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ppy path" sheetId="1" r:id="rId4"/>
    <sheet state="visible" name="Happy path with grace period" sheetId="2" r:id="rId5"/>
    <sheet state="visible" name="Happy path with grace period 2" sheetId="3" r:id="rId6"/>
    <sheet state="visible" name="Overdue" sheetId="4" r:id="rId7"/>
    <sheet state="visible" name="Overdue after first payment" sheetId="5" r:id="rId8"/>
    <sheet state="visible" name="Overdue after first payment 2" sheetId="6" r:id="rId9"/>
    <sheet state="visible" name="Overdue after first payment+rep" sheetId="7" r:id="rId10"/>
    <sheet state="visible" name="Sheet5" sheetId="8" r:id="rId11"/>
    <sheet state="visible" name="Partial repayment on the last d" sheetId="9" r:id="rId12"/>
    <sheet state="visible" name="Partial repayment on last grace" sheetId="10" r:id="rId13"/>
    <sheet state="visible" name="Partial repayment without grace" sheetId="11" r:id="rId14"/>
    <sheet state="visible" name="Repayment during grace period" sheetId="12" r:id="rId15"/>
    <sheet state="visible" name="Partial repayment during overdu" sheetId="13" r:id="rId16"/>
    <sheet state="visible" name="Full early repayment" sheetId="14" r:id="rId17"/>
    <sheet state="visible" name="Full early repayment&gt;outstandin" sheetId="15" r:id="rId18"/>
  </sheets>
  <definedNames/>
  <calcPr/>
  <extLst>
    <ext uri="GoogleSheetsCustomDataVersion1">
      <go:sheetsCustomData xmlns:go="http://customooxmlschemas.google.com/" r:id="rId19" roundtripDataSignature="AMtx7mgTlXGQdJsrhWv4yCzVDCYvweccRA=="/>
    </ext>
  </extLst>
</workbook>
</file>

<file path=xl/sharedStrings.xml><?xml version="1.0" encoding="utf-8"?>
<sst xmlns="http://schemas.openxmlformats.org/spreadsheetml/2006/main" count="2387" uniqueCount="69">
  <si>
    <t>Loan amount</t>
  </si>
  <si>
    <t>Payment date</t>
  </si>
  <si>
    <t>Days in grace period</t>
  </si>
  <si>
    <t>Days in period</t>
  </si>
  <si>
    <t>Payment</t>
  </si>
  <si>
    <t>Principal Allocation</t>
  </si>
  <si>
    <t>Interest Allocation</t>
  </si>
  <si>
    <t>Principal Debt Opening Balance</t>
  </si>
  <si>
    <t>Principal Debt Closing Balance</t>
  </si>
  <si>
    <t>Total paid interest</t>
  </si>
  <si>
    <t>Total to pay</t>
  </si>
  <si>
    <t>Discount Rate Coefficient</t>
  </si>
  <si>
    <t>Multipier</t>
  </si>
  <si>
    <t>Annual Interest rate, %</t>
  </si>
  <si>
    <t>Service fee, %</t>
  </si>
  <si>
    <t>Service fee, amount</t>
  </si>
  <si>
    <t>Grace interest, %</t>
  </si>
  <si>
    <t>Grace period, days</t>
  </si>
  <si>
    <t>Disbursement amount</t>
  </si>
  <si>
    <t>Overdue penalty fee</t>
  </si>
  <si>
    <t>Number of periods</t>
  </si>
  <si>
    <t>Term period type</t>
  </si>
  <si>
    <t>Months</t>
  </si>
  <si>
    <t>Payment frequency</t>
  </si>
  <si>
    <t>Monthly</t>
  </si>
  <si>
    <t>Principal/period</t>
  </si>
  <si>
    <t>Issue date</t>
  </si>
  <si>
    <t>Collateral value</t>
  </si>
  <si>
    <t>Early repayment rate</t>
  </si>
  <si>
    <t>Date</t>
  </si>
  <si>
    <t>Operation type</t>
  </si>
  <si>
    <t>Operation amount</t>
  </si>
  <si>
    <t>Principal allocation</t>
  </si>
  <si>
    <t>Principal Balance</t>
  </si>
  <si>
    <t>Interest allocation</t>
  </si>
  <si>
    <t>Interest Balance</t>
  </si>
  <si>
    <t>Outstanding balance allocation</t>
  </si>
  <si>
    <t>Outstanding Balance</t>
  </si>
  <si>
    <t>Days before next payment</t>
  </si>
  <si>
    <t>Early repayment fee</t>
  </si>
  <si>
    <t>Next payment amount</t>
  </si>
  <si>
    <t>Outstanding LTV</t>
  </si>
  <si>
    <t>Service fee</t>
  </si>
  <si>
    <t>Disbursement</t>
  </si>
  <si>
    <t>Interest charge</t>
  </si>
  <si>
    <t>Repayment</t>
  </si>
  <si>
    <t>Annual Interest rate , %</t>
  </si>
  <si>
    <t>Grace interest charge</t>
  </si>
  <si>
    <t>Annual default interest rate %</t>
  </si>
  <si>
    <t>Disbursement date</t>
  </si>
  <si>
    <t>Principal overdue allocation</t>
  </si>
  <si>
    <t>Principal overdue balance</t>
  </si>
  <si>
    <t>Interest overdue allocation</t>
  </si>
  <si>
    <t>Interest overdue balance</t>
  </si>
  <si>
    <t>Overdue penalty allocation</t>
  </si>
  <si>
    <t>Overdue penalty balance</t>
  </si>
  <si>
    <t>Default interest allocation</t>
  </si>
  <si>
    <t>Default interest balance</t>
  </si>
  <si>
    <t>Overdue penalty</t>
  </si>
  <si>
    <t>Principal to overdue</t>
  </si>
  <si>
    <t>Interest to overdue</t>
  </si>
  <si>
    <t>Default interest charge</t>
  </si>
  <si>
    <t>Full Repayment</t>
  </si>
  <si>
    <t>Partial repayment</t>
  </si>
  <si>
    <t>Partial Repayment</t>
  </si>
  <si>
    <t>Full repayment</t>
  </si>
  <si>
    <t>Early repayment fee %</t>
  </si>
  <si>
    <t>Grace period</t>
  </si>
  <si>
    <t xml:space="preserve">Full early repayment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</si>
</sst>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-&quot;mm&quot;-&quot;dd"/>
    <numFmt numFmtId="165" formatCode="_ * #,##0.0_)_ ;_ * \(#,##0.0\)_ ;_ * &quot;-&quot;??_)_ ;_ @_ "/>
    <numFmt numFmtId="166" formatCode="_ * #,##0.00_)_ ;_ * \(#,##0.00\)_ ;_ * &quot;-&quot;??_)_ ;_ @_ "/>
    <numFmt numFmtId="167" formatCode="_ * #,##0.00000000000000_)_ ;_ * \(#,##0.00000000000000\)_ ;_ * &quot;-&quot;??.000000000000_)_ ;_ @_ "/>
    <numFmt numFmtId="168" formatCode="d&quot; &quot;mmm&quot; &quot;yyyy&quot; г.&quot;"/>
    <numFmt numFmtId="169" formatCode="dd&quot;.&quot;mm&quot;.&quot;yyyy"/>
    <numFmt numFmtId="170" formatCode="M/d/yyyy H:mm:ss"/>
    <numFmt numFmtId="171" formatCode="_ * #,##0_)_ ;_ * \(#,##0\)_ ;_ * &quot;-&quot;??_)_ ;_ @_ "/>
  </numFmts>
  <fonts count="33">
    <font>
      <sz val="11.0"/>
      <color theme="1"/>
      <name val="Calibri"/>
      <scheme val="minor"/>
    </font>
    <font>
      <b/>
      <sz val="10.0"/>
      <color theme="1"/>
      <name val="Roboto"/>
    </font>
    <font>
      <b/>
      <sz val="11.0"/>
      <color theme="1"/>
      <name val="Roboto"/>
    </font>
    <font>
      <sz val="11.0"/>
      <color theme="1"/>
      <name val="Roboto"/>
    </font>
    <font>
      <sz val="10.0"/>
      <color theme="1"/>
      <name val="Roboto"/>
    </font>
    <font>
      <b/>
      <color rgb="FFFFFFFF"/>
      <name val="Arial"/>
    </font>
    <font>
      <b/>
      <color rgb="FFFFFFFF"/>
      <name val="Roboto"/>
    </font>
    <font>
      <color theme="1"/>
      <name val="Arial"/>
    </font>
    <font>
      <color theme="1"/>
      <name val="Roboto"/>
    </font>
    <font/>
    <font>
      <sz val="12.0"/>
      <color theme="1"/>
      <name val="Roboto"/>
    </font>
    <font>
      <sz val="11.0"/>
      <color rgb="FF000000"/>
      <name val="Inconsolata"/>
    </font>
    <font>
      <b/>
      <color theme="1"/>
      <name val="Roboto"/>
    </font>
    <font>
      <sz val="9.0"/>
      <color rgb="FF000000"/>
      <name val="Arial"/>
    </font>
    <font>
      <sz val="9.0"/>
      <color rgb="FF1D1C1D"/>
      <name val="Monaco"/>
    </font>
    <font>
      <b/>
      <sz val="10.0"/>
      <color theme="0"/>
      <name val="Roboto"/>
    </font>
    <font>
      <b/>
      <sz val="10.0"/>
      <color rgb="FFFFFFFF"/>
      <name val="Roboto"/>
    </font>
    <font>
      <sz val="10.0"/>
      <color rgb="FFCCCCCC"/>
      <name val="Roboto"/>
    </font>
    <font>
      <color theme="1"/>
      <name val="Calibri"/>
    </font>
    <font>
      <b/>
      <sz val="10.0"/>
      <color theme="0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color theme="1"/>
      <name val="Calibri"/>
    </font>
    <font>
      <b/>
      <color theme="0"/>
      <name val="Calibri"/>
    </font>
    <font>
      <color theme="1"/>
      <name val="Calibri"/>
      <scheme val="minor"/>
    </font>
    <font>
      <b/>
      <sz val="10.0"/>
      <color rgb="FFEA9999"/>
      <name val="Roboto"/>
    </font>
    <font>
      <sz val="10.0"/>
      <color rgb="FF999999"/>
      <name val="Roboto"/>
    </font>
    <font>
      <b/>
      <sz val="10.0"/>
      <color theme="1"/>
      <name val="Calibri"/>
    </font>
    <font>
      <sz val="11.0"/>
      <color theme="1"/>
      <name val="Calibri"/>
    </font>
    <font>
      <b/>
      <color rgb="FFEA9999"/>
      <name val="Roboto"/>
    </font>
    <font>
      <color rgb="FF999999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E9EB"/>
        <bgColor rgb="FFE6E9EB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35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2" fillId="3" fontId="3" numFmtId="4" xfId="0" applyAlignment="1" applyBorder="1" applyFill="1" applyFont="1" applyNumberFormat="1">
      <alignment horizontal="right" vertical="bottom"/>
    </xf>
    <xf borderId="0" fillId="0" fontId="4" numFmtId="0" xfId="0" applyFont="1"/>
    <xf borderId="0" fillId="4" fontId="5" numFmtId="0" xfId="0" applyAlignment="1" applyFill="1" applyFont="1">
      <alignment vertical="bottom"/>
    </xf>
    <xf borderId="3" fillId="4" fontId="6" numFmtId="0" xfId="0" applyAlignment="1" applyBorder="1" applyFont="1">
      <alignment horizontal="right" shrinkToFit="0" wrapText="1"/>
    </xf>
    <xf borderId="3" fillId="4" fontId="5" numFmtId="0" xfId="0" applyAlignment="1" applyBorder="1" applyFont="1">
      <alignment vertical="bottom"/>
    </xf>
    <xf borderId="4" fillId="4" fontId="6" numFmtId="0" xfId="0" applyAlignment="1" applyBorder="1" applyFont="1">
      <alignment horizontal="right" shrinkToFit="0" wrapText="1"/>
    </xf>
    <xf borderId="5" fillId="4" fontId="6" numFmtId="0" xfId="0" applyAlignment="1" applyBorder="1" applyFont="1">
      <alignment horizontal="right" shrinkToFit="0" wrapText="1"/>
    </xf>
    <xf borderId="3" fillId="4" fontId="6" numFmtId="0" xfId="0" applyAlignment="1" applyBorder="1" applyFont="1">
      <alignment horizontal="right" vertical="bottom"/>
    </xf>
    <xf borderId="3" fillId="4" fontId="6" numFmtId="0" xfId="0" applyAlignment="1" applyBorder="1" applyFont="1">
      <alignment horizontal="right" readingOrder="0" shrinkToFit="0" wrapText="1"/>
    </xf>
    <xf borderId="2" fillId="2" fontId="2" numFmtId="0" xfId="0" applyAlignment="1" applyBorder="1" applyFont="1">
      <alignment vertical="bottom"/>
    </xf>
    <xf borderId="2" fillId="3" fontId="3" numFmtId="10" xfId="0" applyAlignment="1" applyBorder="1" applyFont="1" applyNumberFormat="1">
      <alignment horizontal="right" vertical="bottom"/>
    </xf>
    <xf borderId="6" fillId="0" fontId="7" numFmtId="164" xfId="0" applyAlignment="1" applyBorder="1" applyFont="1" applyNumberFormat="1">
      <alignment horizontal="right" vertical="bottom"/>
    </xf>
    <xf borderId="4" fillId="0" fontId="8" numFmtId="165" xfId="0" applyAlignment="1" applyBorder="1" applyFont="1" applyNumberFormat="1">
      <alignment horizontal="right" vertical="bottom"/>
    </xf>
    <xf borderId="4" fillId="0" fontId="7" numFmtId="3" xfId="0" applyAlignment="1" applyBorder="1" applyFont="1" applyNumberFormat="1">
      <alignment horizontal="right" vertical="bottom"/>
    </xf>
    <xf borderId="4" fillId="0" fontId="8" numFmtId="166" xfId="0" applyAlignment="1" applyBorder="1" applyFont="1" applyNumberFormat="1">
      <alignment horizontal="right" vertical="bottom"/>
    </xf>
    <xf borderId="4" fillId="0" fontId="8" numFmtId="166" xfId="0" applyAlignment="1" applyBorder="1" applyFont="1" applyNumberFormat="1">
      <alignment horizontal="right"/>
    </xf>
    <xf borderId="7" fillId="0" fontId="8" numFmtId="166" xfId="0" applyAlignment="1" applyBorder="1" applyFont="1" applyNumberFormat="1">
      <alignment horizontal="right" vertical="center"/>
    </xf>
    <xf borderId="4" fillId="0" fontId="8" numFmtId="167" xfId="0" applyAlignment="1" applyBorder="1" applyFont="1" applyNumberFormat="1">
      <alignment horizontal="right" vertical="bottom"/>
    </xf>
    <xf borderId="2" fillId="5" fontId="3" numFmtId="10" xfId="0" applyAlignment="1" applyBorder="1" applyFill="1" applyFont="1" applyNumberFormat="1">
      <alignment horizontal="right" vertical="bottom"/>
    </xf>
    <xf borderId="4" fillId="0" fontId="7" numFmtId="0" xfId="0" applyAlignment="1" applyBorder="1" applyFont="1">
      <alignment horizontal="right" vertical="bottom"/>
    </xf>
    <xf borderId="7" fillId="0" fontId="9" numFmtId="0" xfId="0" applyBorder="1" applyFont="1"/>
    <xf borderId="2" fillId="5" fontId="3" numFmtId="2" xfId="0" applyAlignment="1" applyBorder="1" applyFont="1" applyNumberFormat="1">
      <alignment horizontal="right" vertical="bottom"/>
    </xf>
    <xf borderId="4" fillId="0" fontId="7" numFmtId="166" xfId="0" applyAlignment="1" applyBorder="1" applyFont="1" applyNumberFormat="1">
      <alignment horizontal="right" vertical="bottom"/>
    </xf>
    <xf borderId="4" fillId="2" fontId="10" numFmtId="166" xfId="0" applyAlignment="1" applyBorder="1" applyFont="1" applyNumberFormat="1">
      <alignment horizontal="right" vertical="bottom"/>
    </xf>
    <xf borderId="4" fillId="0" fontId="9" numFmtId="0" xfId="0" applyBorder="1" applyFont="1"/>
    <xf borderId="2" fillId="5" fontId="3" numFmtId="3" xfId="0" applyAlignment="1" applyBorder="1" applyFont="1" applyNumberFormat="1">
      <alignment horizontal="right" vertical="bottom"/>
    </xf>
    <xf borderId="2" fillId="5" fontId="3" numFmtId="4" xfId="0" applyAlignment="1" applyBorder="1" applyFont="1" applyNumberFormat="1">
      <alignment horizontal="right" vertical="bottom"/>
    </xf>
    <xf borderId="0" fillId="2" fontId="11" numFmtId="0" xfId="0" applyFont="1"/>
    <xf borderId="2" fillId="5" fontId="3" numFmtId="0" xfId="0" applyAlignment="1" applyBorder="1" applyFont="1">
      <alignment horizontal="right" vertical="bottom"/>
    </xf>
    <xf borderId="2" fillId="2" fontId="12" numFmtId="0" xfId="0" applyAlignment="1" applyBorder="1" applyFont="1">
      <alignment vertical="bottom"/>
    </xf>
    <xf borderId="2" fillId="5" fontId="8" numFmtId="4" xfId="0" applyAlignment="1" applyBorder="1" applyFont="1" applyNumberFormat="1">
      <alignment horizontal="right" vertical="bottom"/>
    </xf>
    <xf borderId="0" fillId="2" fontId="13" numFmtId="0" xfId="0" applyFont="1"/>
    <xf borderId="2" fillId="5" fontId="3" numFmtId="168" xfId="0" applyAlignment="1" applyBorder="1" applyFont="1" applyNumberFormat="1">
      <alignment horizontal="right" vertical="bottom"/>
    </xf>
    <xf borderId="0" fillId="0" fontId="14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2" fillId="0" fontId="2" numFmtId="0" xfId="0" applyBorder="1" applyFont="1"/>
    <xf borderId="2" fillId="5" fontId="4" numFmtId="0" xfId="0" applyBorder="1" applyFont="1"/>
    <xf borderId="2" fillId="5" fontId="4" numFmtId="10" xfId="0" applyBorder="1" applyFont="1" applyNumberFormat="1"/>
    <xf borderId="0" fillId="6" fontId="15" numFmtId="0" xfId="0" applyAlignment="1" applyFill="1" applyFont="1">
      <alignment horizontal="left" shrinkToFit="0" vertical="center" wrapText="1"/>
    </xf>
    <xf borderId="0" fillId="6" fontId="1" numFmtId="0" xfId="0" applyAlignment="1" applyFont="1">
      <alignment horizontal="left" vertical="center"/>
    </xf>
    <xf borderId="8" fillId="7" fontId="15" numFmtId="0" xfId="0" applyAlignment="1" applyBorder="1" applyFill="1" applyFont="1">
      <alignment horizontal="right" shrinkToFit="0" vertical="center" wrapText="1"/>
    </xf>
    <xf borderId="9" fillId="7" fontId="15" numFmtId="0" xfId="0" applyAlignment="1" applyBorder="1" applyFont="1">
      <alignment horizontal="left" shrinkToFit="0" vertical="center" wrapText="1"/>
    </xf>
    <xf borderId="10" fillId="7" fontId="15" numFmtId="0" xfId="0" applyAlignment="1" applyBorder="1" applyFont="1">
      <alignment horizontal="right" shrinkToFit="0" vertical="center" wrapText="1"/>
    </xf>
    <xf borderId="8" fillId="7" fontId="16" numFmtId="0" xfId="0" applyAlignment="1" applyBorder="1" applyFont="1">
      <alignment horizontal="right" shrinkToFit="0" vertical="center" wrapText="1"/>
    </xf>
    <xf borderId="11" fillId="7" fontId="15" numFmtId="0" xfId="0" applyAlignment="1" applyBorder="1" applyFont="1">
      <alignment horizontal="right" shrinkToFit="0" vertical="center" wrapText="1"/>
    </xf>
    <xf borderId="10" fillId="7" fontId="16" numFmtId="0" xfId="0" applyAlignment="1" applyBorder="1" applyFont="1">
      <alignment horizontal="right" shrinkToFit="0" vertical="center" wrapText="1"/>
    </xf>
    <xf borderId="12" fillId="7" fontId="15" numFmtId="0" xfId="0" applyAlignment="1" applyBorder="1" applyFont="1">
      <alignment horizontal="right" shrinkToFit="0" vertical="center" wrapText="1"/>
    </xf>
    <xf borderId="13" fillId="7" fontId="15" numFmtId="0" xfId="0" applyAlignment="1" applyBorder="1" applyFont="1">
      <alignment horizontal="right" shrinkToFit="0" vertical="center" wrapText="1"/>
    </xf>
    <xf borderId="0" fillId="4" fontId="16" numFmtId="0" xfId="0" applyAlignment="1" applyFont="1">
      <alignment horizontal="right" shrinkToFit="0" wrapText="1"/>
    </xf>
    <xf borderId="0" fillId="4" fontId="16" numFmtId="0" xfId="0" applyAlignment="1" applyFont="1">
      <alignment horizontal="right"/>
    </xf>
    <xf borderId="0" fillId="6" fontId="4" numFmtId="0" xfId="0" applyFont="1"/>
    <xf borderId="14" fillId="3" fontId="4" numFmtId="164" xfId="0" applyAlignment="1" applyBorder="1" applyFont="1" applyNumberFormat="1">
      <alignment horizontal="right" vertical="bottom"/>
    </xf>
    <xf borderId="15" fillId="3" fontId="4" numFmtId="0" xfId="0" applyAlignment="1" applyBorder="1" applyFont="1">
      <alignment horizontal="left" vertical="center"/>
    </xf>
    <xf borderId="0" fillId="3" fontId="4" numFmtId="2" xfId="0" applyAlignment="1" applyFont="1" applyNumberFormat="1">
      <alignment horizontal="right"/>
    </xf>
    <xf borderId="14" fillId="3" fontId="4" numFmtId="2" xfId="0" applyAlignment="1" applyBorder="1" applyFont="1" applyNumberFormat="1">
      <alignment horizontal="right"/>
    </xf>
    <xf borderId="16" fillId="3" fontId="4" numFmtId="2" xfId="0" applyAlignment="1" applyBorder="1" applyFont="1" applyNumberFormat="1">
      <alignment horizontal="right"/>
    </xf>
    <xf borderId="0" fillId="3" fontId="4" numFmtId="4" xfId="0" applyAlignment="1" applyFont="1" applyNumberFormat="1">
      <alignment horizontal="right"/>
    </xf>
    <xf borderId="16" fillId="3" fontId="4" numFmtId="4" xfId="0" applyAlignment="1" applyBorder="1" applyFont="1" applyNumberFormat="1">
      <alignment horizontal="right"/>
    </xf>
    <xf borderId="14" fillId="3" fontId="4" numFmtId="0" xfId="0" applyBorder="1" applyFont="1"/>
    <xf borderId="16" fillId="3" fontId="4" numFmtId="0" xfId="0" applyBorder="1" applyFont="1"/>
    <xf borderId="0" fillId="0" fontId="17" numFmtId="0" xfId="0" applyFont="1"/>
    <xf borderId="0" fillId="0" fontId="4" numFmtId="169" xfId="0" applyFont="1" applyNumberFormat="1"/>
    <xf borderId="15" fillId="3" fontId="4" numFmtId="0" xfId="0" applyBorder="1" applyFont="1"/>
    <xf borderId="14" fillId="3" fontId="4" numFmtId="4" xfId="0" applyAlignment="1" applyBorder="1" applyFont="1" applyNumberFormat="1">
      <alignment horizontal="right"/>
    </xf>
    <xf borderId="16" fillId="3" fontId="4" numFmtId="4" xfId="0" applyBorder="1" applyFont="1" applyNumberFormat="1"/>
    <xf borderId="0" fillId="0" fontId="17" numFmtId="0" xfId="0" applyAlignment="1" applyFont="1">
      <alignment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4" numFmtId="2" xfId="0" applyAlignment="1" applyFont="1" applyNumberFormat="1">
      <alignment shrinkToFit="0" vertical="center" wrapText="1"/>
    </xf>
    <xf borderId="0" fillId="0" fontId="4" numFmtId="2" xfId="0" applyFont="1" applyNumberFormat="1"/>
    <xf borderId="14" fillId="2" fontId="4" numFmtId="164" xfId="0" applyAlignment="1" applyBorder="1" applyFont="1" applyNumberFormat="1">
      <alignment horizontal="right" vertical="bottom"/>
    </xf>
    <xf borderId="15" fillId="0" fontId="4" numFmtId="0" xfId="0" applyBorder="1" applyFont="1"/>
    <xf borderId="14" fillId="0" fontId="4" numFmtId="2" xfId="0" applyBorder="1" applyFont="1" applyNumberFormat="1"/>
    <xf borderId="16" fillId="0" fontId="4" numFmtId="2" xfId="0" applyAlignment="1" applyBorder="1" applyFont="1" applyNumberFormat="1">
      <alignment horizontal="right"/>
    </xf>
    <xf borderId="16" fillId="0" fontId="4" numFmtId="4" xfId="0" applyAlignment="1" applyBorder="1" applyFont="1" applyNumberFormat="1">
      <alignment horizontal="right"/>
    </xf>
    <xf borderId="16" fillId="0" fontId="4" numFmtId="4" xfId="0" applyBorder="1" applyFont="1" applyNumberFormat="1"/>
    <xf borderId="17" fillId="0" fontId="17" numFmtId="0" xfId="0" applyAlignment="1" applyBorder="1" applyFont="1">
      <alignment shrinkToFit="0" vertical="bottom" wrapText="1"/>
    </xf>
    <xf borderId="17" fillId="0" fontId="4" numFmtId="2" xfId="0" applyAlignment="1" applyBorder="1" applyFont="1" applyNumberFormat="1">
      <alignment shrinkToFit="0" vertical="bottom" wrapText="1"/>
    </xf>
    <xf borderId="17" fillId="0" fontId="4" numFmtId="2" xfId="0" applyAlignment="1" applyBorder="1" applyFont="1" applyNumberFormat="1">
      <alignment shrinkToFit="0" vertical="center" wrapText="1"/>
    </xf>
    <xf borderId="17" fillId="0" fontId="4" numFmtId="2" xfId="0" applyBorder="1" applyFont="1" applyNumberFormat="1"/>
    <xf borderId="0" fillId="6" fontId="1" numFmtId="0" xfId="0" applyFont="1"/>
    <xf borderId="12" fillId="2" fontId="4" numFmtId="164" xfId="0" applyAlignment="1" applyBorder="1" applyFont="1" applyNumberFormat="1">
      <alignment horizontal="right" vertical="bottom"/>
    </xf>
    <xf borderId="18" fillId="6" fontId="1" numFmtId="0" xfId="0" applyBorder="1" applyFont="1"/>
    <xf borderId="19" fillId="6" fontId="1" numFmtId="2" xfId="0" applyBorder="1" applyFont="1" applyNumberFormat="1"/>
    <xf borderId="12" fillId="6" fontId="1" numFmtId="2" xfId="0" applyBorder="1" applyFont="1" applyNumberFormat="1"/>
    <xf borderId="13" fillId="6" fontId="1" numFmtId="2" xfId="0" applyAlignment="1" applyBorder="1" applyFont="1" applyNumberFormat="1">
      <alignment horizontal="right"/>
    </xf>
    <xf borderId="13" fillId="6" fontId="1" numFmtId="4" xfId="0" applyAlignment="1" applyBorder="1" applyFont="1" applyNumberFormat="1">
      <alignment horizontal="right"/>
    </xf>
    <xf borderId="13" fillId="6" fontId="1" numFmtId="4" xfId="0" applyBorder="1" applyFont="1" applyNumberFormat="1"/>
    <xf borderId="17" fillId="2" fontId="17" numFmtId="0" xfId="0" applyBorder="1" applyFont="1"/>
    <xf borderId="16" fillId="0" fontId="4" numFmtId="2" xfId="0" applyBorder="1" applyFont="1" applyNumberFormat="1"/>
    <xf borderId="16" fillId="6" fontId="4" numFmtId="4" xfId="0" applyAlignment="1" applyBorder="1" applyFont="1" applyNumberFormat="1">
      <alignment horizontal="right"/>
    </xf>
    <xf borderId="16" fillId="6" fontId="4" numFmtId="4" xfId="0" applyBorder="1" applyFont="1" applyNumberFormat="1"/>
    <xf borderId="0" fillId="2" fontId="17" numFmtId="0" xfId="0" applyFont="1"/>
    <xf borderId="0" fillId="0" fontId="4" numFmtId="170" xfId="0" applyFont="1" applyNumberFormat="1"/>
    <xf borderId="19" fillId="2" fontId="1" numFmtId="4" xfId="0" applyBorder="1" applyFont="1" applyNumberFormat="1"/>
    <xf borderId="12" fillId="6" fontId="1" numFmtId="4" xfId="0" applyBorder="1" applyFont="1" applyNumberFormat="1"/>
    <xf borderId="13" fillId="6" fontId="1" numFmtId="2" xfId="0" applyBorder="1" applyFont="1" applyNumberFormat="1"/>
    <xf borderId="19" fillId="6" fontId="1" numFmtId="4" xfId="0" applyBorder="1" applyFont="1" applyNumberFormat="1"/>
    <xf borderId="16" fillId="6" fontId="4" numFmtId="2" xfId="0" applyBorder="1" applyFont="1" applyNumberFormat="1"/>
    <xf borderId="17" fillId="0" fontId="4" numFmtId="2" xfId="0" applyAlignment="1" applyBorder="1" applyFont="1" applyNumberFormat="1">
      <alignment readingOrder="0" shrinkToFit="0" vertical="bottom" wrapText="1"/>
    </xf>
    <xf borderId="1" fillId="0" fontId="4" numFmtId="0" xfId="0" applyBorder="1" applyFont="1"/>
    <xf borderId="20" fillId="0" fontId="4" numFmtId="0" xfId="0" applyBorder="1" applyFont="1"/>
    <xf borderId="0" fillId="2" fontId="4" numFmtId="164" xfId="0" applyAlignment="1" applyFont="1" applyNumberFormat="1">
      <alignment horizontal="right" vertical="bottom"/>
    </xf>
    <xf borderId="0" fillId="2" fontId="12" numFmtId="0" xfId="0" applyAlignment="1" applyFont="1">
      <alignment vertical="bottom"/>
    </xf>
    <xf borderId="1" fillId="2" fontId="12" numFmtId="0" xfId="0" applyAlignment="1" applyBorder="1" applyFont="1">
      <alignment vertical="bottom"/>
    </xf>
    <xf borderId="2" fillId="5" fontId="8" numFmtId="10" xfId="0" applyAlignment="1" applyBorder="1" applyFont="1" applyNumberFormat="1">
      <alignment horizontal="right" vertical="bottom"/>
    </xf>
    <xf borderId="4" fillId="0" fontId="8" numFmtId="171" xfId="0" applyAlignment="1" applyBorder="1" applyFont="1" applyNumberFormat="1">
      <alignment horizontal="right" vertical="bottom"/>
    </xf>
    <xf borderId="2" fillId="5" fontId="8" numFmtId="2" xfId="0" applyAlignment="1" applyBorder="1" applyFont="1" applyNumberFormat="1">
      <alignment horizontal="right" vertical="bottom"/>
    </xf>
    <xf borderId="2" fillId="5" fontId="8" numFmtId="3" xfId="0" applyAlignment="1" applyBorder="1" applyFont="1" applyNumberFormat="1">
      <alignment horizontal="right" vertical="bottom"/>
    </xf>
    <xf borderId="2" fillId="5" fontId="8" numFmtId="0" xfId="0" applyAlignment="1" applyBorder="1" applyFont="1">
      <alignment horizontal="right" vertical="bottom"/>
    </xf>
    <xf borderId="2" fillId="5" fontId="8" numFmtId="168" xfId="0" applyAlignment="1" applyBorder="1" applyFont="1" applyNumberFormat="1">
      <alignment horizontal="right" vertical="bottom"/>
    </xf>
    <xf borderId="0" fillId="6" fontId="18" numFmtId="0" xfId="0" applyFont="1"/>
    <xf borderId="0" fillId="6" fontId="19" numFmtId="0" xfId="0" applyAlignment="1" applyFont="1">
      <alignment horizontal="left" shrinkToFit="0" vertical="center" wrapText="1"/>
    </xf>
    <xf borderId="8" fillId="7" fontId="19" numFmtId="0" xfId="0" applyAlignment="1" applyBorder="1" applyFont="1">
      <alignment horizontal="right" shrinkToFit="0" vertical="center" wrapText="1"/>
    </xf>
    <xf borderId="9" fillId="7" fontId="19" numFmtId="0" xfId="0" applyAlignment="1" applyBorder="1" applyFont="1">
      <alignment horizontal="left" shrinkToFit="0" vertical="center" wrapText="1"/>
    </xf>
    <xf borderId="10" fillId="7" fontId="19" numFmtId="0" xfId="0" applyAlignment="1" applyBorder="1" applyFont="1">
      <alignment horizontal="right" shrinkToFit="0" vertical="center" wrapText="1"/>
    </xf>
    <xf borderId="8" fillId="7" fontId="20" numFmtId="0" xfId="0" applyAlignment="1" applyBorder="1" applyFont="1">
      <alignment horizontal="right" shrinkToFit="0" vertical="center" wrapText="1"/>
    </xf>
    <xf borderId="11" fillId="7" fontId="19" numFmtId="0" xfId="0" applyAlignment="1" applyBorder="1" applyFont="1">
      <alignment horizontal="right" shrinkToFit="0" vertical="center" wrapText="1"/>
    </xf>
    <xf borderId="10" fillId="7" fontId="20" numFmtId="0" xfId="0" applyAlignment="1" applyBorder="1" applyFont="1">
      <alignment horizontal="right" shrinkToFit="0" vertical="center" wrapText="1"/>
    </xf>
    <xf borderId="0" fillId="6" fontId="21" numFmtId="0" xfId="0" applyAlignment="1" applyFont="1">
      <alignment horizontal="left" vertical="center"/>
    </xf>
    <xf borderId="15" fillId="3" fontId="22" numFmtId="0" xfId="0" applyAlignment="1" applyBorder="1" applyFont="1">
      <alignment horizontal="left" vertical="center"/>
    </xf>
    <xf borderId="0" fillId="3" fontId="22" numFmtId="2" xfId="0" applyAlignment="1" applyFont="1" applyNumberFormat="1">
      <alignment horizontal="right"/>
    </xf>
    <xf borderId="14" fillId="3" fontId="22" numFmtId="2" xfId="0" applyAlignment="1" applyBorder="1" applyFont="1" applyNumberFormat="1">
      <alignment horizontal="right"/>
    </xf>
    <xf borderId="16" fillId="3" fontId="22" numFmtId="2" xfId="0" applyAlignment="1" applyBorder="1" applyFont="1" applyNumberFormat="1">
      <alignment horizontal="right"/>
    </xf>
    <xf borderId="0" fillId="3" fontId="22" numFmtId="4" xfId="0" applyAlignment="1" applyFont="1" applyNumberFormat="1">
      <alignment horizontal="right"/>
    </xf>
    <xf borderId="16" fillId="3" fontId="22" numFmtId="4" xfId="0" applyAlignment="1" applyBorder="1" applyFont="1" applyNumberFormat="1">
      <alignment horizontal="right"/>
    </xf>
    <xf borderId="14" fillId="3" fontId="23" numFmtId="0" xfId="0" applyBorder="1" applyFont="1"/>
    <xf borderId="16" fillId="3" fontId="23" numFmtId="0" xfId="0" applyBorder="1" applyFont="1"/>
    <xf borderId="15" fillId="3" fontId="23" numFmtId="0" xfId="0" applyBorder="1" applyFont="1"/>
    <xf borderId="0" fillId="3" fontId="23" numFmtId="4" xfId="0" applyAlignment="1" applyFont="1" applyNumberFormat="1">
      <alignment horizontal="right"/>
    </xf>
    <xf borderId="14" fillId="3" fontId="23" numFmtId="4" xfId="0" applyAlignment="1" applyBorder="1" applyFont="1" applyNumberFormat="1">
      <alignment horizontal="right"/>
    </xf>
    <xf borderId="16" fillId="3" fontId="23" numFmtId="2" xfId="0" applyAlignment="1" applyBorder="1" applyFont="1" applyNumberFormat="1">
      <alignment horizontal="right"/>
    </xf>
    <xf borderId="16" fillId="3" fontId="23" numFmtId="4" xfId="0" applyBorder="1" applyFont="1" applyNumberFormat="1"/>
    <xf borderId="0" fillId="6" fontId="18" numFmtId="169" xfId="0" applyFont="1" applyNumberFormat="1"/>
    <xf borderId="14" fillId="8" fontId="4" numFmtId="164" xfId="0" applyAlignment="1" applyBorder="1" applyFill="1" applyFont="1" applyNumberFormat="1">
      <alignment horizontal="right" vertical="bottom"/>
    </xf>
    <xf borderId="15" fillId="8" fontId="23" numFmtId="0" xfId="0" applyBorder="1" applyFont="1"/>
    <xf borderId="0" fillId="8" fontId="23" numFmtId="2" xfId="0" applyFont="1" applyNumberFormat="1"/>
    <xf borderId="14" fillId="8" fontId="23" numFmtId="2" xfId="0" applyBorder="1" applyFont="1" applyNumberFormat="1"/>
    <xf borderId="16" fillId="8" fontId="23" numFmtId="2" xfId="0" applyAlignment="1" applyBorder="1" applyFont="1" applyNumberFormat="1">
      <alignment horizontal="right"/>
    </xf>
    <xf borderId="16" fillId="8" fontId="22" numFmtId="4" xfId="0" applyAlignment="1" applyBorder="1" applyFont="1" applyNumberFormat="1">
      <alignment horizontal="right"/>
    </xf>
    <xf borderId="16" fillId="8" fontId="23" numFmtId="4" xfId="0" applyBorder="1" applyFont="1" applyNumberFormat="1"/>
    <xf borderId="0" fillId="0" fontId="18" numFmtId="0" xfId="0" applyFont="1"/>
    <xf borderId="19" fillId="0" fontId="4" numFmtId="2" xfId="0" applyAlignment="1" applyBorder="1" applyFont="1" applyNumberFormat="1">
      <alignment shrinkToFit="0" vertical="center" wrapText="1"/>
    </xf>
    <xf borderId="0" fillId="6" fontId="24" numFmtId="0" xfId="0" applyFont="1"/>
    <xf borderId="16" fillId="8" fontId="23" numFmtId="2" xfId="0" applyBorder="1" applyFont="1" applyNumberFormat="1"/>
    <xf borderId="15" fillId="0" fontId="23" numFmtId="0" xfId="0" applyBorder="1" applyFont="1"/>
    <xf borderId="0" fillId="0" fontId="23" numFmtId="2" xfId="0" applyFont="1" applyNumberFormat="1"/>
    <xf borderId="14" fillId="0" fontId="23" numFmtId="2" xfId="0" applyBorder="1" applyFont="1" applyNumberFormat="1"/>
    <xf borderId="16" fillId="0" fontId="23" numFmtId="2" xfId="0" applyBorder="1" applyFont="1" applyNumberFormat="1"/>
    <xf borderId="16" fillId="6" fontId="22" numFmtId="4" xfId="0" applyAlignment="1" applyBorder="1" applyFont="1" applyNumberFormat="1">
      <alignment horizontal="right"/>
    </xf>
    <xf borderId="16" fillId="6" fontId="23" numFmtId="4" xfId="0" applyBorder="1" applyFont="1" applyNumberFormat="1"/>
    <xf borderId="0" fillId="0" fontId="18" numFmtId="170" xfId="0" applyFont="1" applyNumberFormat="1"/>
    <xf borderId="16" fillId="6" fontId="23" numFmtId="2" xfId="0" applyBorder="1" applyFont="1" applyNumberFormat="1"/>
    <xf borderId="4" fillId="0" fontId="8" numFmtId="171" xfId="0" applyAlignment="1" applyBorder="1" applyFont="1" applyNumberFormat="1">
      <alignment horizontal="right" readingOrder="0" vertical="bottom"/>
    </xf>
    <xf borderId="2" fillId="5" fontId="8" numFmtId="3" xfId="0" applyAlignment="1" applyBorder="1" applyFont="1" applyNumberFormat="1">
      <alignment horizontal="right" readingOrder="0" vertical="bottom"/>
    </xf>
    <xf borderId="15" fillId="2" fontId="23" numFmtId="0" xfId="0" applyBorder="1" applyFont="1"/>
    <xf borderId="0" fillId="2" fontId="23" numFmtId="2" xfId="0" applyFont="1" applyNumberFormat="1"/>
    <xf borderId="14" fillId="2" fontId="23" numFmtId="2" xfId="0" applyBorder="1" applyFont="1" applyNumberFormat="1"/>
    <xf borderId="16" fillId="2" fontId="23" numFmtId="2" xfId="0" applyAlignment="1" applyBorder="1" applyFont="1" applyNumberFormat="1">
      <alignment horizontal="right"/>
    </xf>
    <xf borderId="16" fillId="2" fontId="22" numFmtId="4" xfId="0" applyAlignment="1" applyBorder="1" applyFont="1" applyNumberFormat="1">
      <alignment horizontal="right"/>
    </xf>
    <xf borderId="16" fillId="2" fontId="23" numFmtId="4" xfId="0" applyBorder="1" applyFont="1" applyNumberFormat="1"/>
    <xf borderId="0" fillId="0" fontId="17" numFmtId="0" xfId="0" applyAlignment="1" applyFont="1">
      <alignment readingOrder="0" shrinkToFit="0" vertical="bottom" wrapText="1"/>
    </xf>
    <xf borderId="14" fillId="2" fontId="4" numFmtId="164" xfId="0" applyAlignment="1" applyBorder="1" applyFont="1" applyNumberFormat="1">
      <alignment horizontal="right" readingOrder="0" vertical="bottom"/>
    </xf>
    <xf borderId="16" fillId="2" fontId="23" numFmtId="2" xfId="0" applyBorder="1" applyFont="1" applyNumberFormat="1"/>
    <xf borderId="17" fillId="0" fontId="17" numFmtId="0" xfId="0" applyAlignment="1" applyBorder="1" applyFont="1">
      <alignment readingOrder="0" shrinkToFit="0" vertical="bottom" wrapText="1"/>
    </xf>
    <xf borderId="1" fillId="2" fontId="12" numFmtId="0" xfId="0" applyAlignment="1" applyBorder="1" applyFont="1">
      <alignment shrinkToFit="0" vertical="bottom" wrapText="1"/>
    </xf>
    <xf borderId="0" fillId="6" fontId="25" numFmtId="0" xfId="0" applyAlignment="1" applyFont="1">
      <alignment shrinkToFit="0" wrapText="1"/>
    </xf>
    <xf borderId="0" fillId="6" fontId="25" numFmtId="0" xfId="0" applyFont="1"/>
    <xf borderId="2" fillId="2" fontId="12" numFmtId="0" xfId="0" applyAlignment="1" applyBorder="1" applyFont="1">
      <alignment shrinkToFit="0" vertical="bottom" wrapText="1"/>
    </xf>
    <xf borderId="0" fillId="6" fontId="18" numFmtId="0" xfId="0" applyAlignment="1" applyFont="1">
      <alignment horizontal="center" vertical="center"/>
    </xf>
    <xf borderId="0" fillId="0" fontId="26" numFmtId="0" xfId="0" applyFont="1"/>
    <xf borderId="8" fillId="7" fontId="15" numFmtId="0" xfId="0" applyAlignment="1" applyBorder="1" applyFont="1">
      <alignment horizontal="left" shrinkToFit="0" vertical="center" wrapText="1"/>
    </xf>
    <xf borderId="10" fillId="7" fontId="27" numFmtId="0" xfId="0" applyAlignment="1" applyBorder="1" applyFont="1">
      <alignment horizontal="right" shrinkToFit="0" vertical="center" wrapText="1"/>
    </xf>
    <xf borderId="21" fillId="7" fontId="27" numFmtId="0" xfId="0" applyAlignment="1" applyBorder="1" applyFont="1">
      <alignment horizontal="right" shrinkToFit="0" vertical="center" wrapText="1"/>
    </xf>
    <xf borderId="11" fillId="7" fontId="27" numFmtId="0" xfId="0" applyAlignment="1" applyBorder="1" applyFont="1">
      <alignment horizontal="right" shrinkToFit="0" vertical="center" wrapText="1"/>
    </xf>
    <xf borderId="11" fillId="7" fontId="16" numFmtId="0" xfId="0" applyAlignment="1" applyBorder="1" applyFont="1">
      <alignment horizontal="right" shrinkToFit="0" vertical="center" wrapText="1"/>
    </xf>
    <xf borderId="0" fillId="3" fontId="4" numFmtId="2" xfId="0" applyFont="1" applyNumberFormat="1"/>
    <xf borderId="16" fillId="3" fontId="4" numFmtId="2" xfId="0" applyBorder="1" applyFont="1" applyNumberFormat="1"/>
    <xf borderId="0" fillId="0" fontId="28" numFmtId="0" xfId="0" applyFont="1"/>
    <xf borderId="14" fillId="3" fontId="4" numFmtId="4" xfId="0" applyBorder="1" applyFont="1" applyNumberFormat="1"/>
    <xf borderId="0" fillId="0" fontId="28" numFmtId="3" xfId="0" applyAlignment="1" applyFont="1" applyNumberFormat="1">
      <alignment shrinkToFit="0" vertical="bottom" wrapText="1"/>
    </xf>
    <xf borderId="0" fillId="0" fontId="18" numFmtId="169" xfId="0" applyFont="1" applyNumberFormat="1"/>
    <xf borderId="0" fillId="6" fontId="4" numFmtId="2" xfId="0" applyFont="1" applyNumberFormat="1"/>
    <xf borderId="19" fillId="0" fontId="4" numFmtId="2" xfId="0" applyBorder="1" applyFont="1" applyNumberFormat="1"/>
    <xf borderId="13" fillId="0" fontId="4" numFmtId="2" xfId="0" applyBorder="1" applyFont="1" applyNumberFormat="1"/>
    <xf borderId="19" fillId="2" fontId="17" numFmtId="0" xfId="0" applyBorder="1" applyFont="1"/>
    <xf borderId="19" fillId="0" fontId="28" numFmtId="3" xfId="0" applyAlignment="1" applyBorder="1" applyFont="1" applyNumberFormat="1">
      <alignment shrinkToFit="0" vertical="bottom" wrapText="1"/>
    </xf>
    <xf borderId="17" fillId="0" fontId="28" numFmtId="3" xfId="0" applyAlignment="1" applyBorder="1" applyFont="1" applyNumberFormat="1">
      <alignment shrinkToFit="0" vertical="bottom" wrapText="1"/>
    </xf>
    <xf borderId="19" fillId="0" fontId="1" numFmtId="2" xfId="0" applyBorder="1" applyFont="1" applyNumberFormat="1"/>
    <xf borderId="19" fillId="0" fontId="17" numFmtId="0" xfId="0" applyAlignment="1" applyBorder="1" applyFont="1">
      <alignment shrinkToFit="0" vertical="bottom" wrapText="1"/>
    </xf>
    <xf borderId="18" fillId="6" fontId="29" numFmtId="0" xfId="0" applyBorder="1" applyFont="1"/>
    <xf borderId="19" fillId="6" fontId="29" numFmtId="4" xfId="0" applyBorder="1" applyFont="1" applyNumberFormat="1"/>
    <xf borderId="12" fillId="6" fontId="29" numFmtId="4" xfId="0" applyBorder="1" applyFont="1" applyNumberFormat="1"/>
    <xf borderId="13" fillId="6" fontId="29" numFmtId="2" xfId="0" applyBorder="1" applyFont="1" applyNumberFormat="1"/>
    <xf borderId="19" fillId="0" fontId="4" numFmtId="2" xfId="0" applyAlignment="1" applyBorder="1" applyFont="1" applyNumberFormat="1">
      <alignment readingOrder="0" shrinkToFit="0" vertical="bottom" wrapText="1"/>
    </xf>
    <xf borderId="14" fillId="9" fontId="4" numFmtId="164" xfId="0" applyAlignment="1" applyBorder="1" applyFill="1" applyFont="1" applyNumberFormat="1">
      <alignment horizontal="right" vertical="bottom"/>
    </xf>
    <xf borderId="15" fillId="9" fontId="4" numFmtId="0" xfId="0" applyBorder="1" applyFont="1"/>
    <xf borderId="0" fillId="9" fontId="4" numFmtId="4" xfId="0" applyFont="1" applyNumberFormat="1"/>
    <xf borderId="14" fillId="9" fontId="4" numFmtId="2" xfId="0" applyBorder="1" applyFont="1" applyNumberFormat="1"/>
    <xf borderId="16" fillId="9" fontId="4" numFmtId="2" xfId="0" applyBorder="1" applyFont="1" applyNumberFormat="1"/>
    <xf borderId="0" fillId="9" fontId="4" numFmtId="2" xfId="0" applyFont="1" applyNumberFormat="1"/>
    <xf borderId="16" fillId="9" fontId="4" numFmtId="4" xfId="0" applyAlignment="1" applyBorder="1" applyFont="1" applyNumberFormat="1">
      <alignment horizontal="right"/>
    </xf>
    <xf borderId="16" fillId="9" fontId="4" numFmtId="4" xfId="0" applyBorder="1" applyFont="1" applyNumberFormat="1"/>
    <xf borderId="0" fillId="2" fontId="28" numFmtId="4" xfId="0" applyFont="1" applyNumberFormat="1"/>
    <xf borderId="0" fillId="0" fontId="18" numFmtId="2" xfId="0" applyFont="1" applyNumberFormat="1"/>
    <xf borderId="22" fillId="9" fontId="4" numFmtId="164" xfId="0" applyAlignment="1" applyBorder="1" applyFont="1" applyNumberFormat="1">
      <alignment horizontal="right" vertical="bottom"/>
    </xf>
    <xf borderId="23" fillId="9" fontId="4" numFmtId="2" xfId="0" applyBorder="1" applyFont="1" applyNumberFormat="1"/>
    <xf borderId="22" fillId="6" fontId="4" numFmtId="164" xfId="0" applyAlignment="1" applyBorder="1" applyFont="1" applyNumberFormat="1">
      <alignment horizontal="right" vertical="bottom"/>
    </xf>
    <xf borderId="17" fillId="6" fontId="1" numFmtId="2" xfId="0" applyBorder="1" applyFont="1" applyNumberFormat="1"/>
    <xf borderId="7" fillId="2" fontId="30" numFmtId="0" xfId="0" applyAlignment="1" applyBorder="1" applyFont="1">
      <alignment vertical="bottom"/>
    </xf>
    <xf borderId="4" fillId="2" fontId="2" numFmtId="0" xfId="0" applyAlignment="1" applyBorder="1" applyFont="1">
      <alignment shrinkToFit="0" vertical="bottom" wrapText="1"/>
    </xf>
    <xf borderId="5" fillId="5" fontId="3" numFmtId="4" xfId="0" applyAlignment="1" applyBorder="1" applyFont="1" applyNumberFormat="1">
      <alignment horizontal="right" vertical="bottom"/>
    </xf>
    <xf borderId="0" fillId="0" fontId="30" numFmtId="0" xfId="0" applyAlignment="1" applyFont="1">
      <alignment vertical="bottom"/>
    </xf>
    <xf borderId="0" fillId="2" fontId="30" numFmtId="0" xfId="0" applyAlignment="1" applyFont="1">
      <alignment vertical="bottom"/>
    </xf>
    <xf borderId="4" fillId="5" fontId="3" numFmtId="10" xfId="0" applyAlignment="1" applyBorder="1" applyFont="1" applyNumberFormat="1">
      <alignment horizontal="right" vertical="bottom"/>
    </xf>
    <xf borderId="7" fillId="0" fontId="30" numFmtId="0" xfId="0" applyAlignment="1" applyBorder="1" applyFont="1">
      <alignment vertical="bottom"/>
    </xf>
    <xf borderId="0" fillId="2" fontId="30" numFmtId="0" xfId="0" applyFont="1"/>
    <xf borderId="4" fillId="5" fontId="3" numFmtId="2" xfId="0" applyAlignment="1" applyBorder="1" applyFont="1" applyNumberFormat="1">
      <alignment horizontal="right" vertical="bottom"/>
    </xf>
    <xf borderId="4" fillId="5" fontId="3" numFmtId="4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5" fontId="3" numFmtId="168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5" fontId="8" numFmtId="0" xfId="0" applyAlignment="1" applyBorder="1" applyFont="1">
      <alignment horizontal="right" vertical="bottom"/>
    </xf>
    <xf borderId="4" fillId="5" fontId="8" numFmtId="10" xfId="0" applyAlignment="1" applyBorder="1" applyFont="1" applyNumberFormat="1">
      <alignment horizontal="right" vertical="bottom"/>
    </xf>
    <xf borderId="17" fillId="0" fontId="30" numFmtId="0" xfId="0" applyAlignment="1" applyBorder="1" applyFont="1">
      <alignment vertical="bottom"/>
    </xf>
    <xf borderId="16" fillId="2" fontId="30" numFmtId="0" xfId="0" applyBorder="1" applyFont="1"/>
    <xf borderId="7" fillId="4" fontId="6" numFmtId="0" xfId="0" applyAlignment="1" applyBorder="1" applyFont="1">
      <alignment shrinkToFit="0" wrapText="1"/>
    </xf>
    <xf borderId="16" fillId="4" fontId="6" numFmtId="0" xfId="0" applyAlignment="1" applyBorder="1" applyFont="1">
      <alignment horizontal="right" shrinkToFit="0" wrapText="1"/>
    </xf>
    <xf borderId="0" fillId="4" fontId="6" numFmtId="0" xfId="0" applyAlignment="1" applyFont="1">
      <alignment horizontal="right" shrinkToFit="0" wrapText="1"/>
    </xf>
    <xf borderId="7" fillId="4" fontId="31" numFmtId="0" xfId="0" applyAlignment="1" applyBorder="1" applyFont="1">
      <alignment horizontal="right" shrinkToFit="0" wrapText="1"/>
    </xf>
    <xf borderId="16" fillId="4" fontId="31" numFmtId="0" xfId="0" applyAlignment="1" applyBorder="1" applyFont="1">
      <alignment horizontal="right" shrinkToFit="0" wrapText="1"/>
    </xf>
    <xf borderId="17" fillId="4" fontId="6" numFmtId="0" xfId="0" applyAlignment="1" applyBorder="1" applyFont="1">
      <alignment horizontal="right" shrinkToFit="0" wrapText="1"/>
    </xf>
    <xf borderId="23" fillId="4" fontId="6" numFmtId="0" xfId="0" applyAlignment="1" applyBorder="1" applyFont="1">
      <alignment horizontal="right" shrinkToFit="0" wrapText="1"/>
    </xf>
    <xf borderId="3" fillId="4" fontId="6" numFmtId="0" xfId="0" applyAlignment="1" applyBorder="1" applyFont="1">
      <alignment horizontal="right" shrinkToFit="0" vertical="bottom" wrapText="1"/>
    </xf>
    <xf borderId="7" fillId="3" fontId="8" numFmtId="164" xfId="0" applyAlignment="1" applyBorder="1" applyFont="1" applyNumberFormat="1">
      <alignment horizontal="right" vertical="bottom"/>
    </xf>
    <xf borderId="7" fillId="3" fontId="8" numFmtId="0" xfId="0" applyBorder="1" applyFont="1"/>
    <xf borderId="16" fillId="3" fontId="8" numFmtId="2" xfId="0" applyAlignment="1" applyBorder="1" applyFont="1" applyNumberFormat="1">
      <alignment horizontal="right" vertical="bottom"/>
    </xf>
    <xf borderId="0" fillId="3" fontId="8" numFmtId="2" xfId="0" applyAlignment="1" applyFont="1" applyNumberFormat="1">
      <alignment horizontal="right" vertical="bottom"/>
    </xf>
    <xf borderId="16" fillId="3" fontId="8" numFmtId="4" xfId="0" applyAlignment="1" applyBorder="1" applyFont="1" applyNumberFormat="1">
      <alignment horizontal="right" vertical="bottom"/>
    </xf>
    <xf borderId="0" fillId="3" fontId="8" numFmtId="4" xfId="0" applyAlignment="1" applyFont="1" applyNumberFormat="1">
      <alignment horizontal="right" vertical="bottom"/>
    </xf>
    <xf borderId="0" fillId="3" fontId="30" numFmtId="0" xfId="0" applyAlignment="1" applyFont="1">
      <alignment vertical="bottom"/>
    </xf>
    <xf borderId="16" fillId="3" fontId="30" numFmtId="0" xfId="0" applyAlignment="1" applyBorder="1" applyFont="1">
      <alignment vertical="bottom"/>
    </xf>
    <xf borderId="4" fillId="0" fontId="30" numFmtId="0" xfId="0" applyAlignment="1" applyBorder="1" applyFont="1">
      <alignment vertical="bottom"/>
    </xf>
    <xf borderId="16" fillId="2" fontId="30" numFmtId="0" xfId="0" applyAlignment="1" applyBorder="1" applyFont="1">
      <alignment vertical="bottom"/>
    </xf>
    <xf borderId="7" fillId="3" fontId="8" numFmtId="0" xfId="0" applyAlignment="1" applyBorder="1" applyFont="1">
      <alignment vertical="bottom"/>
    </xf>
    <xf borderId="4" fillId="0" fontId="32" numFmtId="3" xfId="0" applyAlignment="1" applyBorder="1" applyFont="1" applyNumberFormat="1">
      <alignment horizontal="right" shrinkToFit="0" vertical="bottom" wrapText="1"/>
    </xf>
    <xf borderId="4" fillId="0" fontId="8" numFmtId="0" xfId="0" applyAlignment="1" applyBorder="1" applyFont="1">
      <alignment horizontal="right" shrinkToFit="0" vertical="bottom" wrapText="1"/>
    </xf>
    <xf borderId="4" fillId="0" fontId="8" numFmtId="2" xfId="0" applyAlignment="1" applyBorder="1" applyFont="1" applyNumberFormat="1">
      <alignment horizontal="right" shrinkToFit="0" wrapText="1"/>
    </xf>
    <xf borderId="4" fillId="0" fontId="8" numFmtId="0" xfId="0" applyAlignment="1" applyBorder="1" applyFont="1">
      <alignment horizontal="right" vertical="bottom"/>
    </xf>
    <xf borderId="16" fillId="0" fontId="30" numFmtId="169" xfId="0" applyAlignment="1" applyBorder="1" applyFont="1" applyNumberFormat="1">
      <alignment vertical="bottom"/>
    </xf>
    <xf borderId="7" fillId="2" fontId="8" numFmtId="164" xfId="0" applyAlignment="1" applyBorder="1" applyFont="1" applyNumberFormat="1">
      <alignment horizontal="right" vertical="bottom"/>
    </xf>
    <xf borderId="7" fillId="0" fontId="8" numFmtId="0" xfId="0" applyAlignment="1" applyBorder="1" applyFont="1">
      <alignment vertical="bottom"/>
    </xf>
    <xf borderId="16" fillId="0" fontId="8" numFmtId="2" xfId="0" applyAlignment="1" applyBorder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16" fillId="0" fontId="8" numFmtId="4" xfId="0" applyAlignment="1" applyBorder="1" applyFont="1" applyNumberFormat="1">
      <alignment horizontal="right" vertical="bottom"/>
    </xf>
    <xf borderId="16" fillId="2" fontId="8" numFmtId="2" xfId="0" applyAlignment="1" applyBorder="1" applyFont="1" applyNumberFormat="1">
      <alignment horizontal="right" vertical="bottom"/>
    </xf>
    <xf borderId="16" fillId="0" fontId="30" numFmtId="0" xfId="0" applyAlignment="1" applyBorder="1" applyFont="1">
      <alignment vertical="bottom"/>
    </xf>
    <xf borderId="24" fillId="2" fontId="8" numFmtId="164" xfId="0" applyAlignment="1" applyBorder="1" applyFont="1" applyNumberFormat="1">
      <alignment horizontal="right" vertical="bottom"/>
    </xf>
    <xf borderId="24" fillId="0" fontId="8" numFmtId="0" xfId="0" applyAlignment="1" applyBorder="1" applyFont="1">
      <alignment vertical="bottom"/>
    </xf>
    <xf borderId="23" fillId="0" fontId="8" numFmtId="2" xfId="0" applyAlignment="1" applyBorder="1" applyFont="1" applyNumberFormat="1">
      <alignment horizontal="right" vertical="bottom"/>
    </xf>
    <xf borderId="17" fillId="0" fontId="8" numFmtId="2" xfId="0" applyAlignment="1" applyBorder="1" applyFont="1" applyNumberFormat="1">
      <alignment horizontal="right" vertical="bottom"/>
    </xf>
    <xf borderId="23" fillId="0" fontId="8" numFmtId="4" xfId="0" applyAlignment="1" applyBorder="1" applyFont="1" applyNumberFormat="1">
      <alignment horizontal="right" vertical="bottom"/>
    </xf>
    <xf borderId="23" fillId="2" fontId="8" numFmtId="2" xfId="0" applyAlignment="1" applyBorder="1" applyFont="1" applyNumberFormat="1">
      <alignment horizontal="right" vertical="bottom"/>
    </xf>
    <xf borderId="24" fillId="0" fontId="32" numFmtId="3" xfId="0" applyAlignment="1" applyBorder="1" applyFont="1" applyNumberFormat="1">
      <alignment horizontal="right" shrinkToFit="0" vertical="bottom" wrapText="1"/>
    </xf>
    <xf borderId="24" fillId="0" fontId="8" numFmtId="0" xfId="0" applyAlignment="1" applyBorder="1" applyFont="1">
      <alignment horizontal="right" shrinkToFit="0" vertical="bottom" wrapText="1"/>
    </xf>
    <xf borderId="24" fillId="0" fontId="8" numFmtId="0" xfId="0" applyAlignment="1" applyBorder="1" applyFont="1">
      <alignment horizontal="right" vertical="bottom"/>
    </xf>
    <xf borderId="7" fillId="9" fontId="8" numFmtId="164" xfId="0" applyAlignment="1" applyBorder="1" applyFont="1" applyNumberFormat="1">
      <alignment horizontal="right" vertical="bottom"/>
    </xf>
    <xf borderId="7" fillId="9" fontId="8" numFmtId="0" xfId="0" applyAlignment="1" applyBorder="1" applyFont="1">
      <alignment vertical="bottom"/>
    </xf>
    <xf borderId="16" fillId="9" fontId="8" numFmtId="4" xfId="0" applyAlignment="1" applyBorder="1" applyFont="1" applyNumberFormat="1">
      <alignment horizontal="right" vertical="bottom"/>
    </xf>
    <xf borderId="0" fillId="9" fontId="8" numFmtId="2" xfId="0" applyAlignment="1" applyFont="1" applyNumberFormat="1">
      <alignment horizontal="right" vertical="bottom"/>
    </xf>
    <xf borderId="16" fillId="9" fontId="8" numFmtId="2" xfId="0" applyAlignment="1" applyBorder="1" applyFont="1" applyNumberFormat="1">
      <alignment horizontal="right" vertical="bottom"/>
    </xf>
    <xf borderId="7" fillId="0" fontId="32" numFmtId="3" xfId="0" applyAlignment="1" applyBorder="1" applyFont="1" applyNumberFormat="1">
      <alignment horizontal="right" shrinkToFit="0" wrapText="1"/>
    </xf>
    <xf borderId="7" fillId="0" fontId="30" numFmtId="0" xfId="0" applyAlignment="1" applyBorder="1" applyFont="1">
      <alignment readingOrder="0"/>
    </xf>
    <xf borderId="7" fillId="0" fontId="8" numFmtId="2" xfId="0" applyAlignment="1" applyBorder="1" applyFont="1" applyNumberFormat="1">
      <alignment horizontal="right" shrinkToFit="0" wrapText="1"/>
    </xf>
    <xf borderId="7" fillId="0" fontId="8" numFmtId="0" xfId="0" applyAlignment="1" applyBorder="1" applyFont="1">
      <alignment horizontal="right"/>
    </xf>
    <xf borderId="7" fillId="2" fontId="8" numFmtId="0" xfId="0" applyAlignment="1" applyBorder="1" applyFont="1">
      <alignment vertical="bottom"/>
    </xf>
    <xf borderId="0" fillId="2" fontId="8" numFmtId="2" xfId="0" applyAlignment="1" applyFont="1" applyNumberFormat="1">
      <alignment horizontal="right" vertical="bottom"/>
    </xf>
    <xf borderId="16" fillId="2" fontId="8" numFmtId="4" xfId="0" applyAlignment="1" applyBorder="1" applyFont="1" applyNumberFormat="1">
      <alignment horizontal="right" vertical="bottom"/>
    </xf>
    <xf borderId="0" fillId="9" fontId="8" numFmtId="0" xfId="0" applyAlignment="1" applyFont="1">
      <alignment horizontal="right" vertical="bottom"/>
    </xf>
    <xf borderId="7" fillId="0" fontId="30" numFmtId="2" xfId="0" applyAlignment="1" applyBorder="1" applyFont="1" applyNumberFormat="1">
      <alignment readingOrder="0"/>
    </xf>
    <xf borderId="4" fillId="0" fontId="30" numFmtId="2" xfId="0" applyAlignment="1" applyBorder="1" applyFont="1" applyNumberFormat="1">
      <alignment readingOrder="0"/>
    </xf>
    <xf borderId="16" fillId="0" fontId="30" numFmtId="170" xfId="0" applyAlignment="1" applyBorder="1" applyFont="1" applyNumberFormat="1">
      <alignment vertical="bottom"/>
    </xf>
    <xf borderId="24" fillId="2" fontId="8" numFmtId="0" xfId="0" applyAlignment="1" applyBorder="1" applyFont="1">
      <alignment vertical="bottom"/>
    </xf>
    <xf borderId="17" fillId="2" fontId="8" numFmtId="2" xfId="0" applyAlignment="1" applyBorder="1" applyFont="1" applyNumberFormat="1">
      <alignment horizontal="right" vertical="bottom"/>
    </xf>
    <xf borderId="23" fillId="2" fontId="8" numFmtId="4" xfId="0" applyAlignment="1" applyBorder="1" applyFont="1" applyNumberFormat="1">
      <alignment horizontal="right" vertical="bottom"/>
    </xf>
    <xf borderId="24" fillId="0" fontId="9" numFmtId="0" xfId="0" applyBorder="1" applyFont="1"/>
    <xf borderId="7" fillId="2" fontId="32" numFmtId="3" xfId="0" applyAlignment="1" applyBorder="1" applyFont="1" applyNumberFormat="1">
      <alignment horizontal="right"/>
    </xf>
    <xf borderId="16" fillId="0" fontId="8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  <xf borderId="23" fillId="0" fontId="8" numFmtId="0" xfId="0" applyAlignment="1" applyBorder="1" applyFont="1">
      <alignment horizontal="right" vertical="bottom"/>
    </xf>
    <xf borderId="17" fillId="0" fontId="8" numFmtId="0" xfId="0" applyAlignment="1" applyBorder="1" applyFont="1">
      <alignment horizontal="right" vertical="bottom"/>
    </xf>
    <xf borderId="4" fillId="0" fontId="32" numFmtId="3" xfId="0" applyAlignment="1" applyBorder="1" applyFont="1" applyNumberFormat="1">
      <alignment horizontal="right" shrinkToFit="0" wrapText="1"/>
    </xf>
    <xf borderId="4" fillId="0" fontId="8" numFmtId="0" xfId="0" applyAlignment="1" applyBorder="1" applyFont="1">
      <alignment horizontal="right"/>
    </xf>
    <xf borderId="24" fillId="9" fontId="8" numFmtId="164" xfId="0" applyAlignment="1" applyBorder="1" applyFont="1" applyNumberFormat="1">
      <alignment horizontal="right" vertical="bottom"/>
    </xf>
    <xf borderId="24" fillId="9" fontId="8" numFmtId="0" xfId="0" applyAlignment="1" applyBorder="1" applyFont="1">
      <alignment vertical="bottom"/>
    </xf>
    <xf borderId="23" fillId="9" fontId="8" numFmtId="2" xfId="0" applyAlignment="1" applyBorder="1" applyFont="1" applyNumberFormat="1">
      <alignment horizontal="right" vertical="bottom"/>
    </xf>
    <xf borderId="17" fillId="9" fontId="8" numFmtId="2" xfId="0" applyAlignment="1" applyBorder="1" applyFont="1" applyNumberFormat="1">
      <alignment horizontal="right" vertical="bottom"/>
    </xf>
    <xf borderId="23" fillId="9" fontId="8" numFmtId="4" xfId="0" applyAlignment="1" applyBorder="1" applyFont="1" applyNumberFormat="1">
      <alignment horizontal="right" vertical="bottom"/>
    </xf>
    <xf borderId="4" fillId="2" fontId="32" numFmtId="4" xfId="0" applyAlignment="1" applyBorder="1" applyFont="1" applyNumberFormat="1">
      <alignment horizontal="right"/>
    </xf>
    <xf borderId="4" fillId="0" fontId="30" numFmtId="0" xfId="0" applyAlignment="1" applyBorder="1" applyFont="1">
      <alignment horizontal="right"/>
    </xf>
    <xf borderId="4" fillId="0" fontId="30" numFmtId="2" xfId="0" applyAlignment="1" applyBorder="1" applyFont="1" applyNumberFormat="1">
      <alignment horizontal="right"/>
    </xf>
    <xf borderId="24" fillId="2" fontId="12" numFmtId="0" xfId="0" applyAlignment="1" applyBorder="1" applyFont="1">
      <alignment vertical="bottom"/>
    </xf>
    <xf borderId="23" fillId="2" fontId="12" numFmtId="2" xfId="0" applyAlignment="1" applyBorder="1" applyFont="1" applyNumberFormat="1">
      <alignment horizontal="right" vertical="bottom"/>
    </xf>
    <xf borderId="17" fillId="2" fontId="12" numFmtId="2" xfId="0" applyAlignment="1" applyBorder="1" applyFont="1" applyNumberFormat="1">
      <alignment horizontal="right" vertical="bottom"/>
    </xf>
    <xf borderId="23" fillId="2" fontId="12" numFmtId="4" xfId="0" applyAlignment="1" applyBorder="1" applyFont="1" applyNumberFormat="1">
      <alignment horizontal="right" vertical="bottom"/>
    </xf>
    <xf borderId="5" fillId="5" fontId="3" numFmtId="4" xfId="0" applyAlignment="1" applyBorder="1" applyFont="1" applyNumberFormat="1">
      <alignment horizontal="right" readingOrder="0" vertical="bottom"/>
    </xf>
    <xf borderId="4" fillId="5" fontId="3" numFmtId="10" xfId="0" applyAlignment="1" applyBorder="1" applyFont="1" applyNumberFormat="1">
      <alignment horizontal="right" readingOrder="0" vertical="bottom"/>
    </xf>
    <xf borderId="4" fillId="5" fontId="3" numFmtId="4" xfId="0" applyAlignment="1" applyBorder="1" applyFont="1" applyNumberFormat="1">
      <alignment horizontal="right" readingOrder="0" vertical="bottom"/>
    </xf>
    <xf borderId="7" fillId="0" fontId="30" numFmtId="0" xfId="0" applyBorder="1" applyFont="1"/>
    <xf borderId="7" fillId="0" fontId="30" numFmtId="2" xfId="0" applyBorder="1" applyFont="1" applyNumberFormat="1"/>
    <xf borderId="4" fillId="0" fontId="30" numFmtId="2" xfId="0" applyBorder="1" applyFont="1" applyNumberFormat="1"/>
    <xf borderId="24" fillId="0" fontId="30" numFmtId="2" xfId="0" applyBorder="1" applyFont="1" applyNumberFormat="1"/>
    <xf borderId="24" fillId="0" fontId="30" numFmtId="2" xfId="0" applyAlignment="1" applyBorder="1" applyFont="1" applyNumberFormat="1">
      <alignment readingOrder="0"/>
    </xf>
    <xf borderId="5" fillId="0" fontId="30" numFmtId="2" xfId="0" applyAlignment="1" applyBorder="1" applyFont="1" applyNumberFormat="1">
      <alignment readingOrder="0"/>
    </xf>
    <xf borderId="25" fillId="2" fontId="8" numFmtId="164" xfId="0" applyAlignment="1" applyBorder="1" applyFont="1" applyNumberFormat="1">
      <alignment horizontal="right" vertical="bottom"/>
    </xf>
    <xf borderId="26" fillId="2" fontId="12" numFmtId="0" xfId="0" applyAlignment="1" applyBorder="1" applyFont="1">
      <alignment vertical="bottom"/>
    </xf>
    <xf borderId="13" fillId="2" fontId="12" numFmtId="2" xfId="0" applyAlignment="1" applyBorder="1" applyFont="1" applyNumberFormat="1">
      <alignment horizontal="right" vertical="bottom"/>
    </xf>
    <xf borderId="19" fillId="2" fontId="12" numFmtId="2" xfId="0" applyAlignment="1" applyBorder="1" applyFont="1" applyNumberFormat="1">
      <alignment horizontal="right" vertical="bottom"/>
    </xf>
    <xf borderId="13" fillId="2" fontId="12" numFmtId="4" xfId="0" applyAlignment="1" applyBorder="1" applyFont="1" applyNumberFormat="1">
      <alignment horizontal="right" vertical="bottom"/>
    </xf>
    <xf borderId="2" fillId="2" fontId="32" numFmtId="4" xfId="0" applyAlignment="1" applyBorder="1" applyFont="1" applyNumberFormat="1">
      <alignment horizontal="right"/>
    </xf>
    <xf borderId="5" fillId="0" fontId="30" numFmtId="0" xfId="0" applyAlignment="1" applyBorder="1" applyFont="1">
      <alignment horizontal="right"/>
    </xf>
    <xf borderId="0" fillId="0" fontId="30" numFmtId="0" xfId="0" applyAlignment="1" applyFont="1">
      <alignment readingOrder="0" vertical="bottom"/>
    </xf>
    <xf borderId="5" fillId="0" fontId="8" numFmtId="0" xfId="0" applyAlignment="1" applyBorder="1" applyFont="1">
      <alignment horizontal="right"/>
    </xf>
    <xf borderId="2" fillId="10" fontId="8" numFmtId="4" xfId="0" applyAlignment="1" applyBorder="1" applyFill="1" applyFont="1" applyNumberFormat="1">
      <alignment horizontal="right" vertical="bottom"/>
    </xf>
    <xf borderId="2" fillId="10" fontId="8" numFmtId="10" xfId="0" applyAlignment="1" applyBorder="1" applyFont="1" applyNumberFormat="1">
      <alignment horizontal="right" vertical="bottom"/>
    </xf>
    <xf borderId="2" fillId="10" fontId="8" numFmtId="2" xfId="0" applyAlignment="1" applyBorder="1" applyFont="1" applyNumberFormat="1">
      <alignment horizontal="right" vertical="bottom"/>
    </xf>
    <xf borderId="2" fillId="10" fontId="8" numFmtId="3" xfId="0" applyAlignment="1" applyBorder="1" applyFont="1" applyNumberFormat="1">
      <alignment horizontal="right" vertical="bottom"/>
    </xf>
    <xf borderId="2" fillId="10" fontId="8" numFmtId="0" xfId="0" applyAlignment="1" applyBorder="1" applyFont="1">
      <alignment horizontal="right" vertical="bottom"/>
    </xf>
    <xf borderId="2" fillId="10" fontId="8" numFmtId="168" xfId="0" applyAlignment="1" applyBorder="1" applyFont="1" applyNumberFormat="1">
      <alignment horizontal="right" vertical="bottom"/>
    </xf>
    <xf borderId="2" fillId="10" fontId="4" numFmtId="0" xfId="0" applyBorder="1" applyFont="1"/>
    <xf borderId="2" fillId="10" fontId="4" numFmtId="10" xfId="0" applyBorder="1" applyFont="1" applyNumberFormat="1"/>
    <xf borderId="27" fillId="2" fontId="1" numFmtId="164" xfId="0" applyAlignment="1" applyBorder="1" applyFont="1" applyNumberFormat="1">
      <alignment horizontal="right" vertical="bottom"/>
    </xf>
    <xf borderId="28" fillId="6" fontId="29" numFmtId="0" xfId="0" applyBorder="1" applyFont="1"/>
    <xf borderId="29" fillId="6" fontId="29" numFmtId="2" xfId="0" applyBorder="1" applyFont="1" applyNumberFormat="1"/>
    <xf borderId="27" fillId="6" fontId="29" numFmtId="2" xfId="0" applyBorder="1" applyFont="1" applyNumberFormat="1"/>
    <xf borderId="30" fillId="6" fontId="29" numFmtId="2" xfId="0" applyBorder="1" applyFont="1" applyNumberFormat="1"/>
    <xf borderId="29" fillId="6" fontId="29" numFmtId="4" xfId="0" applyBorder="1" applyFont="1" applyNumberFormat="1"/>
    <xf borderId="30" fillId="6" fontId="21" numFmtId="4" xfId="0" applyAlignment="1" applyBorder="1" applyFont="1" applyNumberFormat="1">
      <alignment horizontal="right"/>
    </xf>
    <xf borderId="30" fillId="6" fontId="29" numFmtId="4" xfId="0" applyBorder="1" applyFont="1" applyNumberFormat="1"/>
    <xf borderId="0" fillId="0" fontId="28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19" fillId="6" fontId="29" numFmtId="2" xfId="0" applyBorder="1" applyFont="1" applyNumberFormat="1"/>
    <xf borderId="12" fillId="6" fontId="29" numFmtId="2" xfId="0" applyBorder="1" applyFont="1" applyNumberFormat="1"/>
    <xf borderId="19" fillId="6" fontId="23" numFmtId="4" xfId="0" applyBorder="1" applyFont="1" applyNumberFormat="1"/>
    <xf borderId="13" fillId="6" fontId="21" numFmtId="4" xfId="0" applyAlignment="1" applyBorder="1" applyFont="1" applyNumberFormat="1">
      <alignment horizontal="right"/>
    </xf>
    <xf borderId="13" fillId="6" fontId="29" numFmtId="4" xfId="0" applyBorder="1" applyFont="1" applyNumberFormat="1"/>
    <xf borderId="17" fillId="0" fontId="28" numFmtId="0" xfId="0" applyAlignment="1" applyBorder="1" applyFont="1">
      <alignment shrinkToFit="0" vertical="bottom" wrapText="1"/>
    </xf>
    <xf borderId="17" fillId="0" fontId="4" numFmtId="0" xfId="0" applyAlignment="1" applyBorder="1" applyFont="1">
      <alignment shrinkToFit="0" vertical="bottom" wrapText="1"/>
    </xf>
    <xf borderId="17" fillId="0" fontId="4" numFmtId="0" xfId="0" applyBorder="1" applyFont="1"/>
    <xf borderId="17" fillId="2" fontId="28" numFmtId="0" xfId="0" applyBorder="1" applyFont="1"/>
    <xf borderId="0" fillId="2" fontId="28" numFmtId="0" xfId="0" applyFont="1"/>
    <xf borderId="12" fillId="6" fontId="4" numFmtId="164" xfId="0" applyAlignment="1" applyBorder="1" applyFont="1" applyNumberFormat="1">
      <alignment horizontal="right" vertical="bottom"/>
    </xf>
    <xf borderId="13" fillId="6" fontId="29" numFmtId="2" xfId="0" applyAlignment="1" applyBorder="1" applyFont="1" applyNumberFormat="1">
      <alignment horizontal="right"/>
    </xf>
    <xf borderId="31" fillId="2" fontId="4" numFmtId="164" xfId="0" applyAlignment="1" applyBorder="1" applyFont="1" applyNumberFormat="1">
      <alignment horizontal="right" vertical="bottom"/>
    </xf>
    <xf borderId="32" fillId="6" fontId="29" numFmtId="0" xfId="0" applyBorder="1" applyFont="1"/>
    <xf borderId="33" fillId="6" fontId="29" numFmtId="4" xfId="0" applyBorder="1" applyFont="1" applyNumberFormat="1"/>
    <xf borderId="31" fillId="6" fontId="29" numFmtId="2" xfId="0" applyBorder="1" applyFont="1" applyNumberFormat="1"/>
    <xf borderId="34" fillId="6" fontId="29" numFmtId="2" xfId="0" applyBorder="1" applyFont="1" applyNumberFormat="1"/>
    <xf borderId="34" fillId="6" fontId="21" numFmtId="4" xfId="0" applyAlignment="1" applyBorder="1" applyFont="1" applyNumberFormat="1">
      <alignment horizontal="right"/>
    </xf>
    <xf borderId="31" fillId="6" fontId="29" numFmtId="4" xfId="0" applyBorder="1" applyFont="1" applyNumberFormat="1"/>
    <xf borderId="34" fillId="6" fontId="29" numFmtId="4" xfId="0" applyBorder="1" applyFont="1" applyNumberFormat="1"/>
    <xf borderId="0" fillId="0" fontId="28" numFmtId="0" xfId="0" applyAlignment="1" applyFont="1">
      <alignment readingOrder="0" shrinkToFit="0" vertical="bottom" wrapText="1"/>
    </xf>
    <xf borderId="17" fillId="0" fontId="28" numFmtId="0" xfId="0" applyAlignment="1" applyBorder="1" applyFont="1">
      <alignment readingOrder="0" shrinkToFit="0" vertical="bottom" wrapText="1"/>
    </xf>
    <xf borderId="12" fillId="2" fontId="1" numFmtId="164" xfId="0" applyAlignment="1" applyBorder="1" applyFont="1" applyNumberFormat="1">
      <alignment horizontal="right" readingOrder="0" vertical="bottom"/>
    </xf>
    <xf borderId="18" fillId="2" fontId="29" numFmtId="0" xfId="0" applyAlignment="1" applyBorder="1" applyFont="1">
      <alignment readingOrder="0"/>
    </xf>
    <xf borderId="19" fillId="2" fontId="29" numFmtId="2" xfId="0" applyBorder="1" applyFont="1" applyNumberFormat="1"/>
    <xf borderId="12" fillId="2" fontId="29" numFmtId="2" xfId="0" applyBorder="1" applyFont="1" applyNumberFormat="1"/>
    <xf borderId="13" fillId="2" fontId="29" numFmtId="2" xfId="0" applyAlignment="1" applyBorder="1" applyFont="1" applyNumberFormat="1">
      <alignment horizontal="right"/>
    </xf>
    <xf borderId="13" fillId="2" fontId="21" numFmtId="4" xfId="0" applyAlignment="1" applyBorder="1" applyFont="1" applyNumberFormat="1">
      <alignment horizontal="right"/>
    </xf>
    <xf borderId="13" fillId="2" fontId="29" numFmtId="4" xfId="0" applyBorder="1" applyFont="1" applyNumberFormat="1"/>
    <xf borderId="14" fillId="6" fontId="4" numFmtId="164" xfId="0" applyAlignment="1" applyBorder="1" applyFont="1" applyNumberFormat="1">
      <alignment horizontal="right" vertical="bottom"/>
    </xf>
    <xf borderId="10" fillId="6" fontId="1" numFmtId="2" xfId="0" applyBorder="1" applyFont="1" applyNumberFormat="1"/>
    <xf borderId="12" fillId="6" fontId="4" numFmtId="2" xfId="0" applyBorder="1" applyFont="1" applyNumberFormat="1"/>
    <xf borderId="8" fillId="9" fontId="4" numFmtId="164" xfId="0" applyAlignment="1" applyBorder="1" applyFont="1" applyNumberFormat="1">
      <alignment horizontal="right" vertical="bottom"/>
    </xf>
    <xf borderId="10" fillId="9" fontId="4" numFmtId="2" xfId="0" applyBorder="1" applyFont="1" applyNumberFormat="1"/>
    <xf borderId="18" fillId="0" fontId="1" numFmtId="0" xfId="0" applyBorder="1" applyFont="1"/>
    <xf borderId="13" fillId="0" fontId="1" numFmtId="2" xfId="0" applyBorder="1" applyFont="1" applyNumberFormat="1"/>
    <xf borderId="12" fillId="0" fontId="1" numFmtId="2" xfId="0" applyBorder="1" applyFont="1" applyNumberFormat="1"/>
    <xf borderId="13" fillId="0" fontId="1" numFmtId="4" xfId="0" applyBorder="1" applyFont="1" applyNumberFormat="1"/>
    <xf borderId="12" fillId="0" fontId="1" numFmtId="4" xfId="0" applyBorder="1" applyFont="1" applyNumberFormat="1"/>
    <xf borderId="15" fillId="8" fontId="4" numFmtId="0" xfId="0" applyBorder="1" applyFont="1"/>
    <xf borderId="0" fillId="8" fontId="4" numFmtId="2" xfId="0" applyFont="1" applyNumberFormat="1"/>
    <xf borderId="14" fillId="8" fontId="4" numFmtId="2" xfId="0" applyBorder="1" applyFont="1" applyNumberFormat="1"/>
    <xf borderId="16" fillId="8" fontId="4" numFmtId="2" xfId="0" applyAlignment="1" applyBorder="1" applyFont="1" applyNumberFormat="1">
      <alignment horizontal="right"/>
    </xf>
    <xf borderId="16" fillId="8" fontId="4" numFmtId="4" xfId="0" applyAlignment="1" applyBorder="1" applyFont="1" applyNumberFormat="1">
      <alignment horizontal="right"/>
    </xf>
    <xf borderId="16" fillId="8" fontId="4" numFmtId="4" xfId="0" applyBorder="1" applyFont="1" applyNumberFormat="1"/>
    <xf borderId="19" fillId="0" fontId="1" numFmtId="4" xfId="0" applyBorder="1" applyFont="1" applyNumberFormat="1"/>
    <xf borderId="19" fillId="6" fontId="1" numFmtId="4" xfId="0" applyAlignment="1" applyBorder="1" applyFont="1" applyNumberFormat="1">
      <alignment horizontal="right"/>
    </xf>
    <xf borderId="0" fillId="6" fontId="22" numFmtId="4" xfId="0" applyAlignment="1" applyFont="1" applyNumberFormat="1">
      <alignment horizontal="right"/>
    </xf>
    <xf borderId="0" fillId="6" fontId="21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71"/>
    <col customWidth="1" min="2" max="2" width="28.0"/>
    <col customWidth="1" min="3" max="3" width="29.43"/>
    <col customWidth="1" min="4" max="4" width="22.71"/>
    <col customWidth="1" min="5" max="5" width="19.0"/>
    <col customWidth="1" min="6" max="6" width="17.29"/>
    <col customWidth="1" min="7" max="7" width="21.0"/>
    <col customWidth="1" min="8" max="8" width="18.57"/>
    <col customWidth="1" min="9" max="9" width="20.43"/>
    <col customWidth="1" min="11" max="11" width="18.86"/>
    <col customWidth="1" min="12" max="14" width="19.86"/>
    <col customWidth="1" min="15" max="15" width="24.43"/>
    <col customWidth="1" min="16" max="17" width="18.86"/>
    <col customWidth="1" min="18" max="19" width="17.71"/>
    <col customWidth="1" min="20" max="21" width="19.14"/>
    <col customWidth="1" min="22" max="22" width="24.57"/>
    <col customWidth="1" min="23" max="23" width="30.71"/>
    <col customWidth="1" min="24" max="24" width="18.14"/>
    <col customWidth="1" min="27" max="27" width="26.57"/>
    <col customWidth="1" min="28" max="28" width="28.86"/>
  </cols>
  <sheetData>
    <row r="1">
      <c r="A1" s="1"/>
      <c r="B1" s="2" t="s">
        <v>0</v>
      </c>
      <c r="C1" s="3">
        <v>30000.0</v>
      </c>
      <c r="D1" s="4"/>
      <c r="E1" s="4"/>
      <c r="F1" s="4"/>
      <c r="G1" s="4"/>
      <c r="H1" s="4"/>
      <c r="I1" s="4"/>
      <c r="J1" s="4"/>
      <c r="K1" s="4"/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4"/>
      <c r="Y1" s="4"/>
      <c r="Z1" s="4"/>
      <c r="AA1" s="4"/>
      <c r="AB1" s="4"/>
      <c r="AC1" s="4"/>
      <c r="AD1" s="4"/>
    </row>
    <row r="2">
      <c r="A2" s="1"/>
      <c r="B2" s="12" t="s">
        <v>13</v>
      </c>
      <c r="C2" s="13">
        <v>0.3</v>
      </c>
      <c r="D2" s="4"/>
      <c r="E2" s="4"/>
      <c r="F2" s="4"/>
      <c r="G2" s="4"/>
      <c r="H2" s="4"/>
      <c r="I2" s="4"/>
      <c r="J2" s="4"/>
      <c r="K2" s="4"/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ROUND(R2*$C$2/365,2)*N2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  <c r="X2" s="4"/>
      <c r="Y2" s="4"/>
      <c r="Z2" s="4"/>
      <c r="AA2" s="4"/>
      <c r="AB2" s="4"/>
      <c r="AC2" s="4"/>
      <c r="AD2" s="4"/>
    </row>
    <row r="3">
      <c r="A3" s="1"/>
      <c r="B3" s="12" t="s">
        <v>14</v>
      </c>
      <c r="C3" s="21">
        <v>0.03</v>
      </c>
      <c r="D3" s="4"/>
      <c r="E3" s="4"/>
      <c r="F3" s="4"/>
      <c r="G3" s="4"/>
      <c r="H3" s="4"/>
      <c r="I3" s="4"/>
      <c r="J3" s="4"/>
      <c r="K3" s="4"/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  <c r="X3" s="4"/>
      <c r="Y3" s="4"/>
      <c r="Z3" s="4"/>
      <c r="AA3" s="4"/>
      <c r="AB3" s="4"/>
      <c r="AC3" s="4"/>
      <c r="AD3" s="4"/>
    </row>
    <row r="4">
      <c r="A4" s="1"/>
      <c r="B4" s="12" t="s">
        <v>15</v>
      </c>
      <c r="C4" s="24">
        <f>C3*C1</f>
        <v>900</v>
      </c>
      <c r="D4" s="4"/>
      <c r="E4" s="4"/>
      <c r="F4" s="4"/>
      <c r="G4" s="4"/>
      <c r="H4" s="4"/>
      <c r="I4" s="4"/>
      <c r="J4" s="4"/>
      <c r="K4" s="4"/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  <c r="X4" s="4"/>
      <c r="Y4" s="4"/>
      <c r="Z4" s="4"/>
      <c r="AA4" s="4"/>
      <c r="AB4" s="4"/>
      <c r="AC4" s="4"/>
      <c r="AD4" s="4"/>
    </row>
    <row r="5">
      <c r="A5" s="1"/>
      <c r="B5" s="12" t="s">
        <v>16</v>
      </c>
      <c r="C5" s="21">
        <v>0.0025</v>
      </c>
      <c r="D5" s="4"/>
      <c r="E5" s="4"/>
      <c r="F5" s="4"/>
      <c r="G5" s="4"/>
      <c r="H5" s="4"/>
      <c r="I5" s="4"/>
      <c r="J5" s="4"/>
      <c r="K5" s="4"/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  <c r="X5" s="4"/>
      <c r="Y5" s="4"/>
      <c r="Z5" s="4"/>
      <c r="AA5" s="4"/>
      <c r="AB5" s="4"/>
      <c r="AC5" s="4"/>
      <c r="AD5" s="4"/>
    </row>
    <row r="6">
      <c r="A6" s="1"/>
      <c r="B6" s="12" t="s">
        <v>17</v>
      </c>
      <c r="C6" s="28">
        <v>0.0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>
      <c r="A7" s="1"/>
      <c r="B7" s="12" t="s">
        <v>18</v>
      </c>
      <c r="C7" s="29">
        <f>C1-D18</f>
        <v>29100</v>
      </c>
      <c r="D7" s="4"/>
      <c r="E7" s="4"/>
      <c r="F7" s="4"/>
      <c r="G7" s="4"/>
      <c r="H7" s="4"/>
      <c r="I7" s="4"/>
      <c r="J7" s="30"/>
      <c r="K7" s="3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>
      <c r="A8" s="1"/>
      <c r="B8" s="12" t="s">
        <v>19</v>
      </c>
      <c r="C8" s="29">
        <v>100.0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>
      <c r="A9" s="1"/>
      <c r="B9" s="12" t="s">
        <v>20</v>
      </c>
      <c r="C9" s="31">
        <v>4.0</v>
      </c>
      <c r="D9" s="4"/>
      <c r="E9" s="4"/>
      <c r="F9" s="4"/>
      <c r="G9" s="4"/>
      <c r="H9" s="4"/>
      <c r="I9" s="4"/>
      <c r="J9" s="4"/>
      <c r="K9" s="3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>
      <c r="A10" s="1"/>
      <c r="B10" s="32" t="s">
        <v>21</v>
      </c>
      <c r="C10" s="33" t="s">
        <v>22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>
      <c r="A11" s="1"/>
      <c r="B11" s="32" t="s">
        <v>23</v>
      </c>
      <c r="C11" s="33" t="s">
        <v>24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>
      <c r="A12" s="1"/>
      <c r="B12" s="12" t="s">
        <v>25</v>
      </c>
      <c r="C12" s="29">
        <f>C1/C9</f>
        <v>7500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>
      <c r="A13" s="4"/>
      <c r="B13" s="12" t="s">
        <v>26</v>
      </c>
      <c r="C13" s="35">
        <v>43976.0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6"/>
      <c r="R13" s="3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>
      <c r="A14" s="4"/>
      <c r="B14" s="38" t="s">
        <v>27</v>
      </c>
      <c r="C14" s="39">
        <v>10000.0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>
      <c r="A15" s="4"/>
      <c r="B15" s="38" t="s">
        <v>28</v>
      </c>
      <c r="C15" s="40">
        <v>0.01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>
      <c r="A17" s="42"/>
      <c r="B17" s="4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48" t="s">
        <v>34</v>
      </c>
      <c r="H17" s="47" t="s">
        <v>35</v>
      </c>
      <c r="I17" s="49" t="s">
        <v>36</v>
      </c>
      <c r="J17" s="50" t="s">
        <v>37</v>
      </c>
      <c r="K17" s="4"/>
      <c r="L17" s="51" t="s">
        <v>38</v>
      </c>
      <c r="M17" s="52" t="s">
        <v>2</v>
      </c>
      <c r="N17" s="52" t="s">
        <v>39</v>
      </c>
      <c r="O17" s="52" t="s">
        <v>40</v>
      </c>
      <c r="P17" s="52" t="s">
        <v>41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>
      <c r="A18" s="53"/>
      <c r="B18" s="54">
        <v>43976.0</v>
      </c>
      <c r="C18" s="55" t="s">
        <v>42</v>
      </c>
      <c r="D18" s="56">
        <f>C4</f>
        <v>900</v>
      </c>
      <c r="E18" s="57">
        <f t="shared" ref="E18:E19" si="9">D18</f>
        <v>900</v>
      </c>
      <c r="F18" s="58">
        <f>D18</f>
        <v>900</v>
      </c>
      <c r="G18" s="59">
        <v>0.0</v>
      </c>
      <c r="H18" s="60">
        <v>0.0</v>
      </c>
      <c r="I18" s="61">
        <v>0.0</v>
      </c>
      <c r="J18" s="62">
        <v>0.0</v>
      </c>
      <c r="K18" s="4"/>
      <c r="L18" s="63"/>
      <c r="M18" s="6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>
      <c r="A19" s="64"/>
      <c r="B19" s="54">
        <v>43976.0</v>
      </c>
      <c r="C19" s="65" t="s">
        <v>43</v>
      </c>
      <c r="D19" s="59">
        <f>C1-D18</f>
        <v>29100</v>
      </c>
      <c r="E19" s="66">
        <f t="shared" si="9"/>
        <v>29100</v>
      </c>
      <c r="F19" s="58">
        <f t="shared" ref="F19:F115" si="10">F18+E19</f>
        <v>30000</v>
      </c>
      <c r="G19" s="59">
        <v>0.0</v>
      </c>
      <c r="H19" s="60">
        <f t="shared" ref="H19:H115" si="11">H18+G19</f>
        <v>0</v>
      </c>
      <c r="I19" s="61">
        <v>0.0</v>
      </c>
      <c r="J19" s="67">
        <f>C1</f>
        <v>30000</v>
      </c>
      <c r="K19" s="4"/>
      <c r="L19" s="68">
        <f t="shared" ref="L19:L40" si="12">$B$40-B19</f>
        <v>21</v>
      </c>
      <c r="M19" s="68">
        <v>0.0</v>
      </c>
      <c r="N19" s="69">
        <f t="shared" ref="N19:N39" si="13">ROUND(J19*$C$15,2)</f>
        <v>300</v>
      </c>
      <c r="O19" s="70">
        <f t="shared" ref="O19:O40" si="14">ROUND(MAX(0,F19-$S$2)+H19+ROUND(F19*$C$2/365,2)*L19+ROUND(F19*$C$5,2)*M19,2)</f>
        <v>7882.58</v>
      </c>
      <c r="P19" s="71">
        <f t="shared" ref="P19:P115" si="15">ROUND(J19/$C$14*100,2)</f>
        <v>300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>
      <c r="A20" s="64"/>
      <c r="B20" s="72">
        <v>43977.0</v>
      </c>
      <c r="C20" s="73" t="s">
        <v>44</v>
      </c>
      <c r="D20" s="71">
        <f t="shared" ref="D20:D40" si="16">ROUND($C$2/365*F19,2)</f>
        <v>24.66</v>
      </c>
      <c r="E20" s="74">
        <v>0.0</v>
      </c>
      <c r="F20" s="75">
        <f t="shared" si="10"/>
        <v>30000</v>
      </c>
      <c r="G20" s="71">
        <f t="shared" ref="G20:G40" si="17">D20</f>
        <v>24.66</v>
      </c>
      <c r="H20" s="76">
        <f t="shared" si="11"/>
        <v>24.66</v>
      </c>
      <c r="I20" s="74">
        <f t="shared" ref="I20:I40" si="18">E20+G20</f>
        <v>24.66</v>
      </c>
      <c r="J20" s="77">
        <f t="shared" ref="J20:J115" si="19">J19+I20</f>
        <v>30024.66</v>
      </c>
      <c r="K20" s="4"/>
      <c r="L20" s="68">
        <f t="shared" si="12"/>
        <v>20</v>
      </c>
      <c r="M20" s="68">
        <v>0.0</v>
      </c>
      <c r="N20" s="69">
        <f t="shared" si="13"/>
        <v>300.25</v>
      </c>
      <c r="O20" s="70">
        <f t="shared" si="14"/>
        <v>7882.58</v>
      </c>
      <c r="P20" s="71">
        <f t="shared" si="15"/>
        <v>300.25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>
      <c r="A21" s="64"/>
      <c r="B21" s="72">
        <v>43978.0</v>
      </c>
      <c r="C21" s="73" t="s">
        <v>44</v>
      </c>
      <c r="D21" s="71">
        <f t="shared" si="16"/>
        <v>24.66</v>
      </c>
      <c r="E21" s="74">
        <v>0.0</v>
      </c>
      <c r="F21" s="75">
        <f t="shared" si="10"/>
        <v>30000</v>
      </c>
      <c r="G21" s="71">
        <f t="shared" si="17"/>
        <v>24.66</v>
      </c>
      <c r="H21" s="76">
        <f t="shared" si="11"/>
        <v>49.32</v>
      </c>
      <c r="I21" s="74">
        <f t="shared" si="18"/>
        <v>24.66</v>
      </c>
      <c r="J21" s="77">
        <f t="shared" si="19"/>
        <v>30049.32</v>
      </c>
      <c r="K21" s="4"/>
      <c r="L21" s="68">
        <f t="shared" si="12"/>
        <v>19</v>
      </c>
      <c r="M21" s="68">
        <v>0.0</v>
      </c>
      <c r="N21" s="69">
        <f t="shared" si="13"/>
        <v>300.49</v>
      </c>
      <c r="O21" s="70">
        <f t="shared" si="14"/>
        <v>7882.58</v>
      </c>
      <c r="P21" s="71">
        <f t="shared" si="15"/>
        <v>300.49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>
      <c r="A22" s="4"/>
      <c r="B22" s="72">
        <v>43979.0</v>
      </c>
      <c r="C22" s="73" t="s">
        <v>44</v>
      </c>
      <c r="D22" s="71">
        <f t="shared" si="16"/>
        <v>24.66</v>
      </c>
      <c r="E22" s="74">
        <v>0.0</v>
      </c>
      <c r="F22" s="75">
        <f t="shared" si="10"/>
        <v>30000</v>
      </c>
      <c r="G22" s="71">
        <f t="shared" si="17"/>
        <v>24.66</v>
      </c>
      <c r="H22" s="76">
        <f t="shared" si="11"/>
        <v>73.98</v>
      </c>
      <c r="I22" s="74">
        <f t="shared" si="18"/>
        <v>24.66</v>
      </c>
      <c r="J22" s="77">
        <f t="shared" si="19"/>
        <v>30073.98</v>
      </c>
      <c r="K22" s="4"/>
      <c r="L22" s="68">
        <f t="shared" si="12"/>
        <v>18</v>
      </c>
      <c r="M22" s="68">
        <v>0.0</v>
      </c>
      <c r="N22" s="69">
        <f t="shared" si="13"/>
        <v>300.74</v>
      </c>
      <c r="O22" s="70">
        <f t="shared" si="14"/>
        <v>7882.58</v>
      </c>
      <c r="P22" s="71">
        <f t="shared" si="15"/>
        <v>300.74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>
      <c r="A23" s="4"/>
      <c r="B23" s="72">
        <v>43980.0</v>
      </c>
      <c r="C23" s="73" t="s">
        <v>44</v>
      </c>
      <c r="D23" s="71">
        <f t="shared" si="16"/>
        <v>24.66</v>
      </c>
      <c r="E23" s="74">
        <v>0.0</v>
      </c>
      <c r="F23" s="75">
        <f t="shared" si="10"/>
        <v>30000</v>
      </c>
      <c r="G23" s="71">
        <f t="shared" si="17"/>
        <v>24.66</v>
      </c>
      <c r="H23" s="76">
        <f t="shared" si="11"/>
        <v>98.64</v>
      </c>
      <c r="I23" s="74">
        <f t="shared" si="18"/>
        <v>24.66</v>
      </c>
      <c r="J23" s="77">
        <f t="shared" si="19"/>
        <v>30098.64</v>
      </c>
      <c r="K23" s="4"/>
      <c r="L23" s="68">
        <f t="shared" si="12"/>
        <v>17</v>
      </c>
      <c r="M23" s="68">
        <v>0.0</v>
      </c>
      <c r="N23" s="69">
        <f t="shared" si="13"/>
        <v>300.99</v>
      </c>
      <c r="O23" s="70">
        <f t="shared" si="14"/>
        <v>7882.58</v>
      </c>
      <c r="P23" s="71">
        <f t="shared" si="15"/>
        <v>300.99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>
      <c r="A24" s="4"/>
      <c r="B24" s="72">
        <v>43981.0</v>
      </c>
      <c r="C24" s="73" t="s">
        <v>44</v>
      </c>
      <c r="D24" s="71">
        <f t="shared" si="16"/>
        <v>24.66</v>
      </c>
      <c r="E24" s="74">
        <v>0.0</v>
      </c>
      <c r="F24" s="75">
        <f t="shared" si="10"/>
        <v>30000</v>
      </c>
      <c r="G24" s="71">
        <f t="shared" si="17"/>
        <v>24.66</v>
      </c>
      <c r="H24" s="76">
        <f t="shared" si="11"/>
        <v>123.3</v>
      </c>
      <c r="I24" s="74">
        <f t="shared" si="18"/>
        <v>24.66</v>
      </c>
      <c r="J24" s="77">
        <f t="shared" si="19"/>
        <v>30123.3</v>
      </c>
      <c r="K24" s="4"/>
      <c r="L24" s="68">
        <f t="shared" si="12"/>
        <v>16</v>
      </c>
      <c r="M24" s="68">
        <v>0.0</v>
      </c>
      <c r="N24" s="69">
        <f t="shared" si="13"/>
        <v>301.23</v>
      </c>
      <c r="O24" s="70">
        <f t="shared" si="14"/>
        <v>7882.58</v>
      </c>
      <c r="P24" s="71">
        <f t="shared" si="15"/>
        <v>301.23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>
      <c r="A25" s="4"/>
      <c r="B25" s="72">
        <v>43982.0</v>
      </c>
      <c r="C25" s="73" t="s">
        <v>44</v>
      </c>
      <c r="D25" s="71">
        <f t="shared" si="16"/>
        <v>24.66</v>
      </c>
      <c r="E25" s="74">
        <v>0.0</v>
      </c>
      <c r="F25" s="75">
        <f t="shared" si="10"/>
        <v>30000</v>
      </c>
      <c r="G25" s="71">
        <f t="shared" si="17"/>
        <v>24.66</v>
      </c>
      <c r="H25" s="76">
        <f t="shared" si="11"/>
        <v>147.96</v>
      </c>
      <c r="I25" s="74">
        <f t="shared" si="18"/>
        <v>24.66</v>
      </c>
      <c r="J25" s="77">
        <f t="shared" si="19"/>
        <v>30147.96</v>
      </c>
      <c r="K25" s="4"/>
      <c r="L25" s="68">
        <f t="shared" si="12"/>
        <v>15</v>
      </c>
      <c r="M25" s="68">
        <v>0.0</v>
      </c>
      <c r="N25" s="69">
        <f t="shared" si="13"/>
        <v>301.48</v>
      </c>
      <c r="O25" s="70">
        <f t="shared" si="14"/>
        <v>7882.58</v>
      </c>
      <c r="P25" s="71">
        <f t="shared" si="15"/>
        <v>301.48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>
      <c r="A26" s="4"/>
      <c r="B26" s="72">
        <v>43983.0</v>
      </c>
      <c r="C26" s="73" t="s">
        <v>44</v>
      </c>
      <c r="D26" s="71">
        <f t="shared" si="16"/>
        <v>24.66</v>
      </c>
      <c r="E26" s="74">
        <v>0.0</v>
      </c>
      <c r="F26" s="75">
        <f t="shared" si="10"/>
        <v>30000</v>
      </c>
      <c r="G26" s="71">
        <f t="shared" si="17"/>
        <v>24.66</v>
      </c>
      <c r="H26" s="76">
        <f t="shared" si="11"/>
        <v>172.62</v>
      </c>
      <c r="I26" s="74">
        <f t="shared" si="18"/>
        <v>24.66</v>
      </c>
      <c r="J26" s="77">
        <f t="shared" si="19"/>
        <v>30172.62</v>
      </c>
      <c r="K26" s="4"/>
      <c r="L26" s="68">
        <f t="shared" si="12"/>
        <v>14</v>
      </c>
      <c r="M26" s="68">
        <v>0.0</v>
      </c>
      <c r="N26" s="69">
        <f t="shared" si="13"/>
        <v>301.73</v>
      </c>
      <c r="O26" s="70">
        <f t="shared" si="14"/>
        <v>7882.58</v>
      </c>
      <c r="P26" s="71">
        <f t="shared" si="15"/>
        <v>301.73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>
      <c r="A27" s="4"/>
      <c r="B27" s="72">
        <v>43984.0</v>
      </c>
      <c r="C27" s="73" t="s">
        <v>44</v>
      </c>
      <c r="D27" s="71">
        <f t="shared" si="16"/>
        <v>24.66</v>
      </c>
      <c r="E27" s="74">
        <v>0.0</v>
      </c>
      <c r="F27" s="75">
        <f t="shared" si="10"/>
        <v>30000</v>
      </c>
      <c r="G27" s="71">
        <f t="shared" si="17"/>
        <v>24.66</v>
      </c>
      <c r="H27" s="76">
        <f t="shared" si="11"/>
        <v>197.28</v>
      </c>
      <c r="I27" s="74">
        <f t="shared" si="18"/>
        <v>24.66</v>
      </c>
      <c r="J27" s="77">
        <f t="shared" si="19"/>
        <v>30197.28</v>
      </c>
      <c r="K27" s="4"/>
      <c r="L27" s="68">
        <f t="shared" si="12"/>
        <v>13</v>
      </c>
      <c r="M27" s="68">
        <v>0.0</v>
      </c>
      <c r="N27" s="69">
        <f t="shared" si="13"/>
        <v>301.97</v>
      </c>
      <c r="O27" s="70">
        <f t="shared" si="14"/>
        <v>7882.58</v>
      </c>
      <c r="P27" s="71">
        <f t="shared" si="15"/>
        <v>301.97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>
      <c r="A28" s="4"/>
      <c r="B28" s="72">
        <v>43985.0</v>
      </c>
      <c r="C28" s="73" t="s">
        <v>44</v>
      </c>
      <c r="D28" s="71">
        <f t="shared" si="16"/>
        <v>24.66</v>
      </c>
      <c r="E28" s="74">
        <v>0.0</v>
      </c>
      <c r="F28" s="75">
        <f t="shared" si="10"/>
        <v>30000</v>
      </c>
      <c r="G28" s="71">
        <f t="shared" si="17"/>
        <v>24.66</v>
      </c>
      <c r="H28" s="76">
        <f t="shared" si="11"/>
        <v>221.94</v>
      </c>
      <c r="I28" s="74">
        <f t="shared" si="18"/>
        <v>24.66</v>
      </c>
      <c r="J28" s="77">
        <f t="shared" si="19"/>
        <v>30221.94</v>
      </c>
      <c r="K28" s="4"/>
      <c r="L28" s="68">
        <f t="shared" si="12"/>
        <v>12</v>
      </c>
      <c r="M28" s="68">
        <v>0.0</v>
      </c>
      <c r="N28" s="69">
        <f t="shared" si="13"/>
        <v>302.22</v>
      </c>
      <c r="O28" s="70">
        <f t="shared" si="14"/>
        <v>7882.58</v>
      </c>
      <c r="P28" s="71">
        <f t="shared" si="15"/>
        <v>302.22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>
      <c r="A29" s="4"/>
      <c r="B29" s="72">
        <v>43986.0</v>
      </c>
      <c r="C29" s="73" t="s">
        <v>44</v>
      </c>
      <c r="D29" s="71">
        <f t="shared" si="16"/>
        <v>24.66</v>
      </c>
      <c r="E29" s="74">
        <v>0.0</v>
      </c>
      <c r="F29" s="75">
        <f t="shared" si="10"/>
        <v>30000</v>
      </c>
      <c r="G29" s="71">
        <f t="shared" si="17"/>
        <v>24.66</v>
      </c>
      <c r="H29" s="76">
        <f t="shared" si="11"/>
        <v>246.6</v>
      </c>
      <c r="I29" s="74">
        <f t="shared" si="18"/>
        <v>24.66</v>
      </c>
      <c r="J29" s="77">
        <f t="shared" si="19"/>
        <v>30246.6</v>
      </c>
      <c r="K29" s="4"/>
      <c r="L29" s="68">
        <f t="shared" si="12"/>
        <v>11</v>
      </c>
      <c r="M29" s="68">
        <v>0.0</v>
      </c>
      <c r="N29" s="69">
        <f t="shared" si="13"/>
        <v>302.47</v>
      </c>
      <c r="O29" s="70">
        <f t="shared" si="14"/>
        <v>7882.58</v>
      </c>
      <c r="P29" s="71">
        <f t="shared" si="15"/>
        <v>302.47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>
      <c r="A30" s="4"/>
      <c r="B30" s="72">
        <v>43987.0</v>
      </c>
      <c r="C30" s="73" t="s">
        <v>44</v>
      </c>
      <c r="D30" s="71">
        <f t="shared" si="16"/>
        <v>24.66</v>
      </c>
      <c r="E30" s="74">
        <v>0.0</v>
      </c>
      <c r="F30" s="75">
        <f t="shared" si="10"/>
        <v>30000</v>
      </c>
      <c r="G30" s="71">
        <f t="shared" si="17"/>
        <v>24.66</v>
      </c>
      <c r="H30" s="76">
        <f t="shared" si="11"/>
        <v>271.26</v>
      </c>
      <c r="I30" s="74">
        <f t="shared" si="18"/>
        <v>24.66</v>
      </c>
      <c r="J30" s="77">
        <f t="shared" si="19"/>
        <v>30271.26</v>
      </c>
      <c r="K30" s="4"/>
      <c r="L30" s="68">
        <f t="shared" si="12"/>
        <v>10</v>
      </c>
      <c r="M30" s="68">
        <v>0.0</v>
      </c>
      <c r="N30" s="69">
        <f t="shared" si="13"/>
        <v>302.71</v>
      </c>
      <c r="O30" s="70">
        <f t="shared" si="14"/>
        <v>7882.58</v>
      </c>
      <c r="P30" s="71">
        <f t="shared" si="15"/>
        <v>302.71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>
      <c r="A31" s="4"/>
      <c r="B31" s="72">
        <v>43988.0</v>
      </c>
      <c r="C31" s="73" t="s">
        <v>44</v>
      </c>
      <c r="D31" s="71">
        <f t="shared" si="16"/>
        <v>24.66</v>
      </c>
      <c r="E31" s="74">
        <v>0.0</v>
      </c>
      <c r="F31" s="75">
        <f t="shared" si="10"/>
        <v>30000</v>
      </c>
      <c r="G31" s="71">
        <f t="shared" si="17"/>
        <v>24.66</v>
      </c>
      <c r="H31" s="76">
        <f t="shared" si="11"/>
        <v>295.92</v>
      </c>
      <c r="I31" s="74">
        <f t="shared" si="18"/>
        <v>24.66</v>
      </c>
      <c r="J31" s="77">
        <f t="shared" si="19"/>
        <v>30295.92</v>
      </c>
      <c r="K31" s="4"/>
      <c r="L31" s="68">
        <f t="shared" si="12"/>
        <v>9</v>
      </c>
      <c r="M31" s="68">
        <v>0.0</v>
      </c>
      <c r="N31" s="69">
        <f t="shared" si="13"/>
        <v>302.96</v>
      </c>
      <c r="O31" s="70">
        <f t="shared" si="14"/>
        <v>7882.58</v>
      </c>
      <c r="P31" s="71">
        <f t="shared" si="15"/>
        <v>302.96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>
      <c r="A32" s="4"/>
      <c r="B32" s="72">
        <v>43989.0</v>
      </c>
      <c r="C32" s="73" t="s">
        <v>44</v>
      </c>
      <c r="D32" s="71">
        <f t="shared" si="16"/>
        <v>24.66</v>
      </c>
      <c r="E32" s="74">
        <v>0.0</v>
      </c>
      <c r="F32" s="75">
        <f t="shared" si="10"/>
        <v>30000</v>
      </c>
      <c r="G32" s="71">
        <f t="shared" si="17"/>
        <v>24.66</v>
      </c>
      <c r="H32" s="76">
        <f t="shared" si="11"/>
        <v>320.58</v>
      </c>
      <c r="I32" s="74">
        <f t="shared" si="18"/>
        <v>24.66</v>
      </c>
      <c r="J32" s="77">
        <f t="shared" si="19"/>
        <v>30320.58</v>
      </c>
      <c r="K32" s="4"/>
      <c r="L32" s="68">
        <f t="shared" si="12"/>
        <v>8</v>
      </c>
      <c r="M32" s="68">
        <v>0.0</v>
      </c>
      <c r="N32" s="69">
        <f t="shared" si="13"/>
        <v>303.21</v>
      </c>
      <c r="O32" s="70">
        <f t="shared" si="14"/>
        <v>7882.58</v>
      </c>
      <c r="P32" s="71">
        <f t="shared" si="15"/>
        <v>303.21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>
      <c r="A33" s="4"/>
      <c r="B33" s="72">
        <v>43990.0</v>
      </c>
      <c r="C33" s="73" t="s">
        <v>44</v>
      </c>
      <c r="D33" s="71">
        <f t="shared" si="16"/>
        <v>24.66</v>
      </c>
      <c r="E33" s="74">
        <v>0.0</v>
      </c>
      <c r="F33" s="75">
        <f t="shared" si="10"/>
        <v>30000</v>
      </c>
      <c r="G33" s="71">
        <f t="shared" si="17"/>
        <v>24.66</v>
      </c>
      <c r="H33" s="76">
        <f t="shared" si="11"/>
        <v>345.24</v>
      </c>
      <c r="I33" s="74">
        <f t="shared" si="18"/>
        <v>24.66</v>
      </c>
      <c r="J33" s="77">
        <f t="shared" si="19"/>
        <v>30345.24</v>
      </c>
      <c r="K33" s="4"/>
      <c r="L33" s="68">
        <f t="shared" si="12"/>
        <v>7</v>
      </c>
      <c r="M33" s="68">
        <v>0.0</v>
      </c>
      <c r="N33" s="69">
        <f t="shared" si="13"/>
        <v>303.45</v>
      </c>
      <c r="O33" s="70">
        <f t="shared" si="14"/>
        <v>7882.58</v>
      </c>
      <c r="P33" s="71">
        <f t="shared" si="15"/>
        <v>303.45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>
      <c r="A34" s="4"/>
      <c r="B34" s="72">
        <v>43991.0</v>
      </c>
      <c r="C34" s="73" t="s">
        <v>44</v>
      </c>
      <c r="D34" s="71">
        <f t="shared" si="16"/>
        <v>24.66</v>
      </c>
      <c r="E34" s="74">
        <v>0.0</v>
      </c>
      <c r="F34" s="75">
        <f t="shared" si="10"/>
        <v>30000</v>
      </c>
      <c r="G34" s="71">
        <f t="shared" si="17"/>
        <v>24.66</v>
      </c>
      <c r="H34" s="76">
        <f t="shared" si="11"/>
        <v>369.9</v>
      </c>
      <c r="I34" s="74">
        <f t="shared" si="18"/>
        <v>24.66</v>
      </c>
      <c r="J34" s="77">
        <f t="shared" si="19"/>
        <v>30369.9</v>
      </c>
      <c r="K34" s="4"/>
      <c r="L34" s="68">
        <f t="shared" si="12"/>
        <v>6</v>
      </c>
      <c r="M34" s="68">
        <v>0.0</v>
      </c>
      <c r="N34" s="69">
        <f t="shared" si="13"/>
        <v>303.7</v>
      </c>
      <c r="O34" s="70">
        <f t="shared" si="14"/>
        <v>7882.58</v>
      </c>
      <c r="P34" s="71">
        <f t="shared" si="15"/>
        <v>303.7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>
      <c r="A35" s="4"/>
      <c r="B35" s="72">
        <v>43992.0</v>
      </c>
      <c r="C35" s="73" t="s">
        <v>44</v>
      </c>
      <c r="D35" s="71">
        <f t="shared" si="16"/>
        <v>24.66</v>
      </c>
      <c r="E35" s="74">
        <v>0.0</v>
      </c>
      <c r="F35" s="75">
        <f t="shared" si="10"/>
        <v>30000</v>
      </c>
      <c r="G35" s="71">
        <f t="shared" si="17"/>
        <v>24.66</v>
      </c>
      <c r="H35" s="76">
        <f t="shared" si="11"/>
        <v>394.56</v>
      </c>
      <c r="I35" s="74">
        <f t="shared" si="18"/>
        <v>24.66</v>
      </c>
      <c r="J35" s="77">
        <f t="shared" si="19"/>
        <v>30394.56</v>
      </c>
      <c r="K35" s="4"/>
      <c r="L35" s="68">
        <f t="shared" si="12"/>
        <v>5</v>
      </c>
      <c r="M35" s="68">
        <v>0.0</v>
      </c>
      <c r="N35" s="69">
        <f t="shared" si="13"/>
        <v>303.95</v>
      </c>
      <c r="O35" s="70">
        <f t="shared" si="14"/>
        <v>7882.58</v>
      </c>
      <c r="P35" s="71">
        <f t="shared" si="15"/>
        <v>303.95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>
      <c r="A36" s="4"/>
      <c r="B36" s="72">
        <v>43993.0</v>
      </c>
      <c r="C36" s="73" t="s">
        <v>44</v>
      </c>
      <c r="D36" s="71">
        <f t="shared" si="16"/>
        <v>24.66</v>
      </c>
      <c r="E36" s="74">
        <v>0.0</v>
      </c>
      <c r="F36" s="75">
        <f t="shared" si="10"/>
        <v>30000</v>
      </c>
      <c r="G36" s="71">
        <f t="shared" si="17"/>
        <v>24.66</v>
      </c>
      <c r="H36" s="76">
        <f t="shared" si="11"/>
        <v>419.22</v>
      </c>
      <c r="I36" s="74">
        <f t="shared" si="18"/>
        <v>24.66</v>
      </c>
      <c r="J36" s="77">
        <f t="shared" si="19"/>
        <v>30419.22</v>
      </c>
      <c r="K36" s="4"/>
      <c r="L36" s="68">
        <f t="shared" si="12"/>
        <v>4</v>
      </c>
      <c r="M36" s="68">
        <v>0.0</v>
      </c>
      <c r="N36" s="69">
        <f t="shared" si="13"/>
        <v>304.19</v>
      </c>
      <c r="O36" s="70">
        <f t="shared" si="14"/>
        <v>7882.58</v>
      </c>
      <c r="P36" s="71">
        <f t="shared" si="15"/>
        <v>304.19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>
      <c r="A37" s="4"/>
      <c r="B37" s="72">
        <v>43994.0</v>
      </c>
      <c r="C37" s="73" t="s">
        <v>44</v>
      </c>
      <c r="D37" s="71">
        <f t="shared" si="16"/>
        <v>24.66</v>
      </c>
      <c r="E37" s="74">
        <v>0.0</v>
      </c>
      <c r="F37" s="75">
        <f t="shared" si="10"/>
        <v>30000</v>
      </c>
      <c r="G37" s="71">
        <f t="shared" si="17"/>
        <v>24.66</v>
      </c>
      <c r="H37" s="76">
        <f t="shared" si="11"/>
        <v>443.88</v>
      </c>
      <c r="I37" s="74">
        <f t="shared" si="18"/>
        <v>24.66</v>
      </c>
      <c r="J37" s="77">
        <f t="shared" si="19"/>
        <v>30443.88</v>
      </c>
      <c r="K37" s="4"/>
      <c r="L37" s="68">
        <f t="shared" si="12"/>
        <v>3</v>
      </c>
      <c r="M37" s="68">
        <v>0.0</v>
      </c>
      <c r="N37" s="69">
        <f t="shared" si="13"/>
        <v>304.44</v>
      </c>
      <c r="O37" s="70">
        <f t="shared" si="14"/>
        <v>7882.58</v>
      </c>
      <c r="P37" s="71">
        <f t="shared" si="15"/>
        <v>304.44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>
      <c r="A38" s="4"/>
      <c r="B38" s="72">
        <v>43995.0</v>
      </c>
      <c r="C38" s="73" t="s">
        <v>44</v>
      </c>
      <c r="D38" s="71">
        <f t="shared" si="16"/>
        <v>24.66</v>
      </c>
      <c r="E38" s="74">
        <v>0.0</v>
      </c>
      <c r="F38" s="75">
        <f t="shared" si="10"/>
        <v>30000</v>
      </c>
      <c r="G38" s="71">
        <f t="shared" si="17"/>
        <v>24.66</v>
      </c>
      <c r="H38" s="76">
        <f t="shared" si="11"/>
        <v>468.54</v>
      </c>
      <c r="I38" s="74">
        <f t="shared" si="18"/>
        <v>24.66</v>
      </c>
      <c r="J38" s="77">
        <f t="shared" si="19"/>
        <v>30468.54</v>
      </c>
      <c r="K38" s="4"/>
      <c r="L38" s="68">
        <f t="shared" si="12"/>
        <v>2</v>
      </c>
      <c r="M38" s="68">
        <v>0.0</v>
      </c>
      <c r="N38" s="69">
        <f t="shared" si="13"/>
        <v>304.69</v>
      </c>
      <c r="O38" s="70">
        <f t="shared" si="14"/>
        <v>7882.58</v>
      </c>
      <c r="P38" s="71">
        <f t="shared" si="15"/>
        <v>304.69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>
      <c r="A39" s="4"/>
      <c r="B39" s="72">
        <v>43996.0</v>
      </c>
      <c r="C39" s="73" t="s">
        <v>44</v>
      </c>
      <c r="D39" s="71">
        <f t="shared" si="16"/>
        <v>24.66</v>
      </c>
      <c r="E39" s="74">
        <v>0.0</v>
      </c>
      <c r="F39" s="75">
        <f t="shared" si="10"/>
        <v>30000</v>
      </c>
      <c r="G39" s="71">
        <f t="shared" si="17"/>
        <v>24.66</v>
      </c>
      <c r="H39" s="76">
        <f t="shared" si="11"/>
        <v>493.2</v>
      </c>
      <c r="I39" s="74">
        <f t="shared" si="18"/>
        <v>24.66</v>
      </c>
      <c r="J39" s="77">
        <f t="shared" si="19"/>
        <v>30493.2</v>
      </c>
      <c r="K39" s="4"/>
      <c r="L39" s="68">
        <f t="shared" si="12"/>
        <v>1</v>
      </c>
      <c r="M39" s="68">
        <v>0.0</v>
      </c>
      <c r="N39" s="69">
        <f t="shared" si="13"/>
        <v>304.93</v>
      </c>
      <c r="O39" s="70">
        <f t="shared" si="14"/>
        <v>7882.58</v>
      </c>
      <c r="P39" s="71">
        <f t="shared" si="15"/>
        <v>304.93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>
      <c r="A40" s="4"/>
      <c r="B40" s="72">
        <v>43997.0</v>
      </c>
      <c r="C40" s="73" t="s">
        <v>44</v>
      </c>
      <c r="D40" s="71">
        <f t="shared" si="16"/>
        <v>24.66</v>
      </c>
      <c r="E40" s="74">
        <v>0.0</v>
      </c>
      <c r="F40" s="75">
        <f t="shared" si="10"/>
        <v>30000</v>
      </c>
      <c r="G40" s="71">
        <f t="shared" si="17"/>
        <v>24.66</v>
      </c>
      <c r="H40" s="76">
        <f t="shared" si="11"/>
        <v>517.86</v>
      </c>
      <c r="I40" s="74">
        <f t="shared" si="18"/>
        <v>24.66</v>
      </c>
      <c r="J40" s="77">
        <f t="shared" si="19"/>
        <v>30517.86</v>
      </c>
      <c r="K40" s="4"/>
      <c r="L40" s="78">
        <f t="shared" si="12"/>
        <v>0</v>
      </c>
      <c r="M40" s="78">
        <v>0.0</v>
      </c>
      <c r="N40" s="79">
        <v>0.0</v>
      </c>
      <c r="O40" s="80">
        <f t="shared" si="14"/>
        <v>7882.58</v>
      </c>
      <c r="P40" s="81">
        <f t="shared" si="15"/>
        <v>305.18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>
      <c r="A41" s="82"/>
      <c r="B41" s="83">
        <v>43997.0</v>
      </c>
      <c r="C41" s="84" t="s">
        <v>45</v>
      </c>
      <c r="D41" s="85">
        <f>O2</f>
        <v>7882.58</v>
      </c>
      <c r="E41" s="86">
        <f>-(D41-H40)</f>
        <v>-7364.72</v>
      </c>
      <c r="F41" s="87">
        <f t="shared" si="10"/>
        <v>22635.28</v>
      </c>
      <c r="G41" s="85">
        <f>-(H40)</f>
        <v>-517.86</v>
      </c>
      <c r="H41" s="88">
        <f t="shared" si="11"/>
        <v>0</v>
      </c>
      <c r="I41" s="86">
        <f>-D41</f>
        <v>-7882.58</v>
      </c>
      <c r="J41" s="89">
        <f t="shared" si="19"/>
        <v>22635.28</v>
      </c>
      <c r="K41" s="4"/>
      <c r="L41" s="90">
        <f t="shared" ref="L41:L71" si="20">$B$71-B41</f>
        <v>30</v>
      </c>
      <c r="M41" s="78">
        <v>0.0</v>
      </c>
      <c r="N41" s="79">
        <v>0.0</v>
      </c>
      <c r="O41" s="81">
        <f t="shared" ref="O41:O71" si="21">ROUND(MAX(0,F41-$S$3)+H41+ROUND(F41*$C$2/365,2)*L41+ROUND(F41*$C$5,2)*M41,2)</f>
        <v>7882.58</v>
      </c>
      <c r="P41" s="81">
        <f t="shared" si="15"/>
        <v>226.35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>
      <c r="A42" s="4"/>
      <c r="B42" s="72">
        <v>43998.0</v>
      </c>
      <c r="C42" s="73" t="s">
        <v>44</v>
      </c>
      <c r="D42" s="71">
        <f t="shared" ref="D42:D71" si="22">ROUND($C$2/365*F41,2)</f>
        <v>18.6</v>
      </c>
      <c r="E42" s="74">
        <v>0.0</v>
      </c>
      <c r="F42" s="91">
        <f t="shared" si="10"/>
        <v>22635.28</v>
      </c>
      <c r="G42" s="71">
        <f t="shared" ref="G42:G71" si="23">D42</f>
        <v>18.6</v>
      </c>
      <c r="H42" s="92">
        <f t="shared" si="11"/>
        <v>18.6</v>
      </c>
      <c r="I42" s="74">
        <f t="shared" ref="I42:I71" si="24">E42+G42</f>
        <v>18.6</v>
      </c>
      <c r="J42" s="93">
        <f t="shared" si="19"/>
        <v>22653.88</v>
      </c>
      <c r="K42" s="4"/>
      <c r="L42" s="94">
        <f t="shared" si="20"/>
        <v>29</v>
      </c>
      <c r="M42" s="68">
        <v>0.0</v>
      </c>
      <c r="N42" s="69">
        <f t="shared" ref="N42:N70" si="25">ROUND(J42*$C$15,2)</f>
        <v>226.54</v>
      </c>
      <c r="O42" s="71">
        <f t="shared" si="21"/>
        <v>7882.58</v>
      </c>
      <c r="P42" s="71">
        <f t="shared" si="15"/>
        <v>226.54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>
      <c r="A43" s="4"/>
      <c r="B43" s="72">
        <v>43999.0</v>
      </c>
      <c r="C43" s="73" t="s">
        <v>44</v>
      </c>
      <c r="D43" s="71">
        <f t="shared" si="22"/>
        <v>18.6</v>
      </c>
      <c r="E43" s="74">
        <v>0.0</v>
      </c>
      <c r="F43" s="91">
        <f t="shared" si="10"/>
        <v>22635.28</v>
      </c>
      <c r="G43" s="71">
        <f t="shared" si="23"/>
        <v>18.6</v>
      </c>
      <c r="H43" s="92">
        <f t="shared" si="11"/>
        <v>37.2</v>
      </c>
      <c r="I43" s="74">
        <f t="shared" si="24"/>
        <v>18.6</v>
      </c>
      <c r="J43" s="93">
        <f t="shared" si="19"/>
        <v>22672.48</v>
      </c>
      <c r="K43" s="4"/>
      <c r="L43" s="94">
        <f t="shared" si="20"/>
        <v>28</v>
      </c>
      <c r="M43" s="68">
        <v>0.0</v>
      </c>
      <c r="N43" s="69">
        <f t="shared" si="25"/>
        <v>226.72</v>
      </c>
      <c r="O43" s="71">
        <f t="shared" si="21"/>
        <v>7882.58</v>
      </c>
      <c r="P43" s="71">
        <f t="shared" si="15"/>
        <v>226.72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>
      <c r="A44" s="4"/>
      <c r="B44" s="72">
        <v>44000.0</v>
      </c>
      <c r="C44" s="73" t="s">
        <v>44</v>
      </c>
      <c r="D44" s="71">
        <f t="shared" si="22"/>
        <v>18.6</v>
      </c>
      <c r="E44" s="74">
        <v>0.0</v>
      </c>
      <c r="F44" s="91">
        <f t="shared" si="10"/>
        <v>22635.28</v>
      </c>
      <c r="G44" s="71">
        <f t="shared" si="23"/>
        <v>18.6</v>
      </c>
      <c r="H44" s="92">
        <f t="shared" si="11"/>
        <v>55.8</v>
      </c>
      <c r="I44" s="74">
        <f t="shared" si="24"/>
        <v>18.6</v>
      </c>
      <c r="J44" s="93">
        <f t="shared" si="19"/>
        <v>22691.08</v>
      </c>
      <c r="K44" s="4"/>
      <c r="L44" s="94">
        <f t="shared" si="20"/>
        <v>27</v>
      </c>
      <c r="M44" s="68">
        <v>0.0</v>
      </c>
      <c r="N44" s="69">
        <f t="shared" si="25"/>
        <v>226.91</v>
      </c>
      <c r="O44" s="71">
        <f t="shared" si="21"/>
        <v>7882.58</v>
      </c>
      <c r="P44" s="71">
        <f t="shared" si="15"/>
        <v>226.91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>
      <c r="A45" s="4"/>
      <c r="B45" s="72">
        <v>44001.0</v>
      </c>
      <c r="C45" s="73" t="s">
        <v>44</v>
      </c>
      <c r="D45" s="71">
        <f t="shared" si="22"/>
        <v>18.6</v>
      </c>
      <c r="E45" s="74">
        <v>0.0</v>
      </c>
      <c r="F45" s="91">
        <f t="shared" si="10"/>
        <v>22635.28</v>
      </c>
      <c r="G45" s="71">
        <f t="shared" si="23"/>
        <v>18.6</v>
      </c>
      <c r="H45" s="92">
        <f t="shared" si="11"/>
        <v>74.4</v>
      </c>
      <c r="I45" s="74">
        <f t="shared" si="24"/>
        <v>18.6</v>
      </c>
      <c r="J45" s="93">
        <f t="shared" si="19"/>
        <v>22709.68</v>
      </c>
      <c r="K45" s="4"/>
      <c r="L45" s="94">
        <f t="shared" si="20"/>
        <v>26</v>
      </c>
      <c r="M45" s="68">
        <v>0.0</v>
      </c>
      <c r="N45" s="69">
        <f t="shared" si="25"/>
        <v>227.1</v>
      </c>
      <c r="O45" s="71">
        <f t="shared" si="21"/>
        <v>7882.58</v>
      </c>
      <c r="P45" s="71">
        <f t="shared" si="15"/>
        <v>227.1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>
      <c r="A46" s="4"/>
      <c r="B46" s="72">
        <v>44002.0</v>
      </c>
      <c r="C46" s="73" t="s">
        <v>44</v>
      </c>
      <c r="D46" s="71">
        <f t="shared" si="22"/>
        <v>18.6</v>
      </c>
      <c r="E46" s="74">
        <v>0.0</v>
      </c>
      <c r="F46" s="91">
        <f t="shared" si="10"/>
        <v>22635.28</v>
      </c>
      <c r="G46" s="71">
        <f t="shared" si="23"/>
        <v>18.6</v>
      </c>
      <c r="H46" s="92">
        <f t="shared" si="11"/>
        <v>93</v>
      </c>
      <c r="I46" s="74">
        <f t="shared" si="24"/>
        <v>18.6</v>
      </c>
      <c r="J46" s="93">
        <f t="shared" si="19"/>
        <v>22728.28</v>
      </c>
      <c r="K46" s="4"/>
      <c r="L46" s="94">
        <f t="shared" si="20"/>
        <v>25</v>
      </c>
      <c r="M46" s="68">
        <v>0.0</v>
      </c>
      <c r="N46" s="69">
        <f t="shared" si="25"/>
        <v>227.28</v>
      </c>
      <c r="O46" s="71">
        <f t="shared" si="21"/>
        <v>7882.58</v>
      </c>
      <c r="P46" s="71">
        <f t="shared" si="15"/>
        <v>227.28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>
      <c r="A47" s="4"/>
      <c r="B47" s="72">
        <v>44003.0</v>
      </c>
      <c r="C47" s="73" t="s">
        <v>44</v>
      </c>
      <c r="D47" s="71">
        <f t="shared" si="22"/>
        <v>18.6</v>
      </c>
      <c r="E47" s="74">
        <v>0.0</v>
      </c>
      <c r="F47" s="91">
        <f t="shared" si="10"/>
        <v>22635.28</v>
      </c>
      <c r="G47" s="71">
        <f t="shared" si="23"/>
        <v>18.6</v>
      </c>
      <c r="H47" s="92">
        <f t="shared" si="11"/>
        <v>111.6</v>
      </c>
      <c r="I47" s="74">
        <f t="shared" si="24"/>
        <v>18.6</v>
      </c>
      <c r="J47" s="93">
        <f t="shared" si="19"/>
        <v>22746.88</v>
      </c>
      <c r="K47" s="4"/>
      <c r="L47" s="94">
        <f t="shared" si="20"/>
        <v>24</v>
      </c>
      <c r="M47" s="68">
        <v>0.0</v>
      </c>
      <c r="N47" s="69">
        <f t="shared" si="25"/>
        <v>227.47</v>
      </c>
      <c r="O47" s="71">
        <f t="shared" si="21"/>
        <v>7882.58</v>
      </c>
      <c r="P47" s="71">
        <f t="shared" si="15"/>
        <v>227.47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>
      <c r="A48" s="4"/>
      <c r="B48" s="72">
        <v>44004.0</v>
      </c>
      <c r="C48" s="73" t="s">
        <v>44</v>
      </c>
      <c r="D48" s="71">
        <f t="shared" si="22"/>
        <v>18.6</v>
      </c>
      <c r="E48" s="74">
        <v>0.0</v>
      </c>
      <c r="F48" s="91">
        <f t="shared" si="10"/>
        <v>22635.28</v>
      </c>
      <c r="G48" s="71">
        <f t="shared" si="23"/>
        <v>18.6</v>
      </c>
      <c r="H48" s="92">
        <f t="shared" si="11"/>
        <v>130.2</v>
      </c>
      <c r="I48" s="74">
        <f t="shared" si="24"/>
        <v>18.6</v>
      </c>
      <c r="J48" s="93">
        <f t="shared" si="19"/>
        <v>22765.48</v>
      </c>
      <c r="K48" s="4"/>
      <c r="L48" s="94">
        <f t="shared" si="20"/>
        <v>23</v>
      </c>
      <c r="M48" s="68">
        <v>0.0</v>
      </c>
      <c r="N48" s="69">
        <f t="shared" si="25"/>
        <v>227.65</v>
      </c>
      <c r="O48" s="71">
        <f t="shared" si="21"/>
        <v>7882.58</v>
      </c>
      <c r="P48" s="71">
        <f t="shared" si="15"/>
        <v>227.65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>
      <c r="A49" s="4"/>
      <c r="B49" s="72">
        <v>44005.0</v>
      </c>
      <c r="C49" s="73" t="s">
        <v>44</v>
      </c>
      <c r="D49" s="71">
        <f t="shared" si="22"/>
        <v>18.6</v>
      </c>
      <c r="E49" s="74">
        <v>0.0</v>
      </c>
      <c r="F49" s="91">
        <f t="shared" si="10"/>
        <v>22635.28</v>
      </c>
      <c r="G49" s="71">
        <f t="shared" si="23"/>
        <v>18.6</v>
      </c>
      <c r="H49" s="92">
        <f t="shared" si="11"/>
        <v>148.8</v>
      </c>
      <c r="I49" s="74">
        <f t="shared" si="24"/>
        <v>18.6</v>
      </c>
      <c r="J49" s="93">
        <f t="shared" si="19"/>
        <v>22784.08</v>
      </c>
      <c r="K49" s="4"/>
      <c r="L49" s="94">
        <f t="shared" si="20"/>
        <v>22</v>
      </c>
      <c r="M49" s="68">
        <v>0.0</v>
      </c>
      <c r="N49" s="69">
        <f t="shared" si="25"/>
        <v>227.84</v>
      </c>
      <c r="O49" s="71">
        <f t="shared" si="21"/>
        <v>7882.58</v>
      </c>
      <c r="P49" s="71">
        <f t="shared" si="15"/>
        <v>227.84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>
      <c r="A50" s="4"/>
      <c r="B50" s="72">
        <v>44006.0</v>
      </c>
      <c r="C50" s="73" t="s">
        <v>44</v>
      </c>
      <c r="D50" s="71">
        <f t="shared" si="22"/>
        <v>18.6</v>
      </c>
      <c r="E50" s="74">
        <v>0.0</v>
      </c>
      <c r="F50" s="91">
        <f t="shared" si="10"/>
        <v>22635.28</v>
      </c>
      <c r="G50" s="71">
        <f t="shared" si="23"/>
        <v>18.6</v>
      </c>
      <c r="H50" s="92">
        <f t="shared" si="11"/>
        <v>167.4</v>
      </c>
      <c r="I50" s="74">
        <f t="shared" si="24"/>
        <v>18.6</v>
      </c>
      <c r="J50" s="93">
        <f t="shared" si="19"/>
        <v>22802.68</v>
      </c>
      <c r="K50" s="4"/>
      <c r="L50" s="94">
        <f t="shared" si="20"/>
        <v>21</v>
      </c>
      <c r="M50" s="68">
        <v>0.0</v>
      </c>
      <c r="N50" s="69">
        <f t="shared" si="25"/>
        <v>228.03</v>
      </c>
      <c r="O50" s="71">
        <f t="shared" si="21"/>
        <v>7882.58</v>
      </c>
      <c r="P50" s="71">
        <f t="shared" si="15"/>
        <v>228.03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>
      <c r="A51" s="4"/>
      <c r="B51" s="72">
        <v>44007.0</v>
      </c>
      <c r="C51" s="73" t="s">
        <v>44</v>
      </c>
      <c r="D51" s="71">
        <f t="shared" si="22"/>
        <v>18.6</v>
      </c>
      <c r="E51" s="74">
        <v>0.0</v>
      </c>
      <c r="F51" s="91">
        <f t="shared" si="10"/>
        <v>22635.28</v>
      </c>
      <c r="G51" s="71">
        <f t="shared" si="23"/>
        <v>18.6</v>
      </c>
      <c r="H51" s="92">
        <f t="shared" si="11"/>
        <v>186</v>
      </c>
      <c r="I51" s="74">
        <f t="shared" si="24"/>
        <v>18.6</v>
      </c>
      <c r="J51" s="93">
        <f t="shared" si="19"/>
        <v>22821.28</v>
      </c>
      <c r="K51" s="4"/>
      <c r="L51" s="94">
        <f t="shared" si="20"/>
        <v>20</v>
      </c>
      <c r="M51" s="68">
        <v>0.0</v>
      </c>
      <c r="N51" s="69">
        <f t="shared" si="25"/>
        <v>228.21</v>
      </c>
      <c r="O51" s="71">
        <f t="shared" si="21"/>
        <v>7882.58</v>
      </c>
      <c r="P51" s="71">
        <f t="shared" si="15"/>
        <v>228.21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>
      <c r="A52" s="4"/>
      <c r="B52" s="72">
        <v>44008.0</v>
      </c>
      <c r="C52" s="73" t="s">
        <v>44</v>
      </c>
      <c r="D52" s="71">
        <f t="shared" si="22"/>
        <v>18.6</v>
      </c>
      <c r="E52" s="74">
        <v>0.0</v>
      </c>
      <c r="F52" s="91">
        <f t="shared" si="10"/>
        <v>22635.28</v>
      </c>
      <c r="G52" s="71">
        <f t="shared" si="23"/>
        <v>18.6</v>
      </c>
      <c r="H52" s="92">
        <f t="shared" si="11"/>
        <v>204.6</v>
      </c>
      <c r="I52" s="74">
        <f t="shared" si="24"/>
        <v>18.6</v>
      </c>
      <c r="J52" s="93">
        <f t="shared" si="19"/>
        <v>22839.88</v>
      </c>
      <c r="K52" s="4"/>
      <c r="L52" s="94">
        <f t="shared" si="20"/>
        <v>19</v>
      </c>
      <c r="M52" s="68">
        <v>0.0</v>
      </c>
      <c r="N52" s="69">
        <f t="shared" si="25"/>
        <v>228.4</v>
      </c>
      <c r="O52" s="71">
        <f t="shared" si="21"/>
        <v>7882.58</v>
      </c>
      <c r="P52" s="71">
        <f t="shared" si="15"/>
        <v>228.4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>
      <c r="A53" s="4"/>
      <c r="B53" s="72">
        <v>44009.0</v>
      </c>
      <c r="C53" s="73" t="s">
        <v>44</v>
      </c>
      <c r="D53" s="71">
        <f t="shared" si="22"/>
        <v>18.6</v>
      </c>
      <c r="E53" s="74">
        <v>0.0</v>
      </c>
      <c r="F53" s="91">
        <f t="shared" si="10"/>
        <v>22635.28</v>
      </c>
      <c r="G53" s="71">
        <f t="shared" si="23"/>
        <v>18.6</v>
      </c>
      <c r="H53" s="92">
        <f t="shared" si="11"/>
        <v>223.2</v>
      </c>
      <c r="I53" s="74">
        <f t="shared" si="24"/>
        <v>18.6</v>
      </c>
      <c r="J53" s="93">
        <f t="shared" si="19"/>
        <v>22858.48</v>
      </c>
      <c r="K53" s="4"/>
      <c r="L53" s="94">
        <f t="shared" si="20"/>
        <v>18</v>
      </c>
      <c r="M53" s="68">
        <v>0.0</v>
      </c>
      <c r="N53" s="69">
        <f t="shared" si="25"/>
        <v>228.58</v>
      </c>
      <c r="O53" s="71">
        <f t="shared" si="21"/>
        <v>7882.58</v>
      </c>
      <c r="P53" s="71">
        <f t="shared" si="15"/>
        <v>228.58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>
      <c r="A54" s="95"/>
      <c r="B54" s="72">
        <v>44010.0</v>
      </c>
      <c r="C54" s="73" t="s">
        <v>44</v>
      </c>
      <c r="D54" s="71">
        <f t="shared" si="22"/>
        <v>18.6</v>
      </c>
      <c r="E54" s="74">
        <v>0.0</v>
      </c>
      <c r="F54" s="91">
        <f t="shared" si="10"/>
        <v>22635.28</v>
      </c>
      <c r="G54" s="71">
        <f t="shared" si="23"/>
        <v>18.6</v>
      </c>
      <c r="H54" s="92">
        <f t="shared" si="11"/>
        <v>241.8</v>
      </c>
      <c r="I54" s="74">
        <f t="shared" si="24"/>
        <v>18.6</v>
      </c>
      <c r="J54" s="93">
        <f t="shared" si="19"/>
        <v>22877.08</v>
      </c>
      <c r="K54" s="4"/>
      <c r="L54" s="94">
        <f t="shared" si="20"/>
        <v>17</v>
      </c>
      <c r="M54" s="68">
        <v>0.0</v>
      </c>
      <c r="N54" s="69">
        <f t="shared" si="25"/>
        <v>228.77</v>
      </c>
      <c r="O54" s="71">
        <f t="shared" si="21"/>
        <v>7882.58</v>
      </c>
      <c r="P54" s="71">
        <f t="shared" si="15"/>
        <v>228.77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>
      <c r="A55" s="4"/>
      <c r="B55" s="72">
        <v>44011.0</v>
      </c>
      <c r="C55" s="73" t="s">
        <v>44</v>
      </c>
      <c r="D55" s="71">
        <f t="shared" si="22"/>
        <v>18.6</v>
      </c>
      <c r="E55" s="74">
        <v>0.0</v>
      </c>
      <c r="F55" s="91">
        <f t="shared" si="10"/>
        <v>22635.28</v>
      </c>
      <c r="G55" s="71">
        <f t="shared" si="23"/>
        <v>18.6</v>
      </c>
      <c r="H55" s="92">
        <f t="shared" si="11"/>
        <v>260.4</v>
      </c>
      <c r="I55" s="74">
        <f t="shared" si="24"/>
        <v>18.6</v>
      </c>
      <c r="J55" s="93">
        <f t="shared" si="19"/>
        <v>22895.68</v>
      </c>
      <c r="K55" s="4"/>
      <c r="L55" s="94">
        <f t="shared" si="20"/>
        <v>16</v>
      </c>
      <c r="M55" s="68">
        <v>0.0</v>
      </c>
      <c r="N55" s="69">
        <f t="shared" si="25"/>
        <v>228.96</v>
      </c>
      <c r="O55" s="71">
        <f t="shared" si="21"/>
        <v>7882.58</v>
      </c>
      <c r="P55" s="71">
        <f t="shared" si="15"/>
        <v>228.96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>
      <c r="A56" s="4"/>
      <c r="B56" s="72">
        <v>44012.0</v>
      </c>
      <c r="C56" s="73" t="s">
        <v>44</v>
      </c>
      <c r="D56" s="71">
        <f t="shared" si="22"/>
        <v>18.6</v>
      </c>
      <c r="E56" s="74">
        <v>0.0</v>
      </c>
      <c r="F56" s="91">
        <f t="shared" si="10"/>
        <v>22635.28</v>
      </c>
      <c r="G56" s="71">
        <f t="shared" si="23"/>
        <v>18.6</v>
      </c>
      <c r="H56" s="92">
        <f t="shared" si="11"/>
        <v>279</v>
      </c>
      <c r="I56" s="74">
        <f t="shared" si="24"/>
        <v>18.6</v>
      </c>
      <c r="J56" s="93">
        <f t="shared" si="19"/>
        <v>22914.28</v>
      </c>
      <c r="K56" s="4"/>
      <c r="L56" s="94">
        <f t="shared" si="20"/>
        <v>15</v>
      </c>
      <c r="M56" s="68">
        <v>0.0</v>
      </c>
      <c r="N56" s="69">
        <f t="shared" si="25"/>
        <v>229.14</v>
      </c>
      <c r="O56" s="71">
        <f t="shared" si="21"/>
        <v>7882.58</v>
      </c>
      <c r="P56" s="71">
        <f t="shared" si="15"/>
        <v>229.14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>
      <c r="A57" s="4"/>
      <c r="B57" s="72">
        <v>44013.0</v>
      </c>
      <c r="C57" s="73" t="s">
        <v>44</v>
      </c>
      <c r="D57" s="71">
        <f t="shared" si="22"/>
        <v>18.6</v>
      </c>
      <c r="E57" s="74">
        <v>0.0</v>
      </c>
      <c r="F57" s="91">
        <f t="shared" si="10"/>
        <v>22635.28</v>
      </c>
      <c r="G57" s="71">
        <f t="shared" si="23"/>
        <v>18.6</v>
      </c>
      <c r="H57" s="92">
        <f t="shared" si="11"/>
        <v>297.6</v>
      </c>
      <c r="I57" s="74">
        <f t="shared" si="24"/>
        <v>18.6</v>
      </c>
      <c r="J57" s="93">
        <f t="shared" si="19"/>
        <v>22932.88</v>
      </c>
      <c r="K57" s="4"/>
      <c r="L57" s="94">
        <f t="shared" si="20"/>
        <v>14</v>
      </c>
      <c r="M57" s="68">
        <v>0.0</v>
      </c>
      <c r="N57" s="69">
        <f t="shared" si="25"/>
        <v>229.33</v>
      </c>
      <c r="O57" s="71">
        <f t="shared" si="21"/>
        <v>7882.58</v>
      </c>
      <c r="P57" s="71">
        <f t="shared" si="15"/>
        <v>229.33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>
      <c r="A58" s="4"/>
      <c r="B58" s="72">
        <v>44014.0</v>
      </c>
      <c r="C58" s="73" t="s">
        <v>44</v>
      </c>
      <c r="D58" s="71">
        <f t="shared" si="22"/>
        <v>18.6</v>
      </c>
      <c r="E58" s="74">
        <v>0.0</v>
      </c>
      <c r="F58" s="91">
        <f t="shared" si="10"/>
        <v>22635.28</v>
      </c>
      <c r="G58" s="71">
        <f t="shared" si="23"/>
        <v>18.6</v>
      </c>
      <c r="H58" s="92">
        <f t="shared" si="11"/>
        <v>316.2</v>
      </c>
      <c r="I58" s="74">
        <f t="shared" si="24"/>
        <v>18.6</v>
      </c>
      <c r="J58" s="93">
        <f t="shared" si="19"/>
        <v>22951.48</v>
      </c>
      <c r="K58" s="4"/>
      <c r="L58" s="94">
        <f t="shared" si="20"/>
        <v>13</v>
      </c>
      <c r="M58" s="68">
        <v>0.0</v>
      </c>
      <c r="N58" s="69">
        <f t="shared" si="25"/>
        <v>229.51</v>
      </c>
      <c r="O58" s="71">
        <f t="shared" si="21"/>
        <v>7882.58</v>
      </c>
      <c r="P58" s="71">
        <f t="shared" si="15"/>
        <v>229.51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>
      <c r="A59" s="4"/>
      <c r="B59" s="72">
        <v>44015.0</v>
      </c>
      <c r="C59" s="73" t="s">
        <v>44</v>
      </c>
      <c r="D59" s="71">
        <f t="shared" si="22"/>
        <v>18.6</v>
      </c>
      <c r="E59" s="74">
        <v>0.0</v>
      </c>
      <c r="F59" s="91">
        <f t="shared" si="10"/>
        <v>22635.28</v>
      </c>
      <c r="G59" s="71">
        <f t="shared" si="23"/>
        <v>18.6</v>
      </c>
      <c r="H59" s="92">
        <f t="shared" si="11"/>
        <v>334.8</v>
      </c>
      <c r="I59" s="74">
        <f t="shared" si="24"/>
        <v>18.6</v>
      </c>
      <c r="J59" s="93">
        <f t="shared" si="19"/>
        <v>22970.08</v>
      </c>
      <c r="K59" s="4"/>
      <c r="L59" s="94">
        <f t="shared" si="20"/>
        <v>12</v>
      </c>
      <c r="M59" s="68">
        <v>0.0</v>
      </c>
      <c r="N59" s="69">
        <f t="shared" si="25"/>
        <v>229.7</v>
      </c>
      <c r="O59" s="71">
        <f t="shared" si="21"/>
        <v>7882.58</v>
      </c>
      <c r="P59" s="71">
        <f t="shared" si="15"/>
        <v>229.7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>
      <c r="A60" s="4"/>
      <c r="B60" s="72">
        <v>44016.0</v>
      </c>
      <c r="C60" s="73" t="s">
        <v>44</v>
      </c>
      <c r="D60" s="71">
        <f t="shared" si="22"/>
        <v>18.6</v>
      </c>
      <c r="E60" s="74">
        <v>0.0</v>
      </c>
      <c r="F60" s="91">
        <f t="shared" si="10"/>
        <v>22635.28</v>
      </c>
      <c r="G60" s="71">
        <f t="shared" si="23"/>
        <v>18.6</v>
      </c>
      <c r="H60" s="92">
        <f t="shared" si="11"/>
        <v>353.4</v>
      </c>
      <c r="I60" s="74">
        <f t="shared" si="24"/>
        <v>18.6</v>
      </c>
      <c r="J60" s="93">
        <f t="shared" si="19"/>
        <v>22988.68</v>
      </c>
      <c r="K60" s="4"/>
      <c r="L60" s="94">
        <f t="shared" si="20"/>
        <v>11</v>
      </c>
      <c r="M60" s="68">
        <v>0.0</v>
      </c>
      <c r="N60" s="69">
        <f t="shared" si="25"/>
        <v>229.89</v>
      </c>
      <c r="O60" s="71">
        <f t="shared" si="21"/>
        <v>7882.58</v>
      </c>
      <c r="P60" s="71">
        <f t="shared" si="15"/>
        <v>229.89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>
      <c r="A61" s="4"/>
      <c r="B61" s="72">
        <v>44017.0</v>
      </c>
      <c r="C61" s="73" t="s">
        <v>44</v>
      </c>
      <c r="D61" s="71">
        <f t="shared" si="22"/>
        <v>18.6</v>
      </c>
      <c r="E61" s="74">
        <v>0.0</v>
      </c>
      <c r="F61" s="91">
        <f t="shared" si="10"/>
        <v>22635.28</v>
      </c>
      <c r="G61" s="71">
        <f t="shared" si="23"/>
        <v>18.6</v>
      </c>
      <c r="H61" s="92">
        <f t="shared" si="11"/>
        <v>372</v>
      </c>
      <c r="I61" s="74">
        <f t="shared" si="24"/>
        <v>18.6</v>
      </c>
      <c r="J61" s="93">
        <f t="shared" si="19"/>
        <v>23007.28</v>
      </c>
      <c r="K61" s="4"/>
      <c r="L61" s="94">
        <f t="shared" si="20"/>
        <v>10</v>
      </c>
      <c r="M61" s="68">
        <v>0.0</v>
      </c>
      <c r="N61" s="69">
        <f t="shared" si="25"/>
        <v>230.07</v>
      </c>
      <c r="O61" s="71">
        <f t="shared" si="21"/>
        <v>7882.58</v>
      </c>
      <c r="P61" s="71">
        <f t="shared" si="15"/>
        <v>230.07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>
      <c r="A62" s="4"/>
      <c r="B62" s="72">
        <v>44018.0</v>
      </c>
      <c r="C62" s="73" t="s">
        <v>44</v>
      </c>
      <c r="D62" s="71">
        <f t="shared" si="22"/>
        <v>18.6</v>
      </c>
      <c r="E62" s="74">
        <v>0.0</v>
      </c>
      <c r="F62" s="91">
        <f t="shared" si="10"/>
        <v>22635.28</v>
      </c>
      <c r="G62" s="71">
        <f t="shared" si="23"/>
        <v>18.6</v>
      </c>
      <c r="H62" s="92">
        <f t="shared" si="11"/>
        <v>390.6</v>
      </c>
      <c r="I62" s="74">
        <f t="shared" si="24"/>
        <v>18.6</v>
      </c>
      <c r="J62" s="93">
        <f t="shared" si="19"/>
        <v>23025.88</v>
      </c>
      <c r="K62" s="4"/>
      <c r="L62" s="94">
        <f t="shared" si="20"/>
        <v>9</v>
      </c>
      <c r="M62" s="68">
        <v>0.0</v>
      </c>
      <c r="N62" s="69">
        <f t="shared" si="25"/>
        <v>230.26</v>
      </c>
      <c r="O62" s="71">
        <f t="shared" si="21"/>
        <v>7882.58</v>
      </c>
      <c r="P62" s="71">
        <f t="shared" si="15"/>
        <v>230.26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>
      <c r="A63" s="4"/>
      <c r="B63" s="72">
        <v>44019.0</v>
      </c>
      <c r="C63" s="73" t="s">
        <v>44</v>
      </c>
      <c r="D63" s="71">
        <f t="shared" si="22"/>
        <v>18.6</v>
      </c>
      <c r="E63" s="74">
        <v>0.0</v>
      </c>
      <c r="F63" s="91">
        <f t="shared" si="10"/>
        <v>22635.28</v>
      </c>
      <c r="G63" s="71">
        <f t="shared" si="23"/>
        <v>18.6</v>
      </c>
      <c r="H63" s="92">
        <f t="shared" si="11"/>
        <v>409.2</v>
      </c>
      <c r="I63" s="74">
        <f t="shared" si="24"/>
        <v>18.6</v>
      </c>
      <c r="J63" s="93">
        <f t="shared" si="19"/>
        <v>23044.48</v>
      </c>
      <c r="K63" s="4"/>
      <c r="L63" s="94">
        <f t="shared" si="20"/>
        <v>8</v>
      </c>
      <c r="M63" s="68">
        <v>0.0</v>
      </c>
      <c r="N63" s="69">
        <f t="shared" si="25"/>
        <v>230.44</v>
      </c>
      <c r="O63" s="71">
        <f t="shared" si="21"/>
        <v>7882.58</v>
      </c>
      <c r="P63" s="71">
        <f t="shared" si="15"/>
        <v>230.44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>
      <c r="A64" s="4"/>
      <c r="B64" s="72">
        <v>44020.0</v>
      </c>
      <c r="C64" s="73" t="s">
        <v>44</v>
      </c>
      <c r="D64" s="71">
        <f t="shared" si="22"/>
        <v>18.6</v>
      </c>
      <c r="E64" s="74">
        <v>0.0</v>
      </c>
      <c r="F64" s="91">
        <f t="shared" si="10"/>
        <v>22635.28</v>
      </c>
      <c r="G64" s="71">
        <f t="shared" si="23"/>
        <v>18.6</v>
      </c>
      <c r="H64" s="92">
        <f t="shared" si="11"/>
        <v>427.8</v>
      </c>
      <c r="I64" s="74">
        <f t="shared" si="24"/>
        <v>18.6</v>
      </c>
      <c r="J64" s="93">
        <f t="shared" si="19"/>
        <v>23063.08</v>
      </c>
      <c r="K64" s="4"/>
      <c r="L64" s="94">
        <f t="shared" si="20"/>
        <v>7</v>
      </c>
      <c r="M64" s="68">
        <v>0.0</v>
      </c>
      <c r="N64" s="69">
        <f t="shared" si="25"/>
        <v>230.63</v>
      </c>
      <c r="O64" s="71">
        <f t="shared" si="21"/>
        <v>7882.58</v>
      </c>
      <c r="P64" s="71">
        <f t="shared" si="15"/>
        <v>230.63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>
      <c r="A65" s="4"/>
      <c r="B65" s="72">
        <v>44021.0</v>
      </c>
      <c r="C65" s="73" t="s">
        <v>44</v>
      </c>
      <c r="D65" s="71">
        <f t="shared" si="22"/>
        <v>18.6</v>
      </c>
      <c r="E65" s="74">
        <v>0.0</v>
      </c>
      <c r="F65" s="91">
        <f t="shared" si="10"/>
        <v>22635.28</v>
      </c>
      <c r="G65" s="71">
        <f t="shared" si="23"/>
        <v>18.6</v>
      </c>
      <c r="H65" s="92">
        <f t="shared" si="11"/>
        <v>446.4</v>
      </c>
      <c r="I65" s="74">
        <f t="shared" si="24"/>
        <v>18.6</v>
      </c>
      <c r="J65" s="93">
        <f t="shared" si="19"/>
        <v>23081.68</v>
      </c>
      <c r="K65" s="4"/>
      <c r="L65" s="94">
        <f t="shared" si="20"/>
        <v>6</v>
      </c>
      <c r="M65" s="68">
        <v>0.0</v>
      </c>
      <c r="N65" s="69">
        <f t="shared" si="25"/>
        <v>230.82</v>
      </c>
      <c r="O65" s="71">
        <f t="shared" si="21"/>
        <v>7882.58</v>
      </c>
      <c r="P65" s="71">
        <f t="shared" si="15"/>
        <v>230.82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>
      <c r="A66" s="4"/>
      <c r="B66" s="72">
        <v>44022.0</v>
      </c>
      <c r="C66" s="73" t="s">
        <v>44</v>
      </c>
      <c r="D66" s="71">
        <f t="shared" si="22"/>
        <v>18.6</v>
      </c>
      <c r="E66" s="74">
        <v>0.0</v>
      </c>
      <c r="F66" s="91">
        <f t="shared" si="10"/>
        <v>22635.28</v>
      </c>
      <c r="G66" s="71">
        <f t="shared" si="23"/>
        <v>18.6</v>
      </c>
      <c r="H66" s="92">
        <f t="shared" si="11"/>
        <v>465</v>
      </c>
      <c r="I66" s="74">
        <f t="shared" si="24"/>
        <v>18.6</v>
      </c>
      <c r="J66" s="93">
        <f t="shared" si="19"/>
        <v>23100.28</v>
      </c>
      <c r="K66" s="4"/>
      <c r="L66" s="94">
        <f t="shared" si="20"/>
        <v>5</v>
      </c>
      <c r="M66" s="68">
        <v>0.0</v>
      </c>
      <c r="N66" s="69">
        <f t="shared" si="25"/>
        <v>231</v>
      </c>
      <c r="O66" s="71">
        <f t="shared" si="21"/>
        <v>7882.58</v>
      </c>
      <c r="P66" s="71">
        <f t="shared" si="15"/>
        <v>231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>
      <c r="A67" s="4"/>
      <c r="B67" s="72">
        <v>44023.0</v>
      </c>
      <c r="C67" s="73" t="s">
        <v>44</v>
      </c>
      <c r="D67" s="71">
        <f t="shared" si="22"/>
        <v>18.6</v>
      </c>
      <c r="E67" s="74">
        <v>0.0</v>
      </c>
      <c r="F67" s="91">
        <f t="shared" si="10"/>
        <v>22635.28</v>
      </c>
      <c r="G67" s="71">
        <f t="shared" si="23"/>
        <v>18.6</v>
      </c>
      <c r="H67" s="92">
        <f t="shared" si="11"/>
        <v>483.6</v>
      </c>
      <c r="I67" s="74">
        <f t="shared" si="24"/>
        <v>18.6</v>
      </c>
      <c r="J67" s="93">
        <f t="shared" si="19"/>
        <v>23118.88</v>
      </c>
      <c r="K67" s="4"/>
      <c r="L67" s="94">
        <f t="shared" si="20"/>
        <v>4</v>
      </c>
      <c r="M67" s="68">
        <v>0.0</v>
      </c>
      <c r="N67" s="69">
        <f t="shared" si="25"/>
        <v>231.19</v>
      </c>
      <c r="O67" s="71">
        <f t="shared" si="21"/>
        <v>7882.58</v>
      </c>
      <c r="P67" s="71">
        <f t="shared" si="15"/>
        <v>231.19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>
      <c r="A68" s="4"/>
      <c r="B68" s="72">
        <v>44024.0</v>
      </c>
      <c r="C68" s="73" t="s">
        <v>44</v>
      </c>
      <c r="D68" s="71">
        <f t="shared" si="22"/>
        <v>18.6</v>
      </c>
      <c r="E68" s="74">
        <v>0.0</v>
      </c>
      <c r="F68" s="91">
        <f t="shared" si="10"/>
        <v>22635.28</v>
      </c>
      <c r="G68" s="71">
        <f t="shared" si="23"/>
        <v>18.6</v>
      </c>
      <c r="H68" s="92">
        <f t="shared" si="11"/>
        <v>502.2</v>
      </c>
      <c r="I68" s="74">
        <f t="shared" si="24"/>
        <v>18.6</v>
      </c>
      <c r="J68" s="93">
        <f t="shared" si="19"/>
        <v>23137.48</v>
      </c>
      <c r="K68" s="4"/>
      <c r="L68" s="94">
        <f t="shared" si="20"/>
        <v>3</v>
      </c>
      <c r="M68" s="68">
        <v>0.0</v>
      </c>
      <c r="N68" s="69">
        <f t="shared" si="25"/>
        <v>231.37</v>
      </c>
      <c r="O68" s="71">
        <f t="shared" si="21"/>
        <v>7882.58</v>
      </c>
      <c r="P68" s="71">
        <f t="shared" si="15"/>
        <v>231.37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>
      <c r="A69" s="4"/>
      <c r="B69" s="72">
        <v>44025.0</v>
      </c>
      <c r="C69" s="73" t="s">
        <v>44</v>
      </c>
      <c r="D69" s="71">
        <f t="shared" si="22"/>
        <v>18.6</v>
      </c>
      <c r="E69" s="74">
        <v>0.0</v>
      </c>
      <c r="F69" s="91">
        <f t="shared" si="10"/>
        <v>22635.28</v>
      </c>
      <c r="G69" s="71">
        <f t="shared" si="23"/>
        <v>18.6</v>
      </c>
      <c r="H69" s="92">
        <f t="shared" si="11"/>
        <v>520.8</v>
      </c>
      <c r="I69" s="74">
        <f t="shared" si="24"/>
        <v>18.6</v>
      </c>
      <c r="J69" s="93">
        <f t="shared" si="19"/>
        <v>23156.08</v>
      </c>
      <c r="K69" s="4"/>
      <c r="L69" s="94">
        <f t="shared" si="20"/>
        <v>2</v>
      </c>
      <c r="M69" s="68">
        <v>0.0</v>
      </c>
      <c r="N69" s="69">
        <f t="shared" si="25"/>
        <v>231.56</v>
      </c>
      <c r="O69" s="71">
        <f t="shared" si="21"/>
        <v>7882.58</v>
      </c>
      <c r="P69" s="71">
        <f t="shared" si="15"/>
        <v>231.56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>
      <c r="A70" s="4"/>
      <c r="B70" s="72">
        <v>44026.0</v>
      </c>
      <c r="C70" s="73" t="s">
        <v>44</v>
      </c>
      <c r="D70" s="71">
        <f t="shared" si="22"/>
        <v>18.6</v>
      </c>
      <c r="E70" s="74">
        <v>0.0</v>
      </c>
      <c r="F70" s="91">
        <f t="shared" si="10"/>
        <v>22635.28</v>
      </c>
      <c r="G70" s="71">
        <f t="shared" si="23"/>
        <v>18.6</v>
      </c>
      <c r="H70" s="92">
        <f t="shared" si="11"/>
        <v>539.4</v>
      </c>
      <c r="I70" s="74">
        <f t="shared" si="24"/>
        <v>18.6</v>
      </c>
      <c r="J70" s="93">
        <f t="shared" si="19"/>
        <v>23174.68</v>
      </c>
      <c r="K70" s="4"/>
      <c r="L70" s="94">
        <f t="shared" si="20"/>
        <v>1</v>
      </c>
      <c r="M70" s="68">
        <v>0.0</v>
      </c>
      <c r="N70" s="69">
        <f t="shared" si="25"/>
        <v>231.75</v>
      </c>
      <c r="O70" s="71">
        <f t="shared" si="21"/>
        <v>7882.58</v>
      </c>
      <c r="P70" s="71">
        <f t="shared" si="15"/>
        <v>231.75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>
      <c r="A71" s="4"/>
      <c r="B71" s="72">
        <v>44027.0</v>
      </c>
      <c r="C71" s="73" t="s">
        <v>44</v>
      </c>
      <c r="D71" s="71">
        <f t="shared" si="22"/>
        <v>18.6</v>
      </c>
      <c r="E71" s="74">
        <v>0.0</v>
      </c>
      <c r="F71" s="91">
        <f t="shared" si="10"/>
        <v>22635.28</v>
      </c>
      <c r="G71" s="71">
        <f t="shared" si="23"/>
        <v>18.6</v>
      </c>
      <c r="H71" s="92">
        <f t="shared" si="11"/>
        <v>558</v>
      </c>
      <c r="I71" s="74">
        <f t="shared" si="24"/>
        <v>18.6</v>
      </c>
      <c r="J71" s="93">
        <f t="shared" si="19"/>
        <v>23193.28</v>
      </c>
      <c r="K71" s="4"/>
      <c r="L71" s="90">
        <f t="shared" si="20"/>
        <v>0</v>
      </c>
      <c r="M71" s="78">
        <v>0.0</v>
      </c>
      <c r="N71" s="79">
        <v>0.0</v>
      </c>
      <c r="O71" s="81">
        <f t="shared" si="21"/>
        <v>7882.58</v>
      </c>
      <c r="P71" s="81">
        <f t="shared" si="15"/>
        <v>231.93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>
      <c r="A72" s="82"/>
      <c r="B72" s="83">
        <v>44027.0</v>
      </c>
      <c r="C72" s="84" t="s">
        <v>45</v>
      </c>
      <c r="D72" s="96">
        <f>O3</f>
        <v>7882.58</v>
      </c>
      <c r="E72" s="97">
        <f>-(D72-H71)</f>
        <v>-7324.58</v>
      </c>
      <c r="F72" s="98">
        <f t="shared" si="10"/>
        <v>15310.7</v>
      </c>
      <c r="G72" s="99">
        <f>-(H71)</f>
        <v>-558</v>
      </c>
      <c r="H72" s="88">
        <f t="shared" si="11"/>
        <v>0</v>
      </c>
      <c r="I72" s="97">
        <f>-D72</f>
        <v>-7882.58</v>
      </c>
      <c r="J72" s="89">
        <f t="shared" si="19"/>
        <v>15310.7</v>
      </c>
      <c r="K72" s="4"/>
      <c r="L72" s="78">
        <f t="shared" ref="L72:L103" si="26">$B$103-B72</f>
        <v>31</v>
      </c>
      <c r="M72" s="78">
        <v>0.0</v>
      </c>
      <c r="N72" s="79">
        <v>0.0</v>
      </c>
      <c r="O72" s="81">
        <f t="shared" ref="O72:O103" si="27">ROUND(MAX(0,F72-$S$4)+H72+ROUND(F72*$C$2/365,2)*L72+ROUND(F72*$C$5,2)*M72,2)</f>
        <v>7882.58</v>
      </c>
      <c r="P72" s="81">
        <f t="shared" si="15"/>
        <v>153.11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>
      <c r="A73" s="4"/>
      <c r="B73" s="72">
        <v>44028.0</v>
      </c>
      <c r="C73" s="73" t="s">
        <v>44</v>
      </c>
      <c r="D73" s="71">
        <f t="shared" ref="D73:D103" si="28">ROUND($C$2/365*F72,2)</f>
        <v>12.58</v>
      </c>
      <c r="E73" s="74">
        <v>0.0</v>
      </c>
      <c r="F73" s="100">
        <f t="shared" si="10"/>
        <v>15310.7</v>
      </c>
      <c r="G73" s="71">
        <f t="shared" ref="G73:G103" si="29">D73</f>
        <v>12.58</v>
      </c>
      <c r="H73" s="92">
        <f t="shared" si="11"/>
        <v>12.58</v>
      </c>
      <c r="I73" s="74">
        <f t="shared" ref="I73:I103" si="30">E73+G73</f>
        <v>12.58</v>
      </c>
      <c r="J73" s="93">
        <f t="shared" si="19"/>
        <v>15323.28</v>
      </c>
      <c r="K73" s="4"/>
      <c r="L73" s="68">
        <f t="shared" si="26"/>
        <v>30</v>
      </c>
      <c r="M73" s="68">
        <v>0.0</v>
      </c>
      <c r="N73" s="69">
        <f t="shared" ref="N73:N102" si="31">ROUND(J73*$C$15,2)</f>
        <v>153.23</v>
      </c>
      <c r="O73" s="71">
        <f t="shared" si="27"/>
        <v>7882.58</v>
      </c>
      <c r="P73" s="71">
        <f t="shared" si="15"/>
        <v>153.23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>
      <c r="A74" s="4"/>
      <c r="B74" s="72">
        <v>44029.0</v>
      </c>
      <c r="C74" s="73" t="s">
        <v>44</v>
      </c>
      <c r="D74" s="71">
        <f t="shared" si="28"/>
        <v>12.58</v>
      </c>
      <c r="E74" s="74">
        <v>0.0</v>
      </c>
      <c r="F74" s="100">
        <f t="shared" si="10"/>
        <v>15310.7</v>
      </c>
      <c r="G74" s="71">
        <f t="shared" si="29"/>
        <v>12.58</v>
      </c>
      <c r="H74" s="92">
        <f t="shared" si="11"/>
        <v>25.16</v>
      </c>
      <c r="I74" s="74">
        <f t="shared" si="30"/>
        <v>12.58</v>
      </c>
      <c r="J74" s="93">
        <f t="shared" si="19"/>
        <v>15335.86</v>
      </c>
      <c r="K74" s="4"/>
      <c r="L74" s="68">
        <f t="shared" si="26"/>
        <v>29</v>
      </c>
      <c r="M74" s="68">
        <v>0.0</v>
      </c>
      <c r="N74" s="69">
        <f t="shared" si="31"/>
        <v>153.36</v>
      </c>
      <c r="O74" s="71">
        <f t="shared" si="27"/>
        <v>7882.58</v>
      </c>
      <c r="P74" s="71">
        <f t="shared" si="15"/>
        <v>153.36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>
      <c r="A75" s="4"/>
      <c r="B75" s="72">
        <v>44030.0</v>
      </c>
      <c r="C75" s="73" t="s">
        <v>44</v>
      </c>
      <c r="D75" s="71">
        <f t="shared" si="28"/>
        <v>12.58</v>
      </c>
      <c r="E75" s="74">
        <v>0.0</v>
      </c>
      <c r="F75" s="100">
        <f t="shared" si="10"/>
        <v>15310.7</v>
      </c>
      <c r="G75" s="71">
        <f t="shared" si="29"/>
        <v>12.58</v>
      </c>
      <c r="H75" s="92">
        <f t="shared" si="11"/>
        <v>37.74</v>
      </c>
      <c r="I75" s="74">
        <f t="shared" si="30"/>
        <v>12.58</v>
      </c>
      <c r="J75" s="93">
        <f t="shared" si="19"/>
        <v>15348.44</v>
      </c>
      <c r="K75" s="4"/>
      <c r="L75" s="68">
        <f t="shared" si="26"/>
        <v>28</v>
      </c>
      <c r="M75" s="68">
        <v>0.0</v>
      </c>
      <c r="N75" s="69">
        <f t="shared" si="31"/>
        <v>153.48</v>
      </c>
      <c r="O75" s="71">
        <f t="shared" si="27"/>
        <v>7882.58</v>
      </c>
      <c r="P75" s="71">
        <f t="shared" si="15"/>
        <v>153.48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>
      <c r="A76" s="4"/>
      <c r="B76" s="72">
        <v>44031.0</v>
      </c>
      <c r="C76" s="73" t="s">
        <v>44</v>
      </c>
      <c r="D76" s="71">
        <f t="shared" si="28"/>
        <v>12.58</v>
      </c>
      <c r="E76" s="74">
        <v>0.0</v>
      </c>
      <c r="F76" s="100">
        <f t="shared" si="10"/>
        <v>15310.7</v>
      </c>
      <c r="G76" s="71">
        <f t="shared" si="29"/>
        <v>12.58</v>
      </c>
      <c r="H76" s="92">
        <f t="shared" si="11"/>
        <v>50.32</v>
      </c>
      <c r="I76" s="74">
        <f t="shared" si="30"/>
        <v>12.58</v>
      </c>
      <c r="J76" s="93">
        <f t="shared" si="19"/>
        <v>15361.02</v>
      </c>
      <c r="K76" s="4"/>
      <c r="L76" s="68">
        <f t="shared" si="26"/>
        <v>27</v>
      </c>
      <c r="M76" s="68">
        <v>0.0</v>
      </c>
      <c r="N76" s="69">
        <f t="shared" si="31"/>
        <v>153.61</v>
      </c>
      <c r="O76" s="71">
        <f t="shared" si="27"/>
        <v>7882.58</v>
      </c>
      <c r="P76" s="71">
        <f t="shared" si="15"/>
        <v>153.61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>
      <c r="A77" s="4"/>
      <c r="B77" s="72">
        <v>44032.0</v>
      </c>
      <c r="C77" s="73" t="s">
        <v>44</v>
      </c>
      <c r="D77" s="71">
        <f t="shared" si="28"/>
        <v>12.58</v>
      </c>
      <c r="E77" s="74">
        <v>0.0</v>
      </c>
      <c r="F77" s="100">
        <f t="shared" si="10"/>
        <v>15310.7</v>
      </c>
      <c r="G77" s="71">
        <f t="shared" si="29"/>
        <v>12.58</v>
      </c>
      <c r="H77" s="92">
        <f t="shared" si="11"/>
        <v>62.9</v>
      </c>
      <c r="I77" s="74">
        <f t="shared" si="30"/>
        <v>12.58</v>
      </c>
      <c r="J77" s="93">
        <f t="shared" si="19"/>
        <v>15373.6</v>
      </c>
      <c r="K77" s="4"/>
      <c r="L77" s="68">
        <f t="shared" si="26"/>
        <v>26</v>
      </c>
      <c r="M77" s="68">
        <v>0.0</v>
      </c>
      <c r="N77" s="69">
        <f t="shared" si="31"/>
        <v>153.74</v>
      </c>
      <c r="O77" s="71">
        <f t="shared" si="27"/>
        <v>7882.58</v>
      </c>
      <c r="P77" s="71">
        <f t="shared" si="15"/>
        <v>153.74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>
      <c r="A78" s="4"/>
      <c r="B78" s="72">
        <v>44033.0</v>
      </c>
      <c r="C78" s="73" t="s">
        <v>44</v>
      </c>
      <c r="D78" s="71">
        <f t="shared" si="28"/>
        <v>12.58</v>
      </c>
      <c r="E78" s="74">
        <v>0.0</v>
      </c>
      <c r="F78" s="100">
        <f t="shared" si="10"/>
        <v>15310.7</v>
      </c>
      <c r="G78" s="71">
        <f t="shared" si="29"/>
        <v>12.58</v>
      </c>
      <c r="H78" s="92">
        <f t="shared" si="11"/>
        <v>75.48</v>
      </c>
      <c r="I78" s="74">
        <f t="shared" si="30"/>
        <v>12.58</v>
      </c>
      <c r="J78" s="93">
        <f t="shared" si="19"/>
        <v>15386.18</v>
      </c>
      <c r="K78" s="4"/>
      <c r="L78" s="68">
        <f t="shared" si="26"/>
        <v>25</v>
      </c>
      <c r="M78" s="68">
        <v>0.0</v>
      </c>
      <c r="N78" s="69">
        <f t="shared" si="31"/>
        <v>153.86</v>
      </c>
      <c r="O78" s="71">
        <f t="shared" si="27"/>
        <v>7882.58</v>
      </c>
      <c r="P78" s="71">
        <f t="shared" si="15"/>
        <v>153.86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>
      <c r="A79" s="4"/>
      <c r="B79" s="72">
        <v>44034.0</v>
      </c>
      <c r="C79" s="73" t="s">
        <v>44</v>
      </c>
      <c r="D79" s="71">
        <f t="shared" si="28"/>
        <v>12.58</v>
      </c>
      <c r="E79" s="74">
        <v>0.0</v>
      </c>
      <c r="F79" s="100">
        <f t="shared" si="10"/>
        <v>15310.7</v>
      </c>
      <c r="G79" s="71">
        <f t="shared" si="29"/>
        <v>12.58</v>
      </c>
      <c r="H79" s="92">
        <f t="shared" si="11"/>
        <v>88.06</v>
      </c>
      <c r="I79" s="74">
        <f t="shared" si="30"/>
        <v>12.58</v>
      </c>
      <c r="J79" s="93">
        <f t="shared" si="19"/>
        <v>15398.76</v>
      </c>
      <c r="K79" s="4"/>
      <c r="L79" s="68">
        <f t="shared" si="26"/>
        <v>24</v>
      </c>
      <c r="M79" s="68">
        <v>0.0</v>
      </c>
      <c r="N79" s="69">
        <f t="shared" si="31"/>
        <v>153.99</v>
      </c>
      <c r="O79" s="71">
        <f t="shared" si="27"/>
        <v>7882.58</v>
      </c>
      <c r="P79" s="71">
        <f t="shared" si="15"/>
        <v>153.99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>
      <c r="A80" s="4"/>
      <c r="B80" s="72">
        <v>44035.0</v>
      </c>
      <c r="C80" s="73" t="s">
        <v>44</v>
      </c>
      <c r="D80" s="71">
        <f t="shared" si="28"/>
        <v>12.58</v>
      </c>
      <c r="E80" s="74">
        <v>0.0</v>
      </c>
      <c r="F80" s="100">
        <f t="shared" si="10"/>
        <v>15310.7</v>
      </c>
      <c r="G80" s="71">
        <f t="shared" si="29"/>
        <v>12.58</v>
      </c>
      <c r="H80" s="92">
        <f t="shared" si="11"/>
        <v>100.64</v>
      </c>
      <c r="I80" s="74">
        <f t="shared" si="30"/>
        <v>12.58</v>
      </c>
      <c r="J80" s="93">
        <f t="shared" si="19"/>
        <v>15411.34</v>
      </c>
      <c r="K80" s="4"/>
      <c r="L80" s="68">
        <f t="shared" si="26"/>
        <v>23</v>
      </c>
      <c r="M80" s="68">
        <v>0.0</v>
      </c>
      <c r="N80" s="69">
        <f t="shared" si="31"/>
        <v>154.11</v>
      </c>
      <c r="O80" s="71">
        <f t="shared" si="27"/>
        <v>7882.58</v>
      </c>
      <c r="P80" s="71">
        <f t="shared" si="15"/>
        <v>154.11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>
      <c r="A81" s="4"/>
      <c r="B81" s="72">
        <v>44036.0</v>
      </c>
      <c r="C81" s="73" t="s">
        <v>44</v>
      </c>
      <c r="D81" s="71">
        <f t="shared" si="28"/>
        <v>12.58</v>
      </c>
      <c r="E81" s="74">
        <v>0.0</v>
      </c>
      <c r="F81" s="100">
        <f t="shared" si="10"/>
        <v>15310.7</v>
      </c>
      <c r="G81" s="71">
        <f t="shared" si="29"/>
        <v>12.58</v>
      </c>
      <c r="H81" s="92">
        <f t="shared" si="11"/>
        <v>113.22</v>
      </c>
      <c r="I81" s="74">
        <f t="shared" si="30"/>
        <v>12.58</v>
      </c>
      <c r="J81" s="93">
        <f t="shared" si="19"/>
        <v>15423.92</v>
      </c>
      <c r="K81" s="4"/>
      <c r="L81" s="68">
        <f t="shared" si="26"/>
        <v>22</v>
      </c>
      <c r="M81" s="68">
        <v>0.0</v>
      </c>
      <c r="N81" s="69">
        <f t="shared" si="31"/>
        <v>154.24</v>
      </c>
      <c r="O81" s="71">
        <f t="shared" si="27"/>
        <v>7882.58</v>
      </c>
      <c r="P81" s="71">
        <f t="shared" si="15"/>
        <v>154.24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>
      <c r="A82" s="4"/>
      <c r="B82" s="72">
        <v>44037.0</v>
      </c>
      <c r="C82" s="73" t="s">
        <v>44</v>
      </c>
      <c r="D82" s="71">
        <f t="shared" si="28"/>
        <v>12.58</v>
      </c>
      <c r="E82" s="74">
        <v>0.0</v>
      </c>
      <c r="F82" s="100">
        <f t="shared" si="10"/>
        <v>15310.7</v>
      </c>
      <c r="G82" s="71">
        <f t="shared" si="29"/>
        <v>12.58</v>
      </c>
      <c r="H82" s="92">
        <f t="shared" si="11"/>
        <v>125.8</v>
      </c>
      <c r="I82" s="74">
        <f t="shared" si="30"/>
        <v>12.58</v>
      </c>
      <c r="J82" s="93">
        <f t="shared" si="19"/>
        <v>15436.5</v>
      </c>
      <c r="K82" s="4"/>
      <c r="L82" s="68">
        <f t="shared" si="26"/>
        <v>21</v>
      </c>
      <c r="M82" s="68">
        <v>0.0</v>
      </c>
      <c r="N82" s="69">
        <f t="shared" si="31"/>
        <v>154.37</v>
      </c>
      <c r="O82" s="71">
        <f t="shared" si="27"/>
        <v>7882.58</v>
      </c>
      <c r="P82" s="71">
        <f t="shared" si="15"/>
        <v>154.37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>
      <c r="A83" s="4"/>
      <c r="B83" s="72">
        <v>44038.0</v>
      </c>
      <c r="C83" s="73" t="s">
        <v>44</v>
      </c>
      <c r="D83" s="71">
        <f t="shared" si="28"/>
        <v>12.58</v>
      </c>
      <c r="E83" s="74">
        <v>0.0</v>
      </c>
      <c r="F83" s="100">
        <f t="shared" si="10"/>
        <v>15310.7</v>
      </c>
      <c r="G83" s="71">
        <f t="shared" si="29"/>
        <v>12.58</v>
      </c>
      <c r="H83" s="92">
        <f t="shared" si="11"/>
        <v>138.38</v>
      </c>
      <c r="I83" s="74">
        <f t="shared" si="30"/>
        <v>12.58</v>
      </c>
      <c r="J83" s="93">
        <f t="shared" si="19"/>
        <v>15449.08</v>
      </c>
      <c r="K83" s="4"/>
      <c r="L83" s="68">
        <f t="shared" si="26"/>
        <v>20</v>
      </c>
      <c r="M83" s="68">
        <v>0.0</v>
      </c>
      <c r="N83" s="69">
        <f t="shared" si="31"/>
        <v>154.49</v>
      </c>
      <c r="O83" s="71">
        <f t="shared" si="27"/>
        <v>7882.58</v>
      </c>
      <c r="P83" s="71">
        <f t="shared" si="15"/>
        <v>154.49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>
      <c r="A84" s="4"/>
      <c r="B84" s="72">
        <v>44039.0</v>
      </c>
      <c r="C84" s="73" t="s">
        <v>44</v>
      </c>
      <c r="D84" s="71">
        <f t="shared" si="28"/>
        <v>12.58</v>
      </c>
      <c r="E84" s="74">
        <v>0.0</v>
      </c>
      <c r="F84" s="100">
        <f t="shared" si="10"/>
        <v>15310.7</v>
      </c>
      <c r="G84" s="71">
        <f t="shared" si="29"/>
        <v>12.58</v>
      </c>
      <c r="H84" s="92">
        <f t="shared" si="11"/>
        <v>150.96</v>
      </c>
      <c r="I84" s="74">
        <f t="shared" si="30"/>
        <v>12.58</v>
      </c>
      <c r="J84" s="93">
        <f t="shared" si="19"/>
        <v>15461.66</v>
      </c>
      <c r="K84" s="4"/>
      <c r="L84" s="68">
        <f t="shared" si="26"/>
        <v>19</v>
      </c>
      <c r="M84" s="68">
        <v>0.0</v>
      </c>
      <c r="N84" s="69">
        <f t="shared" si="31"/>
        <v>154.62</v>
      </c>
      <c r="O84" s="71">
        <f t="shared" si="27"/>
        <v>7882.58</v>
      </c>
      <c r="P84" s="71">
        <f t="shared" si="15"/>
        <v>154.62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>
      <c r="A85" s="4"/>
      <c r="B85" s="72">
        <v>44040.0</v>
      </c>
      <c r="C85" s="73" t="s">
        <v>44</v>
      </c>
      <c r="D85" s="71">
        <f t="shared" si="28"/>
        <v>12.58</v>
      </c>
      <c r="E85" s="74">
        <v>0.0</v>
      </c>
      <c r="F85" s="100">
        <f t="shared" si="10"/>
        <v>15310.7</v>
      </c>
      <c r="G85" s="71">
        <f t="shared" si="29"/>
        <v>12.58</v>
      </c>
      <c r="H85" s="92">
        <f t="shared" si="11"/>
        <v>163.54</v>
      </c>
      <c r="I85" s="74">
        <f t="shared" si="30"/>
        <v>12.58</v>
      </c>
      <c r="J85" s="93">
        <f t="shared" si="19"/>
        <v>15474.24</v>
      </c>
      <c r="K85" s="4"/>
      <c r="L85" s="68">
        <f t="shared" si="26"/>
        <v>18</v>
      </c>
      <c r="M85" s="68">
        <v>0.0</v>
      </c>
      <c r="N85" s="69">
        <f t="shared" si="31"/>
        <v>154.74</v>
      </c>
      <c r="O85" s="71">
        <f t="shared" si="27"/>
        <v>7882.58</v>
      </c>
      <c r="P85" s="71">
        <f t="shared" si="15"/>
        <v>154.74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>
      <c r="A86" s="4"/>
      <c r="B86" s="72">
        <v>44041.0</v>
      </c>
      <c r="C86" s="73" t="s">
        <v>44</v>
      </c>
      <c r="D86" s="71">
        <f t="shared" si="28"/>
        <v>12.58</v>
      </c>
      <c r="E86" s="74">
        <v>0.0</v>
      </c>
      <c r="F86" s="100">
        <f t="shared" si="10"/>
        <v>15310.7</v>
      </c>
      <c r="G86" s="71">
        <f t="shared" si="29"/>
        <v>12.58</v>
      </c>
      <c r="H86" s="92">
        <f t="shared" si="11"/>
        <v>176.12</v>
      </c>
      <c r="I86" s="74">
        <f t="shared" si="30"/>
        <v>12.58</v>
      </c>
      <c r="J86" s="93">
        <f t="shared" si="19"/>
        <v>15486.82</v>
      </c>
      <c r="K86" s="4"/>
      <c r="L86" s="68">
        <f t="shared" si="26"/>
        <v>17</v>
      </c>
      <c r="M86" s="68">
        <v>0.0</v>
      </c>
      <c r="N86" s="69">
        <f t="shared" si="31"/>
        <v>154.87</v>
      </c>
      <c r="O86" s="71">
        <f t="shared" si="27"/>
        <v>7882.58</v>
      </c>
      <c r="P86" s="71">
        <f t="shared" si="15"/>
        <v>154.87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>
      <c r="A87" s="4"/>
      <c r="B87" s="72">
        <v>44042.0</v>
      </c>
      <c r="C87" s="73" t="s">
        <v>44</v>
      </c>
      <c r="D87" s="71">
        <f t="shared" si="28"/>
        <v>12.58</v>
      </c>
      <c r="E87" s="74">
        <v>0.0</v>
      </c>
      <c r="F87" s="100">
        <f t="shared" si="10"/>
        <v>15310.7</v>
      </c>
      <c r="G87" s="71">
        <f t="shared" si="29"/>
        <v>12.58</v>
      </c>
      <c r="H87" s="92">
        <f t="shared" si="11"/>
        <v>188.7</v>
      </c>
      <c r="I87" s="74">
        <f t="shared" si="30"/>
        <v>12.58</v>
      </c>
      <c r="J87" s="93">
        <f t="shared" si="19"/>
        <v>15499.4</v>
      </c>
      <c r="K87" s="4"/>
      <c r="L87" s="68">
        <f t="shared" si="26"/>
        <v>16</v>
      </c>
      <c r="M87" s="68">
        <v>0.0</v>
      </c>
      <c r="N87" s="69">
        <f t="shared" si="31"/>
        <v>154.99</v>
      </c>
      <c r="O87" s="71">
        <f t="shared" si="27"/>
        <v>7882.58</v>
      </c>
      <c r="P87" s="71">
        <f t="shared" si="15"/>
        <v>154.99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>
      <c r="A88" s="4"/>
      <c r="B88" s="72">
        <v>44043.0</v>
      </c>
      <c r="C88" s="73" t="s">
        <v>44</v>
      </c>
      <c r="D88" s="71">
        <f t="shared" si="28"/>
        <v>12.58</v>
      </c>
      <c r="E88" s="74">
        <v>0.0</v>
      </c>
      <c r="F88" s="100">
        <f t="shared" si="10"/>
        <v>15310.7</v>
      </c>
      <c r="G88" s="71">
        <f t="shared" si="29"/>
        <v>12.58</v>
      </c>
      <c r="H88" s="92">
        <f t="shared" si="11"/>
        <v>201.28</v>
      </c>
      <c r="I88" s="74">
        <f t="shared" si="30"/>
        <v>12.58</v>
      </c>
      <c r="J88" s="93">
        <f t="shared" si="19"/>
        <v>15511.98</v>
      </c>
      <c r="K88" s="4"/>
      <c r="L88" s="68">
        <f t="shared" si="26"/>
        <v>15</v>
      </c>
      <c r="M88" s="68">
        <v>0.0</v>
      </c>
      <c r="N88" s="69">
        <f t="shared" si="31"/>
        <v>155.12</v>
      </c>
      <c r="O88" s="71">
        <f t="shared" si="27"/>
        <v>7882.58</v>
      </c>
      <c r="P88" s="71">
        <f t="shared" si="15"/>
        <v>155.12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>
      <c r="A89" s="4"/>
      <c r="B89" s="72">
        <v>44044.0</v>
      </c>
      <c r="C89" s="73" t="s">
        <v>44</v>
      </c>
      <c r="D89" s="71">
        <f t="shared" si="28"/>
        <v>12.58</v>
      </c>
      <c r="E89" s="74">
        <v>0.0</v>
      </c>
      <c r="F89" s="100">
        <f t="shared" si="10"/>
        <v>15310.7</v>
      </c>
      <c r="G89" s="71">
        <f t="shared" si="29"/>
        <v>12.58</v>
      </c>
      <c r="H89" s="92">
        <f t="shared" si="11"/>
        <v>213.86</v>
      </c>
      <c r="I89" s="74">
        <f t="shared" si="30"/>
        <v>12.58</v>
      </c>
      <c r="J89" s="93">
        <f t="shared" si="19"/>
        <v>15524.56</v>
      </c>
      <c r="K89" s="4"/>
      <c r="L89" s="68">
        <f t="shared" si="26"/>
        <v>14</v>
      </c>
      <c r="M89" s="68">
        <v>0.0</v>
      </c>
      <c r="N89" s="69">
        <f t="shared" si="31"/>
        <v>155.25</v>
      </c>
      <c r="O89" s="71">
        <f t="shared" si="27"/>
        <v>7882.58</v>
      </c>
      <c r="P89" s="71">
        <f t="shared" si="15"/>
        <v>155.25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>
      <c r="A90" s="4"/>
      <c r="B90" s="72">
        <v>44045.0</v>
      </c>
      <c r="C90" s="73" t="s">
        <v>44</v>
      </c>
      <c r="D90" s="71">
        <f t="shared" si="28"/>
        <v>12.58</v>
      </c>
      <c r="E90" s="74">
        <v>0.0</v>
      </c>
      <c r="F90" s="100">
        <f t="shared" si="10"/>
        <v>15310.7</v>
      </c>
      <c r="G90" s="71">
        <f t="shared" si="29"/>
        <v>12.58</v>
      </c>
      <c r="H90" s="92">
        <f t="shared" si="11"/>
        <v>226.44</v>
      </c>
      <c r="I90" s="74">
        <f t="shared" si="30"/>
        <v>12.58</v>
      </c>
      <c r="J90" s="93">
        <f t="shared" si="19"/>
        <v>15537.14</v>
      </c>
      <c r="K90" s="4"/>
      <c r="L90" s="68">
        <f t="shared" si="26"/>
        <v>13</v>
      </c>
      <c r="M90" s="68">
        <v>0.0</v>
      </c>
      <c r="N90" s="69">
        <f t="shared" si="31"/>
        <v>155.37</v>
      </c>
      <c r="O90" s="71">
        <f t="shared" si="27"/>
        <v>7882.58</v>
      </c>
      <c r="P90" s="71">
        <f t="shared" si="15"/>
        <v>155.37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>
      <c r="A91" s="4"/>
      <c r="B91" s="72">
        <v>44046.0</v>
      </c>
      <c r="C91" s="73" t="s">
        <v>44</v>
      </c>
      <c r="D91" s="71">
        <f t="shared" si="28"/>
        <v>12.58</v>
      </c>
      <c r="E91" s="74">
        <v>0.0</v>
      </c>
      <c r="F91" s="100">
        <f t="shared" si="10"/>
        <v>15310.7</v>
      </c>
      <c r="G91" s="71">
        <f t="shared" si="29"/>
        <v>12.58</v>
      </c>
      <c r="H91" s="92">
        <f t="shared" si="11"/>
        <v>239.02</v>
      </c>
      <c r="I91" s="74">
        <f t="shared" si="30"/>
        <v>12.58</v>
      </c>
      <c r="J91" s="93">
        <f t="shared" si="19"/>
        <v>15549.72</v>
      </c>
      <c r="K91" s="4"/>
      <c r="L91" s="68">
        <f t="shared" si="26"/>
        <v>12</v>
      </c>
      <c r="M91" s="68">
        <v>0.0</v>
      </c>
      <c r="N91" s="69">
        <f t="shared" si="31"/>
        <v>155.5</v>
      </c>
      <c r="O91" s="71">
        <f t="shared" si="27"/>
        <v>7882.58</v>
      </c>
      <c r="P91" s="71">
        <f t="shared" si="15"/>
        <v>155.5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>
      <c r="A92" s="4"/>
      <c r="B92" s="72">
        <v>44047.0</v>
      </c>
      <c r="C92" s="73" t="s">
        <v>44</v>
      </c>
      <c r="D92" s="71">
        <f t="shared" si="28"/>
        <v>12.58</v>
      </c>
      <c r="E92" s="74">
        <v>0.0</v>
      </c>
      <c r="F92" s="100">
        <f t="shared" si="10"/>
        <v>15310.7</v>
      </c>
      <c r="G92" s="71">
        <f t="shared" si="29"/>
        <v>12.58</v>
      </c>
      <c r="H92" s="92">
        <f t="shared" si="11"/>
        <v>251.6</v>
      </c>
      <c r="I92" s="74">
        <f t="shared" si="30"/>
        <v>12.58</v>
      </c>
      <c r="J92" s="93">
        <f t="shared" si="19"/>
        <v>15562.3</v>
      </c>
      <c r="K92" s="4"/>
      <c r="L92" s="68">
        <f t="shared" si="26"/>
        <v>11</v>
      </c>
      <c r="M92" s="68">
        <v>0.0</v>
      </c>
      <c r="N92" s="69">
        <f t="shared" si="31"/>
        <v>155.62</v>
      </c>
      <c r="O92" s="71">
        <f t="shared" si="27"/>
        <v>7882.58</v>
      </c>
      <c r="P92" s="71">
        <f t="shared" si="15"/>
        <v>155.62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>
      <c r="A93" s="4"/>
      <c r="B93" s="72">
        <v>44048.0</v>
      </c>
      <c r="C93" s="73" t="s">
        <v>44</v>
      </c>
      <c r="D93" s="71">
        <f t="shared" si="28"/>
        <v>12.58</v>
      </c>
      <c r="E93" s="74">
        <v>0.0</v>
      </c>
      <c r="F93" s="100">
        <f t="shared" si="10"/>
        <v>15310.7</v>
      </c>
      <c r="G93" s="71">
        <f t="shared" si="29"/>
        <v>12.58</v>
      </c>
      <c r="H93" s="92">
        <f t="shared" si="11"/>
        <v>264.18</v>
      </c>
      <c r="I93" s="74">
        <f t="shared" si="30"/>
        <v>12.58</v>
      </c>
      <c r="J93" s="93">
        <f t="shared" si="19"/>
        <v>15574.88</v>
      </c>
      <c r="K93" s="4"/>
      <c r="L93" s="68">
        <f t="shared" si="26"/>
        <v>10</v>
      </c>
      <c r="M93" s="68">
        <v>0.0</v>
      </c>
      <c r="N93" s="69">
        <f t="shared" si="31"/>
        <v>155.75</v>
      </c>
      <c r="O93" s="71">
        <f t="shared" si="27"/>
        <v>7882.58</v>
      </c>
      <c r="P93" s="71">
        <f t="shared" si="15"/>
        <v>155.75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>
      <c r="A94" s="4"/>
      <c r="B94" s="72">
        <v>44049.0</v>
      </c>
      <c r="C94" s="73" t="s">
        <v>44</v>
      </c>
      <c r="D94" s="71">
        <f t="shared" si="28"/>
        <v>12.58</v>
      </c>
      <c r="E94" s="74">
        <v>0.0</v>
      </c>
      <c r="F94" s="100">
        <f t="shared" si="10"/>
        <v>15310.7</v>
      </c>
      <c r="G94" s="71">
        <f t="shared" si="29"/>
        <v>12.58</v>
      </c>
      <c r="H94" s="92">
        <f t="shared" si="11"/>
        <v>276.76</v>
      </c>
      <c r="I94" s="74">
        <f t="shared" si="30"/>
        <v>12.58</v>
      </c>
      <c r="J94" s="93">
        <f t="shared" si="19"/>
        <v>15587.46</v>
      </c>
      <c r="K94" s="4"/>
      <c r="L94" s="68">
        <f t="shared" si="26"/>
        <v>9</v>
      </c>
      <c r="M94" s="68">
        <v>0.0</v>
      </c>
      <c r="N94" s="69">
        <f t="shared" si="31"/>
        <v>155.87</v>
      </c>
      <c r="O94" s="71">
        <f t="shared" si="27"/>
        <v>7882.58</v>
      </c>
      <c r="P94" s="71">
        <f t="shared" si="15"/>
        <v>155.87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>
      <c r="A95" s="4"/>
      <c r="B95" s="72">
        <v>44050.0</v>
      </c>
      <c r="C95" s="73" t="s">
        <v>44</v>
      </c>
      <c r="D95" s="71">
        <f t="shared" si="28"/>
        <v>12.58</v>
      </c>
      <c r="E95" s="74">
        <v>0.0</v>
      </c>
      <c r="F95" s="100">
        <f t="shared" si="10"/>
        <v>15310.7</v>
      </c>
      <c r="G95" s="71">
        <f t="shared" si="29"/>
        <v>12.58</v>
      </c>
      <c r="H95" s="92">
        <f t="shared" si="11"/>
        <v>289.34</v>
      </c>
      <c r="I95" s="74">
        <f t="shared" si="30"/>
        <v>12.58</v>
      </c>
      <c r="J95" s="93">
        <f t="shared" si="19"/>
        <v>15600.04</v>
      </c>
      <c r="K95" s="4"/>
      <c r="L95" s="68">
        <f t="shared" si="26"/>
        <v>8</v>
      </c>
      <c r="M95" s="68">
        <v>0.0</v>
      </c>
      <c r="N95" s="69">
        <f t="shared" si="31"/>
        <v>156</v>
      </c>
      <c r="O95" s="71">
        <f t="shared" si="27"/>
        <v>7882.58</v>
      </c>
      <c r="P95" s="71">
        <f t="shared" si="15"/>
        <v>156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>
      <c r="A96" s="4"/>
      <c r="B96" s="72">
        <v>44051.0</v>
      </c>
      <c r="C96" s="73" t="s">
        <v>44</v>
      </c>
      <c r="D96" s="71">
        <f t="shared" si="28"/>
        <v>12.58</v>
      </c>
      <c r="E96" s="74">
        <v>0.0</v>
      </c>
      <c r="F96" s="100">
        <f t="shared" si="10"/>
        <v>15310.7</v>
      </c>
      <c r="G96" s="71">
        <f t="shared" si="29"/>
        <v>12.58</v>
      </c>
      <c r="H96" s="92">
        <f t="shared" si="11"/>
        <v>301.92</v>
      </c>
      <c r="I96" s="74">
        <f t="shared" si="30"/>
        <v>12.58</v>
      </c>
      <c r="J96" s="93">
        <f t="shared" si="19"/>
        <v>15612.62</v>
      </c>
      <c r="K96" s="4"/>
      <c r="L96" s="68">
        <f t="shared" si="26"/>
        <v>7</v>
      </c>
      <c r="M96" s="68">
        <v>0.0</v>
      </c>
      <c r="N96" s="69">
        <f t="shared" si="31"/>
        <v>156.13</v>
      </c>
      <c r="O96" s="71">
        <f t="shared" si="27"/>
        <v>7882.58</v>
      </c>
      <c r="P96" s="71">
        <f t="shared" si="15"/>
        <v>156.13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>
      <c r="A97" s="4"/>
      <c r="B97" s="72">
        <v>44052.0</v>
      </c>
      <c r="C97" s="73" t="s">
        <v>44</v>
      </c>
      <c r="D97" s="71">
        <f t="shared" si="28"/>
        <v>12.58</v>
      </c>
      <c r="E97" s="74">
        <v>0.0</v>
      </c>
      <c r="F97" s="100">
        <f t="shared" si="10"/>
        <v>15310.7</v>
      </c>
      <c r="G97" s="71">
        <f t="shared" si="29"/>
        <v>12.58</v>
      </c>
      <c r="H97" s="92">
        <f t="shared" si="11"/>
        <v>314.5</v>
      </c>
      <c r="I97" s="74">
        <f t="shared" si="30"/>
        <v>12.58</v>
      </c>
      <c r="J97" s="93">
        <f t="shared" si="19"/>
        <v>15625.2</v>
      </c>
      <c r="K97" s="4"/>
      <c r="L97" s="68">
        <f t="shared" si="26"/>
        <v>6</v>
      </c>
      <c r="M97" s="68">
        <v>0.0</v>
      </c>
      <c r="N97" s="69">
        <f t="shared" si="31"/>
        <v>156.25</v>
      </c>
      <c r="O97" s="71">
        <f t="shared" si="27"/>
        <v>7882.58</v>
      </c>
      <c r="P97" s="71">
        <f t="shared" si="15"/>
        <v>156.25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>
      <c r="A98" s="4"/>
      <c r="B98" s="72">
        <v>44053.0</v>
      </c>
      <c r="C98" s="73" t="s">
        <v>44</v>
      </c>
      <c r="D98" s="71">
        <f t="shared" si="28"/>
        <v>12.58</v>
      </c>
      <c r="E98" s="74">
        <v>0.0</v>
      </c>
      <c r="F98" s="100">
        <f t="shared" si="10"/>
        <v>15310.7</v>
      </c>
      <c r="G98" s="71">
        <f t="shared" si="29"/>
        <v>12.58</v>
      </c>
      <c r="H98" s="92">
        <f t="shared" si="11"/>
        <v>327.08</v>
      </c>
      <c r="I98" s="74">
        <f t="shared" si="30"/>
        <v>12.58</v>
      </c>
      <c r="J98" s="93">
        <f t="shared" si="19"/>
        <v>15637.78</v>
      </c>
      <c r="K98" s="4"/>
      <c r="L98" s="68">
        <f t="shared" si="26"/>
        <v>5</v>
      </c>
      <c r="M98" s="68">
        <v>0.0</v>
      </c>
      <c r="N98" s="69">
        <f t="shared" si="31"/>
        <v>156.38</v>
      </c>
      <c r="O98" s="71">
        <f t="shared" si="27"/>
        <v>7882.58</v>
      </c>
      <c r="P98" s="71">
        <f t="shared" si="15"/>
        <v>156.38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>
      <c r="A99" s="4"/>
      <c r="B99" s="72">
        <v>44054.0</v>
      </c>
      <c r="C99" s="73" t="s">
        <v>44</v>
      </c>
      <c r="D99" s="71">
        <f t="shared" si="28"/>
        <v>12.58</v>
      </c>
      <c r="E99" s="74">
        <v>0.0</v>
      </c>
      <c r="F99" s="100">
        <f t="shared" si="10"/>
        <v>15310.7</v>
      </c>
      <c r="G99" s="71">
        <f t="shared" si="29"/>
        <v>12.58</v>
      </c>
      <c r="H99" s="92">
        <f t="shared" si="11"/>
        <v>339.66</v>
      </c>
      <c r="I99" s="74">
        <f t="shared" si="30"/>
        <v>12.58</v>
      </c>
      <c r="J99" s="93">
        <f t="shared" si="19"/>
        <v>15650.36</v>
      </c>
      <c r="K99" s="4"/>
      <c r="L99" s="68">
        <f t="shared" si="26"/>
        <v>4</v>
      </c>
      <c r="M99" s="68">
        <v>0.0</v>
      </c>
      <c r="N99" s="69">
        <f t="shared" si="31"/>
        <v>156.5</v>
      </c>
      <c r="O99" s="71">
        <f t="shared" si="27"/>
        <v>7882.58</v>
      </c>
      <c r="P99" s="71">
        <f t="shared" si="15"/>
        <v>156.5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>
      <c r="A100" s="4"/>
      <c r="B100" s="72">
        <v>44055.0</v>
      </c>
      <c r="C100" s="73" t="s">
        <v>44</v>
      </c>
      <c r="D100" s="71">
        <f t="shared" si="28"/>
        <v>12.58</v>
      </c>
      <c r="E100" s="74">
        <v>0.0</v>
      </c>
      <c r="F100" s="100">
        <f t="shared" si="10"/>
        <v>15310.7</v>
      </c>
      <c r="G100" s="71">
        <f t="shared" si="29"/>
        <v>12.58</v>
      </c>
      <c r="H100" s="92">
        <f t="shared" si="11"/>
        <v>352.24</v>
      </c>
      <c r="I100" s="74">
        <f t="shared" si="30"/>
        <v>12.58</v>
      </c>
      <c r="J100" s="93">
        <f t="shared" si="19"/>
        <v>15662.94</v>
      </c>
      <c r="K100" s="4"/>
      <c r="L100" s="68">
        <f t="shared" si="26"/>
        <v>3</v>
      </c>
      <c r="M100" s="68">
        <v>0.0</v>
      </c>
      <c r="N100" s="69">
        <f t="shared" si="31"/>
        <v>156.63</v>
      </c>
      <c r="O100" s="71">
        <f t="shared" si="27"/>
        <v>7882.58</v>
      </c>
      <c r="P100" s="71">
        <f t="shared" si="15"/>
        <v>156.63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>
      <c r="A101" s="4"/>
      <c r="B101" s="72">
        <v>44056.0</v>
      </c>
      <c r="C101" s="73" t="s">
        <v>44</v>
      </c>
      <c r="D101" s="71">
        <f t="shared" si="28"/>
        <v>12.58</v>
      </c>
      <c r="E101" s="74">
        <v>0.0</v>
      </c>
      <c r="F101" s="100">
        <f t="shared" si="10"/>
        <v>15310.7</v>
      </c>
      <c r="G101" s="71">
        <f t="shared" si="29"/>
        <v>12.58</v>
      </c>
      <c r="H101" s="92">
        <f t="shared" si="11"/>
        <v>364.82</v>
      </c>
      <c r="I101" s="74">
        <f t="shared" si="30"/>
        <v>12.58</v>
      </c>
      <c r="J101" s="93">
        <f t="shared" si="19"/>
        <v>15675.52</v>
      </c>
      <c r="K101" s="4"/>
      <c r="L101" s="68">
        <f t="shared" si="26"/>
        <v>2</v>
      </c>
      <c r="M101" s="68">
        <v>0.0</v>
      </c>
      <c r="N101" s="69">
        <f t="shared" si="31"/>
        <v>156.76</v>
      </c>
      <c r="O101" s="71">
        <f t="shared" si="27"/>
        <v>7882.58</v>
      </c>
      <c r="P101" s="71">
        <f t="shared" si="15"/>
        <v>156.76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>
      <c r="A102" s="4"/>
      <c r="B102" s="72">
        <v>44057.0</v>
      </c>
      <c r="C102" s="73" t="s">
        <v>44</v>
      </c>
      <c r="D102" s="71">
        <f t="shared" si="28"/>
        <v>12.58</v>
      </c>
      <c r="E102" s="74">
        <v>0.0</v>
      </c>
      <c r="F102" s="100">
        <f t="shared" si="10"/>
        <v>15310.7</v>
      </c>
      <c r="G102" s="71">
        <f t="shared" si="29"/>
        <v>12.58</v>
      </c>
      <c r="H102" s="92">
        <f t="shared" si="11"/>
        <v>377.4</v>
      </c>
      <c r="I102" s="74">
        <f t="shared" si="30"/>
        <v>12.58</v>
      </c>
      <c r="J102" s="93">
        <f t="shared" si="19"/>
        <v>15688.1</v>
      </c>
      <c r="K102" s="4"/>
      <c r="L102" s="68">
        <f t="shared" si="26"/>
        <v>1</v>
      </c>
      <c r="M102" s="68">
        <v>0.0</v>
      </c>
      <c r="N102" s="69">
        <f t="shared" si="31"/>
        <v>156.88</v>
      </c>
      <c r="O102" s="71">
        <f t="shared" si="27"/>
        <v>7882.58</v>
      </c>
      <c r="P102" s="71">
        <f t="shared" si="15"/>
        <v>156.88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>
      <c r="A103" s="4"/>
      <c r="B103" s="72">
        <v>44058.0</v>
      </c>
      <c r="C103" s="73" t="s">
        <v>44</v>
      </c>
      <c r="D103" s="71">
        <f t="shared" si="28"/>
        <v>12.58</v>
      </c>
      <c r="E103" s="74">
        <v>0.0</v>
      </c>
      <c r="F103" s="100">
        <f t="shared" si="10"/>
        <v>15310.7</v>
      </c>
      <c r="G103" s="71">
        <f t="shared" si="29"/>
        <v>12.58</v>
      </c>
      <c r="H103" s="92">
        <f t="shared" si="11"/>
        <v>389.98</v>
      </c>
      <c r="I103" s="74">
        <f t="shared" si="30"/>
        <v>12.58</v>
      </c>
      <c r="J103" s="93">
        <f t="shared" si="19"/>
        <v>15700.68</v>
      </c>
      <c r="K103" s="4"/>
      <c r="L103" s="78">
        <f t="shared" si="26"/>
        <v>0</v>
      </c>
      <c r="M103" s="78">
        <v>0.0</v>
      </c>
      <c r="N103" s="79">
        <v>0.0</v>
      </c>
      <c r="O103" s="81">
        <f t="shared" si="27"/>
        <v>7882.58</v>
      </c>
      <c r="P103" s="81">
        <f t="shared" si="15"/>
        <v>157.01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>
      <c r="A104" s="82"/>
      <c r="B104" s="83">
        <v>44058.0</v>
      </c>
      <c r="C104" s="84" t="s">
        <v>45</v>
      </c>
      <c r="D104" s="99">
        <f>O4</f>
        <v>7882.58</v>
      </c>
      <c r="E104" s="97">
        <f>-(D104-H103)</f>
        <v>-7492.6</v>
      </c>
      <c r="F104" s="98">
        <f t="shared" si="10"/>
        <v>7818.1</v>
      </c>
      <c r="G104" s="99">
        <f>-(H103)</f>
        <v>-389.98</v>
      </c>
      <c r="H104" s="88">
        <f t="shared" si="11"/>
        <v>0</v>
      </c>
      <c r="I104" s="97">
        <f>-D104</f>
        <v>-7882.58</v>
      </c>
      <c r="J104" s="89">
        <f t="shared" si="19"/>
        <v>7818.1</v>
      </c>
      <c r="K104" s="4"/>
      <c r="L104" s="78">
        <f t="shared" ref="L104:L115" si="32">$B$115-B104</f>
        <v>10</v>
      </c>
      <c r="M104" s="78">
        <v>0.0</v>
      </c>
      <c r="N104" s="101">
        <v>0.0</v>
      </c>
      <c r="O104" s="81">
        <f t="shared" ref="O104:O114" si="33">ROUND(MAX(0,F104-$S$5)+H104+ROUND(F104*$C$2/365,2)*L104+ROUND(F104*$C$5,2)*M104,2)</f>
        <v>7882.4</v>
      </c>
      <c r="P104" s="81">
        <f t="shared" si="15"/>
        <v>78.18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>
      <c r="A105" s="4"/>
      <c r="B105" s="72">
        <v>44059.0</v>
      </c>
      <c r="C105" s="102" t="s">
        <v>44</v>
      </c>
      <c r="D105" s="103">
        <f t="shared" ref="D105:D114" si="34">ROUND($C$2/365*F104,2)</f>
        <v>6.43</v>
      </c>
      <c r="E105" s="71">
        <v>0.0</v>
      </c>
      <c r="F105" s="91">
        <f t="shared" si="10"/>
        <v>7818.1</v>
      </c>
      <c r="G105" s="4">
        <f t="shared" ref="G105:G114" si="35">D105</f>
        <v>6.43</v>
      </c>
      <c r="H105" s="77">
        <f t="shared" si="11"/>
        <v>6.43</v>
      </c>
      <c r="I105" s="71">
        <f t="shared" ref="I105:I114" si="36">E105+G105</f>
        <v>6.43</v>
      </c>
      <c r="J105" s="77">
        <f t="shared" si="19"/>
        <v>7824.53</v>
      </c>
      <c r="K105" s="4"/>
      <c r="L105" s="68">
        <f t="shared" si="32"/>
        <v>9</v>
      </c>
      <c r="M105" s="68">
        <v>0.0</v>
      </c>
      <c r="N105" s="69">
        <f t="shared" ref="N105:N113" si="37">ROUND(J105*$C$15,2)</f>
        <v>78.25</v>
      </c>
      <c r="O105" s="71">
        <f t="shared" si="33"/>
        <v>7882.4</v>
      </c>
      <c r="P105" s="71">
        <f t="shared" si="15"/>
        <v>78.25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>
      <c r="A106" s="4"/>
      <c r="B106" s="72">
        <v>44060.0</v>
      </c>
      <c r="C106" s="102" t="s">
        <v>44</v>
      </c>
      <c r="D106" s="103">
        <f t="shared" si="34"/>
        <v>6.43</v>
      </c>
      <c r="E106" s="71">
        <v>0.0</v>
      </c>
      <c r="F106" s="91">
        <f t="shared" si="10"/>
        <v>7818.1</v>
      </c>
      <c r="G106" s="4">
        <f t="shared" si="35"/>
        <v>6.43</v>
      </c>
      <c r="H106" s="77">
        <f t="shared" si="11"/>
        <v>12.86</v>
      </c>
      <c r="I106" s="71">
        <f t="shared" si="36"/>
        <v>6.43</v>
      </c>
      <c r="J106" s="77">
        <f t="shared" si="19"/>
        <v>7830.96</v>
      </c>
      <c r="K106" s="4"/>
      <c r="L106" s="68">
        <f t="shared" si="32"/>
        <v>8</v>
      </c>
      <c r="M106" s="68">
        <v>0.0</v>
      </c>
      <c r="N106" s="69">
        <f t="shared" si="37"/>
        <v>78.31</v>
      </c>
      <c r="O106" s="71">
        <f t="shared" si="33"/>
        <v>7882.4</v>
      </c>
      <c r="P106" s="71">
        <f t="shared" si="15"/>
        <v>78.31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>
      <c r="A107" s="4"/>
      <c r="B107" s="72">
        <v>44061.0</v>
      </c>
      <c r="C107" s="102" t="s">
        <v>44</v>
      </c>
      <c r="D107" s="103">
        <f t="shared" si="34"/>
        <v>6.43</v>
      </c>
      <c r="E107" s="71">
        <v>0.0</v>
      </c>
      <c r="F107" s="91">
        <f t="shared" si="10"/>
        <v>7818.1</v>
      </c>
      <c r="G107" s="4">
        <f t="shared" si="35"/>
        <v>6.43</v>
      </c>
      <c r="H107" s="77">
        <f t="shared" si="11"/>
        <v>19.29</v>
      </c>
      <c r="I107" s="71">
        <f t="shared" si="36"/>
        <v>6.43</v>
      </c>
      <c r="J107" s="77">
        <f t="shared" si="19"/>
        <v>7837.39</v>
      </c>
      <c r="K107" s="4"/>
      <c r="L107" s="68">
        <f t="shared" si="32"/>
        <v>7</v>
      </c>
      <c r="M107" s="68">
        <v>0.0</v>
      </c>
      <c r="N107" s="69">
        <f t="shared" si="37"/>
        <v>78.37</v>
      </c>
      <c r="O107" s="71">
        <f t="shared" si="33"/>
        <v>7882.4</v>
      </c>
      <c r="P107" s="71">
        <f t="shared" si="15"/>
        <v>78.37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>
      <c r="A108" s="4"/>
      <c r="B108" s="72">
        <v>44062.0</v>
      </c>
      <c r="C108" s="102" t="s">
        <v>44</v>
      </c>
      <c r="D108" s="103">
        <f t="shared" si="34"/>
        <v>6.43</v>
      </c>
      <c r="E108" s="71">
        <v>0.0</v>
      </c>
      <c r="F108" s="91">
        <f t="shared" si="10"/>
        <v>7818.1</v>
      </c>
      <c r="G108" s="4">
        <f t="shared" si="35"/>
        <v>6.43</v>
      </c>
      <c r="H108" s="77">
        <f t="shared" si="11"/>
        <v>25.72</v>
      </c>
      <c r="I108" s="71">
        <f t="shared" si="36"/>
        <v>6.43</v>
      </c>
      <c r="J108" s="77">
        <f t="shared" si="19"/>
        <v>7843.82</v>
      </c>
      <c r="K108" s="4"/>
      <c r="L108" s="68">
        <f t="shared" si="32"/>
        <v>6</v>
      </c>
      <c r="M108" s="68">
        <v>0.0</v>
      </c>
      <c r="N108" s="69">
        <f t="shared" si="37"/>
        <v>78.44</v>
      </c>
      <c r="O108" s="71">
        <f t="shared" si="33"/>
        <v>7882.4</v>
      </c>
      <c r="P108" s="71">
        <f t="shared" si="15"/>
        <v>78.44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>
      <c r="A109" s="4"/>
      <c r="B109" s="72">
        <v>44063.0</v>
      </c>
      <c r="C109" s="102" t="s">
        <v>44</v>
      </c>
      <c r="D109" s="103">
        <f t="shared" si="34"/>
        <v>6.43</v>
      </c>
      <c r="E109" s="71">
        <v>0.0</v>
      </c>
      <c r="F109" s="91">
        <f t="shared" si="10"/>
        <v>7818.1</v>
      </c>
      <c r="G109" s="4">
        <f t="shared" si="35"/>
        <v>6.43</v>
      </c>
      <c r="H109" s="77">
        <f t="shared" si="11"/>
        <v>32.15</v>
      </c>
      <c r="I109" s="71">
        <f t="shared" si="36"/>
        <v>6.43</v>
      </c>
      <c r="J109" s="77">
        <f t="shared" si="19"/>
        <v>7850.25</v>
      </c>
      <c r="K109" s="4"/>
      <c r="L109" s="68">
        <f t="shared" si="32"/>
        <v>5</v>
      </c>
      <c r="M109" s="68">
        <v>0.0</v>
      </c>
      <c r="N109" s="69">
        <f t="shared" si="37"/>
        <v>78.5</v>
      </c>
      <c r="O109" s="71">
        <f t="shared" si="33"/>
        <v>7882.4</v>
      </c>
      <c r="P109" s="71">
        <f t="shared" si="15"/>
        <v>78.5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>
      <c r="A110" s="4"/>
      <c r="B110" s="72">
        <v>44064.0</v>
      </c>
      <c r="C110" s="102" t="s">
        <v>44</v>
      </c>
      <c r="D110" s="103">
        <f t="shared" si="34"/>
        <v>6.43</v>
      </c>
      <c r="E110" s="71">
        <v>0.0</v>
      </c>
      <c r="F110" s="91">
        <f t="shared" si="10"/>
        <v>7818.1</v>
      </c>
      <c r="G110" s="4">
        <f t="shared" si="35"/>
        <v>6.43</v>
      </c>
      <c r="H110" s="77">
        <f t="shared" si="11"/>
        <v>38.58</v>
      </c>
      <c r="I110" s="71">
        <f t="shared" si="36"/>
        <v>6.43</v>
      </c>
      <c r="J110" s="77">
        <f t="shared" si="19"/>
        <v>7856.68</v>
      </c>
      <c r="K110" s="4"/>
      <c r="L110" s="68">
        <f t="shared" si="32"/>
        <v>4</v>
      </c>
      <c r="M110" s="68">
        <v>0.0</v>
      </c>
      <c r="N110" s="69">
        <f t="shared" si="37"/>
        <v>78.57</v>
      </c>
      <c r="O110" s="71">
        <f t="shared" si="33"/>
        <v>7882.4</v>
      </c>
      <c r="P110" s="71">
        <f t="shared" si="15"/>
        <v>78.57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>
      <c r="A111" s="4"/>
      <c r="B111" s="72">
        <v>44065.0</v>
      </c>
      <c r="C111" s="102" t="s">
        <v>44</v>
      </c>
      <c r="D111" s="103">
        <f t="shared" si="34"/>
        <v>6.43</v>
      </c>
      <c r="E111" s="71">
        <v>0.0</v>
      </c>
      <c r="F111" s="91">
        <f t="shared" si="10"/>
        <v>7818.1</v>
      </c>
      <c r="G111" s="4">
        <f t="shared" si="35"/>
        <v>6.43</v>
      </c>
      <c r="H111" s="77">
        <f t="shared" si="11"/>
        <v>45.01</v>
      </c>
      <c r="I111" s="71">
        <f t="shared" si="36"/>
        <v>6.43</v>
      </c>
      <c r="J111" s="77">
        <f t="shared" si="19"/>
        <v>7863.11</v>
      </c>
      <c r="K111" s="4"/>
      <c r="L111" s="68">
        <f t="shared" si="32"/>
        <v>3</v>
      </c>
      <c r="M111" s="68">
        <v>0.0</v>
      </c>
      <c r="N111" s="69">
        <f t="shared" si="37"/>
        <v>78.63</v>
      </c>
      <c r="O111" s="71">
        <f t="shared" si="33"/>
        <v>7882.4</v>
      </c>
      <c r="P111" s="71">
        <f t="shared" si="15"/>
        <v>78.63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>
      <c r="A112" s="4"/>
      <c r="B112" s="72">
        <v>44066.0</v>
      </c>
      <c r="C112" s="102" t="s">
        <v>44</v>
      </c>
      <c r="D112" s="103">
        <f t="shared" si="34"/>
        <v>6.43</v>
      </c>
      <c r="E112" s="71">
        <v>0.0</v>
      </c>
      <c r="F112" s="91">
        <f t="shared" si="10"/>
        <v>7818.1</v>
      </c>
      <c r="G112" s="4">
        <f t="shared" si="35"/>
        <v>6.43</v>
      </c>
      <c r="H112" s="77">
        <f t="shared" si="11"/>
        <v>51.44</v>
      </c>
      <c r="I112" s="71">
        <f t="shared" si="36"/>
        <v>6.43</v>
      </c>
      <c r="J112" s="77">
        <f t="shared" si="19"/>
        <v>7869.54</v>
      </c>
      <c r="K112" s="4"/>
      <c r="L112" s="68">
        <f t="shared" si="32"/>
        <v>2</v>
      </c>
      <c r="M112" s="68">
        <v>0.0</v>
      </c>
      <c r="N112" s="69">
        <f t="shared" si="37"/>
        <v>78.7</v>
      </c>
      <c r="O112" s="71">
        <f t="shared" si="33"/>
        <v>7882.4</v>
      </c>
      <c r="P112" s="71">
        <f t="shared" si="15"/>
        <v>78.7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>
      <c r="A113" s="4"/>
      <c r="B113" s="72">
        <v>44067.0</v>
      </c>
      <c r="C113" s="102" t="s">
        <v>44</v>
      </c>
      <c r="D113" s="103">
        <f t="shared" si="34"/>
        <v>6.43</v>
      </c>
      <c r="E113" s="71">
        <v>0.0</v>
      </c>
      <c r="F113" s="91">
        <f t="shared" si="10"/>
        <v>7818.1</v>
      </c>
      <c r="G113" s="4">
        <f t="shared" si="35"/>
        <v>6.43</v>
      </c>
      <c r="H113" s="77">
        <f t="shared" si="11"/>
        <v>57.87</v>
      </c>
      <c r="I113" s="71">
        <f t="shared" si="36"/>
        <v>6.43</v>
      </c>
      <c r="J113" s="77">
        <f t="shared" si="19"/>
        <v>7875.97</v>
      </c>
      <c r="K113" s="4"/>
      <c r="L113" s="68">
        <f t="shared" si="32"/>
        <v>1</v>
      </c>
      <c r="M113" s="68">
        <v>0.0</v>
      </c>
      <c r="N113" s="69">
        <f t="shared" si="37"/>
        <v>78.76</v>
      </c>
      <c r="O113" s="71">
        <f t="shared" si="33"/>
        <v>7882.4</v>
      </c>
      <c r="P113" s="71">
        <f t="shared" si="15"/>
        <v>78.76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>
      <c r="A114" s="4"/>
      <c r="B114" s="72">
        <v>44068.0</v>
      </c>
      <c r="C114" s="102" t="s">
        <v>44</v>
      </c>
      <c r="D114" s="103">
        <f t="shared" si="34"/>
        <v>6.43</v>
      </c>
      <c r="E114" s="71">
        <v>0.0</v>
      </c>
      <c r="F114" s="91">
        <f t="shared" si="10"/>
        <v>7818.1</v>
      </c>
      <c r="G114" s="4">
        <f t="shared" si="35"/>
        <v>6.43</v>
      </c>
      <c r="H114" s="77">
        <f t="shared" si="11"/>
        <v>64.3</v>
      </c>
      <c r="I114" s="71">
        <f t="shared" si="36"/>
        <v>6.43</v>
      </c>
      <c r="J114" s="77">
        <f t="shared" si="19"/>
        <v>7882.4</v>
      </c>
      <c r="K114" s="4"/>
      <c r="L114" s="68">
        <f t="shared" si="32"/>
        <v>0</v>
      </c>
      <c r="M114" s="68">
        <v>0.0</v>
      </c>
      <c r="N114" s="69">
        <v>0.0</v>
      </c>
      <c r="O114" s="71">
        <f t="shared" si="33"/>
        <v>7882.4</v>
      </c>
      <c r="P114" s="71">
        <f t="shared" si="15"/>
        <v>78.82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>
      <c r="A115" s="4"/>
      <c r="B115" s="83">
        <v>44068.0</v>
      </c>
      <c r="C115" s="84" t="s">
        <v>45</v>
      </c>
      <c r="D115" s="99">
        <f>O5</f>
        <v>7882.4</v>
      </c>
      <c r="E115" s="97">
        <f>-(D115-H114)</f>
        <v>-7818.1</v>
      </c>
      <c r="F115" s="98">
        <f t="shared" si="10"/>
        <v>0</v>
      </c>
      <c r="G115" s="99">
        <f>-(H114)</f>
        <v>-64.3</v>
      </c>
      <c r="H115" s="88">
        <f t="shared" si="11"/>
        <v>0</v>
      </c>
      <c r="I115" s="97">
        <f>-D115</f>
        <v>-7882.4</v>
      </c>
      <c r="J115" s="89">
        <f t="shared" si="19"/>
        <v>0</v>
      </c>
      <c r="K115" s="4"/>
      <c r="L115" s="68">
        <f t="shared" si="32"/>
        <v>0</v>
      </c>
      <c r="M115" s="68">
        <v>0.0</v>
      </c>
      <c r="N115" s="71">
        <v>0.0</v>
      </c>
      <c r="O115" s="71">
        <v>0.0</v>
      </c>
      <c r="P115" s="71">
        <f t="shared" si="15"/>
        <v>0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>
      <c r="A116" s="4"/>
      <c r="B116" s="10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>
      <c r="A117" s="4"/>
      <c r="B117" s="10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>
      <c r="A118" s="4"/>
      <c r="B118" s="10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>
      <c r="A119" s="4"/>
      <c r="B119" s="10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AC1000" s="4"/>
      <c r="AD1000" s="4"/>
      <c r="AE1000" s="4"/>
      <c r="AF1000" s="4"/>
      <c r="AG1000" s="4"/>
      <c r="AH1000" s="4"/>
      <c r="AI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AC1001" s="4"/>
      <c r="AD1001" s="4"/>
      <c r="AE1001" s="4"/>
      <c r="AF1001" s="4"/>
      <c r="AG1001" s="4"/>
      <c r="AH1001" s="4"/>
      <c r="AI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AC1002" s="4"/>
      <c r="AD1002" s="4"/>
      <c r="AE1002" s="4"/>
      <c r="AF1002" s="4"/>
      <c r="AG1002" s="4"/>
      <c r="AH1002" s="4"/>
      <c r="AI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AC1003" s="4"/>
      <c r="AD1003" s="4"/>
      <c r="AE1003" s="4"/>
      <c r="AF1003" s="4"/>
      <c r="AG1003" s="4"/>
      <c r="AH1003" s="4"/>
      <c r="AI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AC1004" s="4"/>
      <c r="AD1004" s="4"/>
      <c r="AE1004" s="4"/>
      <c r="AF1004" s="4"/>
      <c r="AG1004" s="4"/>
      <c r="AH1004" s="4"/>
      <c r="AI1004" s="4"/>
    </row>
  </sheetData>
  <mergeCells count="1">
    <mergeCell ref="U2:U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4" max="14" width="16.86"/>
    <col customWidth="1" min="15" max="15" width="17.71"/>
    <col customWidth="1" min="16" max="16" width="19.71"/>
    <col customWidth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2" width="33.57"/>
    <col customWidth="1" min="23" max="23" width="28.14"/>
  </cols>
  <sheetData>
    <row r="1">
      <c r="A1" s="105"/>
      <c r="B1" s="106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107">
        <v>0.3</v>
      </c>
      <c r="L2" s="14">
        <v>43997.0</v>
      </c>
      <c r="M2" s="108">
        <f>B41-B19</f>
        <v>21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7567.58</v>
      </c>
      <c r="Q2" s="17">
        <f t="shared" ref="Q2:Q5" si="3">ROUND(R2*$C$5,2)*M2+ROUND(R2*($C$2/365),2)*(N2-M2)</f>
        <v>315</v>
      </c>
      <c r="R2" s="17">
        <f>C1</f>
        <v>30000</v>
      </c>
      <c r="S2" s="17">
        <f t="shared" ref="S2:S5" si="4">R2-P2</f>
        <v>22432.42</v>
      </c>
      <c r="T2" s="18">
        <f>Q2</f>
        <v>315</v>
      </c>
      <c r="U2" s="19">
        <f>SUM(O2:O5)</f>
        <v>31285.71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08">
        <f>B45-B41</f>
        <v>4</v>
      </c>
      <c r="N3" s="22">
        <f t="shared" ref="N3:N5" si="6">L3-L2</f>
        <v>30</v>
      </c>
      <c r="O3" s="17">
        <f t="shared" si="1"/>
        <v>7882.58</v>
      </c>
      <c r="P3" s="17">
        <f t="shared" si="2"/>
        <v>7358.26</v>
      </c>
      <c r="Q3" s="17">
        <f t="shared" si="3"/>
        <v>524.32</v>
      </c>
      <c r="R3" s="17">
        <f t="shared" ref="R3:R5" si="7">S2</f>
        <v>22432.42</v>
      </c>
      <c r="S3" s="17">
        <f t="shared" si="4"/>
        <v>15074.16</v>
      </c>
      <c r="T3" s="18">
        <f>SUM(Q2:Q3)</f>
        <v>839.32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7498.49</v>
      </c>
      <c r="Q4" s="17">
        <f t="shared" si="3"/>
        <v>384.09</v>
      </c>
      <c r="R4" s="17">
        <f t="shared" si="7"/>
        <v>15074.16</v>
      </c>
      <c r="S4" s="17">
        <f t="shared" si="4"/>
        <v>7575.67</v>
      </c>
      <c r="T4" s="18">
        <f>SUM(Q2:Q4)</f>
        <v>1223.41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7637.97</v>
      </c>
      <c r="P5" s="17">
        <f t="shared" si="2"/>
        <v>7575.67</v>
      </c>
      <c r="Q5" s="17">
        <f t="shared" si="3"/>
        <v>62.3</v>
      </c>
      <c r="R5" s="25">
        <f t="shared" si="7"/>
        <v>7575.67</v>
      </c>
      <c r="S5" s="17">
        <f t="shared" si="4"/>
        <v>0</v>
      </c>
      <c r="T5" s="26">
        <f>SUM(Q2:Q5)</f>
        <v>1285.71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110">
        <v>25.0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3">
        <f>C1/C9</f>
        <v>7500</v>
      </c>
    </row>
    <row r="13">
      <c r="A13" s="105"/>
      <c r="B13" s="32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180"/>
      <c r="M18" s="180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6" si="10">F18+E19</f>
        <v>30000</v>
      </c>
      <c r="G19" s="126">
        <v>0.0</v>
      </c>
      <c r="H19" s="127">
        <f t="shared" ref="H19:H116" si="11">H18+G19</f>
        <v>0</v>
      </c>
      <c r="I19" s="128">
        <v>0.0</v>
      </c>
      <c r="J19" s="134">
        <f>C1</f>
        <v>30000</v>
      </c>
      <c r="L19" s="342">
        <f t="shared" ref="L19:L40" si="12">$B$40-B19</f>
        <v>21</v>
      </c>
      <c r="M19" s="342">
        <f t="shared" ref="M19:M40" si="13">$B$40-B19</f>
        <v>21</v>
      </c>
      <c r="N19" s="343">
        <f t="shared" ref="N19:N39" si="14">ROUND(J19*$C$15,2)</f>
        <v>300</v>
      </c>
      <c r="O19" s="70">
        <f t="shared" ref="O19:O40" si="15">ROUND(MAX(0,F19-$S$2)+H19+ROUND(F19*$C$2/365,2)*(L19-M19)+ROUND(F19*$C$5,2)*M19,2)</f>
        <v>7882.58</v>
      </c>
      <c r="P19" s="4">
        <f t="shared" ref="P19:P116" si="16">ROUND(J19/$C$14*100,2)</f>
        <v>300</v>
      </c>
    </row>
    <row r="20">
      <c r="A20" s="135"/>
      <c r="B20" s="136">
        <v>43977.0</v>
      </c>
      <c r="C20" s="137" t="s">
        <v>47</v>
      </c>
      <c r="D20" s="138">
        <f t="shared" ref="D20:D40" si="17">ROUND($C$5*F19,2)</f>
        <v>15</v>
      </c>
      <c r="E20" s="139">
        <v>0.0</v>
      </c>
      <c r="F20" s="140">
        <f t="shared" si="10"/>
        <v>30000</v>
      </c>
      <c r="G20" s="138">
        <f t="shared" ref="G20:G40" si="18">D20</f>
        <v>15</v>
      </c>
      <c r="H20" s="141">
        <f t="shared" si="11"/>
        <v>15</v>
      </c>
      <c r="I20" s="139">
        <f t="shared" ref="I20:I40" si="19">E20+G20</f>
        <v>15</v>
      </c>
      <c r="J20" s="142">
        <f t="shared" ref="J20:J116" si="20">J19+I20</f>
        <v>30015</v>
      </c>
      <c r="L20" s="342">
        <f t="shared" si="12"/>
        <v>20</v>
      </c>
      <c r="M20" s="342">
        <f t="shared" si="13"/>
        <v>20</v>
      </c>
      <c r="N20" s="343">
        <f t="shared" si="14"/>
        <v>300.15</v>
      </c>
      <c r="O20" s="70">
        <f t="shared" si="15"/>
        <v>7882.58</v>
      </c>
      <c r="P20" s="4">
        <f t="shared" si="16"/>
        <v>300.15</v>
      </c>
    </row>
    <row r="21">
      <c r="A21" s="135"/>
      <c r="B21" s="136">
        <v>43978.0</v>
      </c>
      <c r="C21" s="137" t="s">
        <v>47</v>
      </c>
      <c r="D21" s="138">
        <f t="shared" si="17"/>
        <v>15</v>
      </c>
      <c r="E21" s="139">
        <v>0.0</v>
      </c>
      <c r="F21" s="140">
        <f t="shared" si="10"/>
        <v>30000</v>
      </c>
      <c r="G21" s="138">
        <f t="shared" si="18"/>
        <v>15</v>
      </c>
      <c r="H21" s="141">
        <f t="shared" si="11"/>
        <v>30</v>
      </c>
      <c r="I21" s="139">
        <f t="shared" si="19"/>
        <v>15</v>
      </c>
      <c r="J21" s="142">
        <f t="shared" si="20"/>
        <v>30030</v>
      </c>
      <c r="L21" s="342">
        <f t="shared" si="12"/>
        <v>19</v>
      </c>
      <c r="M21" s="342">
        <f t="shared" si="13"/>
        <v>19</v>
      </c>
      <c r="N21" s="343">
        <f t="shared" si="14"/>
        <v>300.3</v>
      </c>
      <c r="O21" s="70">
        <f t="shared" si="15"/>
        <v>7882.58</v>
      </c>
      <c r="P21" s="4">
        <f t="shared" si="16"/>
        <v>300.3</v>
      </c>
    </row>
    <row r="22">
      <c r="A22" s="135"/>
      <c r="B22" s="136">
        <v>43979.0</v>
      </c>
      <c r="C22" s="137" t="s">
        <v>47</v>
      </c>
      <c r="D22" s="138">
        <f t="shared" si="17"/>
        <v>15</v>
      </c>
      <c r="E22" s="139">
        <v>0.0</v>
      </c>
      <c r="F22" s="140">
        <f t="shared" si="10"/>
        <v>30000</v>
      </c>
      <c r="G22" s="138">
        <f t="shared" si="18"/>
        <v>15</v>
      </c>
      <c r="H22" s="141">
        <f t="shared" si="11"/>
        <v>45</v>
      </c>
      <c r="I22" s="139">
        <f t="shared" si="19"/>
        <v>15</v>
      </c>
      <c r="J22" s="142">
        <f t="shared" si="20"/>
        <v>30045</v>
      </c>
      <c r="L22" s="342">
        <f t="shared" si="12"/>
        <v>18</v>
      </c>
      <c r="M22" s="342">
        <f t="shared" si="13"/>
        <v>18</v>
      </c>
      <c r="N22" s="343">
        <f t="shared" si="14"/>
        <v>300.45</v>
      </c>
      <c r="O22" s="70">
        <f t="shared" si="15"/>
        <v>7882.58</v>
      </c>
      <c r="P22" s="4">
        <f t="shared" si="16"/>
        <v>300.45</v>
      </c>
    </row>
    <row r="23">
      <c r="A23" s="143"/>
      <c r="B23" s="136">
        <v>43980.0</v>
      </c>
      <c r="C23" s="137" t="s">
        <v>47</v>
      </c>
      <c r="D23" s="138">
        <f t="shared" si="17"/>
        <v>15</v>
      </c>
      <c r="E23" s="139">
        <v>0.0</v>
      </c>
      <c r="F23" s="140">
        <f t="shared" si="10"/>
        <v>30000</v>
      </c>
      <c r="G23" s="138">
        <f t="shared" si="18"/>
        <v>15</v>
      </c>
      <c r="H23" s="141">
        <f t="shared" si="11"/>
        <v>60</v>
      </c>
      <c r="I23" s="139">
        <f t="shared" si="19"/>
        <v>15</v>
      </c>
      <c r="J23" s="142">
        <f t="shared" si="20"/>
        <v>30060</v>
      </c>
      <c r="L23" s="342">
        <f t="shared" si="12"/>
        <v>17</v>
      </c>
      <c r="M23" s="342">
        <f t="shared" si="13"/>
        <v>17</v>
      </c>
      <c r="N23" s="343">
        <f t="shared" si="14"/>
        <v>300.6</v>
      </c>
      <c r="O23" s="70">
        <f t="shared" si="15"/>
        <v>7882.58</v>
      </c>
      <c r="P23" s="4">
        <f t="shared" si="16"/>
        <v>300.6</v>
      </c>
    </row>
    <row r="24">
      <c r="A24" s="143"/>
      <c r="B24" s="136">
        <v>43981.0</v>
      </c>
      <c r="C24" s="137" t="s">
        <v>47</v>
      </c>
      <c r="D24" s="138">
        <f t="shared" si="17"/>
        <v>15</v>
      </c>
      <c r="E24" s="139">
        <v>0.0</v>
      </c>
      <c r="F24" s="140">
        <f t="shared" si="10"/>
        <v>30000</v>
      </c>
      <c r="G24" s="138">
        <f t="shared" si="18"/>
        <v>15</v>
      </c>
      <c r="H24" s="141">
        <f t="shared" si="11"/>
        <v>75</v>
      </c>
      <c r="I24" s="139">
        <f t="shared" si="19"/>
        <v>15</v>
      </c>
      <c r="J24" s="142">
        <f t="shared" si="20"/>
        <v>30075</v>
      </c>
      <c r="L24" s="342">
        <f t="shared" si="12"/>
        <v>16</v>
      </c>
      <c r="M24" s="342">
        <f t="shared" si="13"/>
        <v>16</v>
      </c>
      <c r="N24" s="343">
        <f t="shared" si="14"/>
        <v>300.75</v>
      </c>
      <c r="O24" s="70">
        <f t="shared" si="15"/>
        <v>7882.58</v>
      </c>
      <c r="P24" s="4">
        <f t="shared" si="16"/>
        <v>300.75</v>
      </c>
    </row>
    <row r="25">
      <c r="A25" s="143"/>
      <c r="B25" s="136">
        <v>43982.0</v>
      </c>
      <c r="C25" s="137" t="s">
        <v>47</v>
      </c>
      <c r="D25" s="138">
        <f t="shared" si="17"/>
        <v>15</v>
      </c>
      <c r="E25" s="139">
        <v>0.0</v>
      </c>
      <c r="F25" s="140">
        <f t="shared" si="10"/>
        <v>30000</v>
      </c>
      <c r="G25" s="138">
        <f t="shared" si="18"/>
        <v>15</v>
      </c>
      <c r="H25" s="141">
        <f t="shared" si="11"/>
        <v>90</v>
      </c>
      <c r="I25" s="139">
        <f t="shared" si="19"/>
        <v>15</v>
      </c>
      <c r="J25" s="142">
        <f t="shared" si="20"/>
        <v>30090</v>
      </c>
      <c r="L25" s="342">
        <f t="shared" si="12"/>
        <v>15</v>
      </c>
      <c r="M25" s="342">
        <f t="shared" si="13"/>
        <v>15</v>
      </c>
      <c r="N25" s="343">
        <f t="shared" si="14"/>
        <v>300.9</v>
      </c>
      <c r="O25" s="70">
        <f t="shared" si="15"/>
        <v>7882.58</v>
      </c>
      <c r="P25" s="4">
        <f t="shared" si="16"/>
        <v>300.9</v>
      </c>
    </row>
    <row r="26">
      <c r="A26" s="143"/>
      <c r="B26" s="136">
        <v>43983.0</v>
      </c>
      <c r="C26" s="137" t="s">
        <v>47</v>
      </c>
      <c r="D26" s="138">
        <f t="shared" si="17"/>
        <v>15</v>
      </c>
      <c r="E26" s="139">
        <v>0.0</v>
      </c>
      <c r="F26" s="140">
        <f t="shared" si="10"/>
        <v>30000</v>
      </c>
      <c r="G26" s="138">
        <f t="shared" si="18"/>
        <v>15</v>
      </c>
      <c r="H26" s="141">
        <f t="shared" si="11"/>
        <v>105</v>
      </c>
      <c r="I26" s="139">
        <f t="shared" si="19"/>
        <v>15</v>
      </c>
      <c r="J26" s="142">
        <f t="shared" si="20"/>
        <v>30105</v>
      </c>
      <c r="L26" s="342">
        <f t="shared" si="12"/>
        <v>14</v>
      </c>
      <c r="M26" s="342">
        <f t="shared" si="13"/>
        <v>14</v>
      </c>
      <c r="N26" s="343">
        <f t="shared" si="14"/>
        <v>301.05</v>
      </c>
      <c r="O26" s="70">
        <f t="shared" si="15"/>
        <v>7882.58</v>
      </c>
      <c r="P26" s="4">
        <f t="shared" si="16"/>
        <v>301.05</v>
      </c>
    </row>
    <row r="27">
      <c r="A27" s="143"/>
      <c r="B27" s="136">
        <v>43984.0</v>
      </c>
      <c r="C27" s="137" t="s">
        <v>47</v>
      </c>
      <c r="D27" s="138">
        <f t="shared" si="17"/>
        <v>15</v>
      </c>
      <c r="E27" s="139">
        <v>0.0</v>
      </c>
      <c r="F27" s="140">
        <f t="shared" si="10"/>
        <v>30000</v>
      </c>
      <c r="G27" s="138">
        <f t="shared" si="18"/>
        <v>15</v>
      </c>
      <c r="H27" s="141">
        <f t="shared" si="11"/>
        <v>120</v>
      </c>
      <c r="I27" s="139">
        <f t="shared" si="19"/>
        <v>15</v>
      </c>
      <c r="J27" s="142">
        <f t="shared" si="20"/>
        <v>30120</v>
      </c>
      <c r="L27" s="342">
        <f t="shared" si="12"/>
        <v>13</v>
      </c>
      <c r="M27" s="342">
        <f t="shared" si="13"/>
        <v>13</v>
      </c>
      <c r="N27" s="343">
        <f t="shared" si="14"/>
        <v>301.2</v>
      </c>
      <c r="O27" s="70">
        <f t="shared" si="15"/>
        <v>7882.58</v>
      </c>
      <c r="P27" s="4">
        <f t="shared" si="16"/>
        <v>301.2</v>
      </c>
    </row>
    <row r="28">
      <c r="A28" s="143"/>
      <c r="B28" s="136">
        <v>43985.0</v>
      </c>
      <c r="C28" s="137" t="s">
        <v>47</v>
      </c>
      <c r="D28" s="138">
        <f t="shared" si="17"/>
        <v>15</v>
      </c>
      <c r="E28" s="139">
        <v>0.0</v>
      </c>
      <c r="F28" s="140">
        <f t="shared" si="10"/>
        <v>30000</v>
      </c>
      <c r="G28" s="138">
        <f t="shared" si="18"/>
        <v>15</v>
      </c>
      <c r="H28" s="141">
        <f t="shared" si="11"/>
        <v>135</v>
      </c>
      <c r="I28" s="139">
        <f t="shared" si="19"/>
        <v>15</v>
      </c>
      <c r="J28" s="142">
        <f t="shared" si="20"/>
        <v>30135</v>
      </c>
      <c r="L28" s="342">
        <f t="shared" si="12"/>
        <v>12</v>
      </c>
      <c r="M28" s="342">
        <f t="shared" si="13"/>
        <v>12</v>
      </c>
      <c r="N28" s="343">
        <f t="shared" si="14"/>
        <v>301.35</v>
      </c>
      <c r="O28" s="70">
        <f t="shared" si="15"/>
        <v>7882.58</v>
      </c>
      <c r="P28" s="4">
        <f t="shared" si="16"/>
        <v>301.35</v>
      </c>
    </row>
    <row r="29">
      <c r="A29" s="143"/>
      <c r="B29" s="136">
        <v>43986.0</v>
      </c>
      <c r="C29" s="137" t="s">
        <v>47</v>
      </c>
      <c r="D29" s="138">
        <f t="shared" si="17"/>
        <v>15</v>
      </c>
      <c r="E29" s="139">
        <v>0.0</v>
      </c>
      <c r="F29" s="140">
        <f t="shared" si="10"/>
        <v>30000</v>
      </c>
      <c r="G29" s="138">
        <f t="shared" si="18"/>
        <v>15</v>
      </c>
      <c r="H29" s="141">
        <f t="shared" si="11"/>
        <v>150</v>
      </c>
      <c r="I29" s="139">
        <f t="shared" si="19"/>
        <v>15</v>
      </c>
      <c r="J29" s="142">
        <f t="shared" si="20"/>
        <v>30150</v>
      </c>
      <c r="L29" s="342">
        <f t="shared" si="12"/>
        <v>11</v>
      </c>
      <c r="M29" s="342">
        <f t="shared" si="13"/>
        <v>11</v>
      </c>
      <c r="N29" s="343">
        <f t="shared" si="14"/>
        <v>301.5</v>
      </c>
      <c r="O29" s="70">
        <f t="shared" si="15"/>
        <v>7882.58</v>
      </c>
      <c r="P29" s="4">
        <f t="shared" si="16"/>
        <v>301.5</v>
      </c>
    </row>
    <row r="30">
      <c r="A30" s="143"/>
      <c r="B30" s="136">
        <v>43987.0</v>
      </c>
      <c r="C30" s="137" t="s">
        <v>47</v>
      </c>
      <c r="D30" s="138">
        <f t="shared" si="17"/>
        <v>15</v>
      </c>
      <c r="E30" s="139">
        <v>0.0</v>
      </c>
      <c r="F30" s="140">
        <f t="shared" si="10"/>
        <v>30000</v>
      </c>
      <c r="G30" s="138">
        <f t="shared" si="18"/>
        <v>15</v>
      </c>
      <c r="H30" s="141">
        <f t="shared" si="11"/>
        <v>165</v>
      </c>
      <c r="I30" s="139">
        <f t="shared" si="19"/>
        <v>15</v>
      </c>
      <c r="J30" s="142">
        <f t="shared" si="20"/>
        <v>30165</v>
      </c>
      <c r="L30" s="342">
        <f t="shared" si="12"/>
        <v>10</v>
      </c>
      <c r="M30" s="342">
        <f t="shared" si="13"/>
        <v>10</v>
      </c>
      <c r="N30" s="343">
        <f t="shared" si="14"/>
        <v>301.65</v>
      </c>
      <c r="O30" s="70">
        <f t="shared" si="15"/>
        <v>7882.58</v>
      </c>
      <c r="P30" s="4">
        <f t="shared" si="16"/>
        <v>301.65</v>
      </c>
    </row>
    <row r="31">
      <c r="A31" s="143"/>
      <c r="B31" s="136">
        <v>43988.0</v>
      </c>
      <c r="C31" s="137" t="s">
        <v>47</v>
      </c>
      <c r="D31" s="138">
        <f t="shared" si="17"/>
        <v>15</v>
      </c>
      <c r="E31" s="139">
        <v>0.0</v>
      </c>
      <c r="F31" s="140">
        <f t="shared" si="10"/>
        <v>30000</v>
      </c>
      <c r="G31" s="138">
        <f t="shared" si="18"/>
        <v>15</v>
      </c>
      <c r="H31" s="141">
        <f t="shared" si="11"/>
        <v>180</v>
      </c>
      <c r="I31" s="139">
        <f t="shared" si="19"/>
        <v>15</v>
      </c>
      <c r="J31" s="142">
        <f t="shared" si="20"/>
        <v>30180</v>
      </c>
      <c r="L31" s="342">
        <f t="shared" si="12"/>
        <v>9</v>
      </c>
      <c r="M31" s="342">
        <f t="shared" si="13"/>
        <v>9</v>
      </c>
      <c r="N31" s="343">
        <f t="shared" si="14"/>
        <v>301.8</v>
      </c>
      <c r="O31" s="70">
        <f t="shared" si="15"/>
        <v>7882.58</v>
      </c>
      <c r="P31" s="4">
        <f t="shared" si="16"/>
        <v>301.8</v>
      </c>
    </row>
    <row r="32">
      <c r="A32" s="143"/>
      <c r="B32" s="136">
        <v>43989.0</v>
      </c>
      <c r="C32" s="137" t="s">
        <v>47</v>
      </c>
      <c r="D32" s="138">
        <f t="shared" si="17"/>
        <v>15</v>
      </c>
      <c r="E32" s="139">
        <v>0.0</v>
      </c>
      <c r="F32" s="140">
        <f t="shared" si="10"/>
        <v>30000</v>
      </c>
      <c r="G32" s="138">
        <f t="shared" si="18"/>
        <v>15</v>
      </c>
      <c r="H32" s="141">
        <f t="shared" si="11"/>
        <v>195</v>
      </c>
      <c r="I32" s="139">
        <f t="shared" si="19"/>
        <v>15</v>
      </c>
      <c r="J32" s="142">
        <f t="shared" si="20"/>
        <v>30195</v>
      </c>
      <c r="L32" s="342">
        <f t="shared" si="12"/>
        <v>8</v>
      </c>
      <c r="M32" s="342">
        <f t="shared" si="13"/>
        <v>8</v>
      </c>
      <c r="N32" s="343">
        <f t="shared" si="14"/>
        <v>301.95</v>
      </c>
      <c r="O32" s="70">
        <f t="shared" si="15"/>
        <v>7882.58</v>
      </c>
      <c r="P32" s="4">
        <f t="shared" si="16"/>
        <v>301.95</v>
      </c>
    </row>
    <row r="33">
      <c r="A33" s="143"/>
      <c r="B33" s="136">
        <v>43990.0</v>
      </c>
      <c r="C33" s="137" t="s">
        <v>47</v>
      </c>
      <c r="D33" s="138">
        <f t="shared" si="17"/>
        <v>15</v>
      </c>
      <c r="E33" s="139">
        <v>0.0</v>
      </c>
      <c r="F33" s="140">
        <f t="shared" si="10"/>
        <v>30000</v>
      </c>
      <c r="G33" s="138">
        <f t="shared" si="18"/>
        <v>15</v>
      </c>
      <c r="H33" s="141">
        <f t="shared" si="11"/>
        <v>210</v>
      </c>
      <c r="I33" s="139">
        <f t="shared" si="19"/>
        <v>15</v>
      </c>
      <c r="J33" s="142">
        <f t="shared" si="20"/>
        <v>30210</v>
      </c>
      <c r="L33" s="342">
        <f t="shared" si="12"/>
        <v>7</v>
      </c>
      <c r="M33" s="342">
        <f t="shared" si="13"/>
        <v>7</v>
      </c>
      <c r="N33" s="343">
        <f t="shared" si="14"/>
        <v>302.1</v>
      </c>
      <c r="O33" s="70">
        <f t="shared" si="15"/>
        <v>7882.58</v>
      </c>
      <c r="P33" s="4">
        <f t="shared" si="16"/>
        <v>302.1</v>
      </c>
    </row>
    <row r="34">
      <c r="A34" s="143"/>
      <c r="B34" s="136">
        <v>43991.0</v>
      </c>
      <c r="C34" s="137" t="s">
        <v>47</v>
      </c>
      <c r="D34" s="138">
        <f t="shared" si="17"/>
        <v>15</v>
      </c>
      <c r="E34" s="139">
        <v>0.0</v>
      </c>
      <c r="F34" s="140">
        <f t="shared" si="10"/>
        <v>30000</v>
      </c>
      <c r="G34" s="138">
        <f t="shared" si="18"/>
        <v>15</v>
      </c>
      <c r="H34" s="141">
        <f t="shared" si="11"/>
        <v>225</v>
      </c>
      <c r="I34" s="139">
        <f t="shared" si="19"/>
        <v>15</v>
      </c>
      <c r="J34" s="142">
        <f t="shared" si="20"/>
        <v>30225</v>
      </c>
      <c r="L34" s="342">
        <f t="shared" si="12"/>
        <v>6</v>
      </c>
      <c r="M34" s="342">
        <f t="shared" si="13"/>
        <v>6</v>
      </c>
      <c r="N34" s="343">
        <f t="shared" si="14"/>
        <v>302.25</v>
      </c>
      <c r="O34" s="70">
        <f t="shared" si="15"/>
        <v>7882.58</v>
      </c>
      <c r="P34" s="4">
        <f t="shared" si="16"/>
        <v>302.25</v>
      </c>
    </row>
    <row r="35">
      <c r="A35" s="143"/>
      <c r="B35" s="136">
        <v>43992.0</v>
      </c>
      <c r="C35" s="137" t="s">
        <v>47</v>
      </c>
      <c r="D35" s="138">
        <f t="shared" si="17"/>
        <v>15</v>
      </c>
      <c r="E35" s="139">
        <v>0.0</v>
      </c>
      <c r="F35" s="140">
        <f t="shared" si="10"/>
        <v>30000</v>
      </c>
      <c r="G35" s="138">
        <f t="shared" si="18"/>
        <v>15</v>
      </c>
      <c r="H35" s="141">
        <f t="shared" si="11"/>
        <v>240</v>
      </c>
      <c r="I35" s="139">
        <f t="shared" si="19"/>
        <v>15</v>
      </c>
      <c r="J35" s="142">
        <f t="shared" si="20"/>
        <v>30240</v>
      </c>
      <c r="L35" s="342">
        <f t="shared" si="12"/>
        <v>5</v>
      </c>
      <c r="M35" s="342">
        <f t="shared" si="13"/>
        <v>5</v>
      </c>
      <c r="N35" s="343">
        <f t="shared" si="14"/>
        <v>302.4</v>
      </c>
      <c r="O35" s="70">
        <f t="shared" si="15"/>
        <v>7882.58</v>
      </c>
      <c r="P35" s="4">
        <f t="shared" si="16"/>
        <v>302.4</v>
      </c>
    </row>
    <row r="36">
      <c r="A36" s="143"/>
      <c r="B36" s="136">
        <v>43993.0</v>
      </c>
      <c r="C36" s="137" t="s">
        <v>47</v>
      </c>
      <c r="D36" s="138">
        <f t="shared" si="17"/>
        <v>15</v>
      </c>
      <c r="E36" s="139">
        <v>0.0</v>
      </c>
      <c r="F36" s="140">
        <f t="shared" si="10"/>
        <v>30000</v>
      </c>
      <c r="G36" s="138">
        <f t="shared" si="18"/>
        <v>15</v>
      </c>
      <c r="H36" s="141">
        <f t="shared" si="11"/>
        <v>255</v>
      </c>
      <c r="I36" s="139">
        <f t="shared" si="19"/>
        <v>15</v>
      </c>
      <c r="J36" s="142">
        <f t="shared" si="20"/>
        <v>30255</v>
      </c>
      <c r="L36" s="342">
        <f t="shared" si="12"/>
        <v>4</v>
      </c>
      <c r="M36" s="342">
        <f t="shared" si="13"/>
        <v>4</v>
      </c>
      <c r="N36" s="343">
        <f t="shared" si="14"/>
        <v>302.55</v>
      </c>
      <c r="O36" s="70">
        <f t="shared" si="15"/>
        <v>7882.58</v>
      </c>
      <c r="P36" s="4">
        <f t="shared" si="16"/>
        <v>302.55</v>
      </c>
    </row>
    <row r="37">
      <c r="A37" s="143"/>
      <c r="B37" s="136">
        <v>43994.0</v>
      </c>
      <c r="C37" s="137" t="s">
        <v>47</v>
      </c>
      <c r="D37" s="138">
        <f t="shared" si="17"/>
        <v>15</v>
      </c>
      <c r="E37" s="139">
        <v>0.0</v>
      </c>
      <c r="F37" s="140">
        <f t="shared" si="10"/>
        <v>30000</v>
      </c>
      <c r="G37" s="138">
        <f t="shared" si="18"/>
        <v>15</v>
      </c>
      <c r="H37" s="141">
        <f t="shared" si="11"/>
        <v>270</v>
      </c>
      <c r="I37" s="139">
        <f t="shared" si="19"/>
        <v>15</v>
      </c>
      <c r="J37" s="142">
        <f t="shared" si="20"/>
        <v>30270</v>
      </c>
      <c r="L37" s="342">
        <f t="shared" si="12"/>
        <v>3</v>
      </c>
      <c r="M37" s="342">
        <f t="shared" si="13"/>
        <v>3</v>
      </c>
      <c r="N37" s="343">
        <f t="shared" si="14"/>
        <v>302.7</v>
      </c>
      <c r="O37" s="70">
        <f t="shared" si="15"/>
        <v>7882.58</v>
      </c>
      <c r="P37" s="4">
        <f t="shared" si="16"/>
        <v>302.7</v>
      </c>
    </row>
    <row r="38">
      <c r="A38" s="143"/>
      <c r="B38" s="136">
        <v>43995.0</v>
      </c>
      <c r="C38" s="137" t="s">
        <v>47</v>
      </c>
      <c r="D38" s="138">
        <f t="shared" si="17"/>
        <v>15</v>
      </c>
      <c r="E38" s="139">
        <v>0.0</v>
      </c>
      <c r="F38" s="140">
        <f t="shared" si="10"/>
        <v>30000</v>
      </c>
      <c r="G38" s="138">
        <f t="shared" si="18"/>
        <v>15</v>
      </c>
      <c r="H38" s="141">
        <f t="shared" si="11"/>
        <v>285</v>
      </c>
      <c r="I38" s="139">
        <f t="shared" si="19"/>
        <v>15</v>
      </c>
      <c r="J38" s="142">
        <f t="shared" si="20"/>
        <v>30285</v>
      </c>
      <c r="L38" s="342">
        <f t="shared" si="12"/>
        <v>2</v>
      </c>
      <c r="M38" s="342">
        <f t="shared" si="13"/>
        <v>2</v>
      </c>
      <c r="N38" s="343">
        <f t="shared" si="14"/>
        <v>302.85</v>
      </c>
      <c r="O38" s="70">
        <f t="shared" si="15"/>
        <v>7882.58</v>
      </c>
      <c r="P38" s="4">
        <f t="shared" si="16"/>
        <v>302.85</v>
      </c>
    </row>
    <row r="39">
      <c r="A39" s="143"/>
      <c r="B39" s="136">
        <v>43996.0</v>
      </c>
      <c r="C39" s="137" t="s">
        <v>47</v>
      </c>
      <c r="D39" s="138">
        <f t="shared" si="17"/>
        <v>15</v>
      </c>
      <c r="E39" s="139">
        <v>0.0</v>
      </c>
      <c r="F39" s="140">
        <f t="shared" si="10"/>
        <v>30000</v>
      </c>
      <c r="G39" s="138">
        <f t="shared" si="18"/>
        <v>15</v>
      </c>
      <c r="H39" s="141">
        <f t="shared" si="11"/>
        <v>300</v>
      </c>
      <c r="I39" s="139">
        <f t="shared" si="19"/>
        <v>15</v>
      </c>
      <c r="J39" s="142">
        <f t="shared" si="20"/>
        <v>30300</v>
      </c>
      <c r="L39" s="342">
        <f t="shared" si="12"/>
        <v>1</v>
      </c>
      <c r="M39" s="342">
        <f t="shared" si="13"/>
        <v>1</v>
      </c>
      <c r="N39" s="343">
        <f t="shared" si="14"/>
        <v>303</v>
      </c>
      <c r="O39" s="70">
        <f t="shared" si="15"/>
        <v>7882.58</v>
      </c>
      <c r="P39" s="4">
        <f t="shared" si="16"/>
        <v>303</v>
      </c>
    </row>
    <row r="40">
      <c r="A40" s="143"/>
      <c r="B40" s="136">
        <v>43997.0</v>
      </c>
      <c r="C40" s="137" t="s">
        <v>47</v>
      </c>
      <c r="D40" s="138">
        <f t="shared" si="17"/>
        <v>15</v>
      </c>
      <c r="E40" s="139">
        <v>0.0</v>
      </c>
      <c r="F40" s="140">
        <f t="shared" si="10"/>
        <v>30000</v>
      </c>
      <c r="G40" s="138">
        <f t="shared" si="18"/>
        <v>15</v>
      </c>
      <c r="H40" s="141">
        <f t="shared" si="11"/>
        <v>315</v>
      </c>
      <c r="I40" s="139">
        <f t="shared" si="19"/>
        <v>15</v>
      </c>
      <c r="J40" s="142">
        <f t="shared" si="20"/>
        <v>30315</v>
      </c>
      <c r="L40" s="349">
        <f t="shared" si="12"/>
        <v>0</v>
      </c>
      <c r="M40" s="349">
        <f t="shared" si="13"/>
        <v>0</v>
      </c>
      <c r="N40" s="350">
        <v>0.0</v>
      </c>
      <c r="O40" s="70">
        <f t="shared" si="15"/>
        <v>7882.58</v>
      </c>
      <c r="P40" s="351">
        <f t="shared" si="16"/>
        <v>303.15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-(D41-H40)</f>
        <v>-7567.58</v>
      </c>
      <c r="F41" s="87">
        <f t="shared" si="10"/>
        <v>22432.42</v>
      </c>
      <c r="G41" s="85">
        <f>-(H40)</f>
        <v>-315</v>
      </c>
      <c r="H41" s="88">
        <f t="shared" si="11"/>
        <v>0</v>
      </c>
      <c r="I41" s="86">
        <f>-D41</f>
        <v>-7882.58</v>
      </c>
      <c r="J41" s="89">
        <f t="shared" si="20"/>
        <v>22432.42</v>
      </c>
      <c r="L41" s="352">
        <f t="shared" ref="L41:L71" si="21">$B$72-B41</f>
        <v>30</v>
      </c>
      <c r="M41" s="349">
        <f t="shared" ref="M41:M46" si="22">$B$45-B41</f>
        <v>4</v>
      </c>
      <c r="N41" s="350">
        <v>0.0</v>
      </c>
      <c r="O41" s="144">
        <f t="shared" ref="O41:O72" si="23">ROUND(MAX(0,F41-$S$3)+H41+ROUND(F41*$C$2/365,2)*(L41-M41)+ROUND(F41*$C$5,2)*M41,2)</f>
        <v>7882.58</v>
      </c>
      <c r="P41" s="351">
        <f t="shared" si="16"/>
        <v>224.32</v>
      </c>
    </row>
    <row r="42">
      <c r="A42" s="145"/>
      <c r="B42" s="136">
        <v>43998.0</v>
      </c>
      <c r="C42" s="137" t="s">
        <v>47</v>
      </c>
      <c r="D42" s="138">
        <f t="shared" ref="D42:D45" si="24">ROUND($C$5*F41,2)</f>
        <v>11.22</v>
      </c>
      <c r="E42" s="139">
        <v>0.0</v>
      </c>
      <c r="F42" s="146">
        <f t="shared" si="10"/>
        <v>22432.42</v>
      </c>
      <c r="G42" s="138">
        <f t="shared" ref="G42:G45" si="25">D42</f>
        <v>11.22</v>
      </c>
      <c r="H42" s="141">
        <f t="shared" si="11"/>
        <v>11.22</v>
      </c>
      <c r="I42" s="139">
        <f t="shared" ref="I42:I45" si="26">E42+G42</f>
        <v>11.22</v>
      </c>
      <c r="J42" s="142">
        <f t="shared" si="20"/>
        <v>22443.64</v>
      </c>
      <c r="L42" s="353">
        <f t="shared" si="21"/>
        <v>29</v>
      </c>
      <c r="M42" s="342">
        <f t="shared" si="22"/>
        <v>3</v>
      </c>
      <c r="N42" s="343">
        <f t="shared" ref="N42:N71" si="27">ROUND(J42*$C$15,2)</f>
        <v>224.44</v>
      </c>
      <c r="O42" s="70">
        <f t="shared" si="23"/>
        <v>7882.58</v>
      </c>
      <c r="P42" s="4">
        <f t="shared" si="16"/>
        <v>224.44</v>
      </c>
    </row>
    <row r="43">
      <c r="A43" s="143"/>
      <c r="B43" s="136">
        <v>43999.0</v>
      </c>
      <c r="C43" s="137" t="s">
        <v>47</v>
      </c>
      <c r="D43" s="138">
        <f t="shared" si="24"/>
        <v>11.22</v>
      </c>
      <c r="E43" s="139">
        <v>0.0</v>
      </c>
      <c r="F43" s="146">
        <f t="shared" si="10"/>
        <v>22432.42</v>
      </c>
      <c r="G43" s="138">
        <f t="shared" si="25"/>
        <v>11.22</v>
      </c>
      <c r="H43" s="141">
        <f t="shared" si="11"/>
        <v>22.44</v>
      </c>
      <c r="I43" s="139">
        <f t="shared" si="26"/>
        <v>11.22</v>
      </c>
      <c r="J43" s="142">
        <f t="shared" si="20"/>
        <v>22454.86</v>
      </c>
      <c r="L43" s="353">
        <f t="shared" si="21"/>
        <v>28</v>
      </c>
      <c r="M43" s="342">
        <f t="shared" si="22"/>
        <v>2</v>
      </c>
      <c r="N43" s="343">
        <f t="shared" si="27"/>
        <v>224.55</v>
      </c>
      <c r="O43" s="70">
        <f t="shared" si="23"/>
        <v>7882.58</v>
      </c>
      <c r="P43" s="4">
        <f t="shared" si="16"/>
        <v>224.55</v>
      </c>
    </row>
    <row r="44">
      <c r="A44" s="143"/>
      <c r="B44" s="136">
        <v>44000.0</v>
      </c>
      <c r="C44" s="137" t="s">
        <v>47</v>
      </c>
      <c r="D44" s="138">
        <f t="shared" si="24"/>
        <v>11.22</v>
      </c>
      <c r="E44" s="139">
        <v>0.0</v>
      </c>
      <c r="F44" s="146">
        <f t="shared" si="10"/>
        <v>22432.42</v>
      </c>
      <c r="G44" s="138">
        <f t="shared" si="25"/>
        <v>11.22</v>
      </c>
      <c r="H44" s="141">
        <f t="shared" si="11"/>
        <v>33.66</v>
      </c>
      <c r="I44" s="139">
        <f t="shared" si="26"/>
        <v>11.22</v>
      </c>
      <c r="J44" s="142">
        <f t="shared" si="20"/>
        <v>22466.08</v>
      </c>
      <c r="L44" s="353">
        <f t="shared" si="21"/>
        <v>27</v>
      </c>
      <c r="M44" s="342">
        <f t="shared" si="22"/>
        <v>1</v>
      </c>
      <c r="N44" s="343">
        <f t="shared" si="27"/>
        <v>224.66</v>
      </c>
      <c r="O44" s="70">
        <f t="shared" si="23"/>
        <v>7882.58</v>
      </c>
      <c r="P44" s="4">
        <f t="shared" si="16"/>
        <v>224.66</v>
      </c>
    </row>
    <row r="45">
      <c r="A45" s="143"/>
      <c r="B45" s="136">
        <v>44001.0</v>
      </c>
      <c r="C45" s="137" t="s">
        <v>47</v>
      </c>
      <c r="D45" s="138">
        <f t="shared" si="24"/>
        <v>11.22</v>
      </c>
      <c r="E45" s="139">
        <v>0.0</v>
      </c>
      <c r="F45" s="146">
        <f t="shared" si="10"/>
        <v>22432.42</v>
      </c>
      <c r="G45" s="138">
        <f t="shared" si="25"/>
        <v>11.22</v>
      </c>
      <c r="H45" s="141">
        <f t="shared" si="11"/>
        <v>44.88</v>
      </c>
      <c r="I45" s="139">
        <f t="shared" si="26"/>
        <v>11.22</v>
      </c>
      <c r="J45" s="142">
        <f t="shared" si="20"/>
        <v>22477.3</v>
      </c>
      <c r="L45" s="353">
        <f t="shared" si="21"/>
        <v>26</v>
      </c>
      <c r="M45" s="342">
        <f t="shared" si="22"/>
        <v>0</v>
      </c>
      <c r="N45" s="343">
        <f t="shared" si="27"/>
        <v>224.77</v>
      </c>
      <c r="O45" s="70">
        <f t="shared" si="23"/>
        <v>7882.58</v>
      </c>
      <c r="P45" s="4">
        <f t="shared" si="16"/>
        <v>224.77</v>
      </c>
    </row>
    <row r="46">
      <c r="A46" s="143"/>
      <c r="B46" s="354">
        <v>44001.0</v>
      </c>
      <c r="C46" s="192" t="s">
        <v>63</v>
      </c>
      <c r="D46" s="344">
        <f>3000+N45</f>
        <v>3224.77</v>
      </c>
      <c r="E46" s="345">
        <f>I46-G46</f>
        <v>-2955.12</v>
      </c>
      <c r="F46" s="355">
        <f t="shared" si="10"/>
        <v>19477.3</v>
      </c>
      <c r="G46" s="193">
        <f>-H45</f>
        <v>-44.88</v>
      </c>
      <c r="H46" s="347">
        <f t="shared" si="11"/>
        <v>0</v>
      </c>
      <c r="I46" s="345">
        <f>-D46+N45</f>
        <v>-3000</v>
      </c>
      <c r="J46" s="348">
        <f t="shared" si="20"/>
        <v>19477.3</v>
      </c>
      <c r="L46" s="353">
        <f t="shared" si="21"/>
        <v>26</v>
      </c>
      <c r="M46" s="342">
        <f t="shared" si="22"/>
        <v>0</v>
      </c>
      <c r="N46" s="343">
        <f t="shared" si="27"/>
        <v>194.77</v>
      </c>
      <c r="O46" s="70">
        <f t="shared" si="23"/>
        <v>4819.4</v>
      </c>
      <c r="P46" s="4">
        <f t="shared" si="16"/>
        <v>194.77</v>
      </c>
    </row>
    <row r="47">
      <c r="A47" s="143"/>
      <c r="B47" s="72">
        <v>44002.0</v>
      </c>
      <c r="C47" s="147" t="s">
        <v>44</v>
      </c>
      <c r="D47" s="148">
        <f t="shared" ref="D47:D72" si="28">ROUND($C$2/365*F46,2)</f>
        <v>16.01</v>
      </c>
      <c r="E47" s="149">
        <v>0.0</v>
      </c>
      <c r="F47" s="150">
        <f t="shared" si="10"/>
        <v>19477.3</v>
      </c>
      <c r="G47" s="148">
        <f t="shared" ref="G47:G72" si="29">D47</f>
        <v>16.01</v>
      </c>
      <c r="H47" s="151">
        <f t="shared" si="11"/>
        <v>16.01</v>
      </c>
      <c r="I47" s="149">
        <f t="shared" ref="I47:I72" si="30">E47+G47</f>
        <v>16.01</v>
      </c>
      <c r="J47" s="152">
        <f t="shared" si="20"/>
        <v>19493.31</v>
      </c>
      <c r="L47" s="353">
        <f t="shared" si="21"/>
        <v>25</v>
      </c>
      <c r="M47" s="342">
        <v>0.0</v>
      </c>
      <c r="N47" s="343">
        <f t="shared" si="27"/>
        <v>194.93</v>
      </c>
      <c r="O47" s="70">
        <f t="shared" si="23"/>
        <v>4819.4</v>
      </c>
      <c r="P47" s="4">
        <f t="shared" si="16"/>
        <v>194.93</v>
      </c>
    </row>
    <row r="48">
      <c r="A48" s="143"/>
      <c r="B48" s="72">
        <v>44003.0</v>
      </c>
      <c r="C48" s="147" t="s">
        <v>44</v>
      </c>
      <c r="D48" s="148">
        <f t="shared" si="28"/>
        <v>16.01</v>
      </c>
      <c r="E48" s="149">
        <v>0.0</v>
      </c>
      <c r="F48" s="150">
        <f t="shared" si="10"/>
        <v>19477.3</v>
      </c>
      <c r="G48" s="148">
        <f t="shared" si="29"/>
        <v>16.01</v>
      </c>
      <c r="H48" s="151">
        <f t="shared" si="11"/>
        <v>32.02</v>
      </c>
      <c r="I48" s="149">
        <f t="shared" si="30"/>
        <v>16.01</v>
      </c>
      <c r="J48" s="152">
        <f t="shared" si="20"/>
        <v>19509.32</v>
      </c>
      <c r="L48" s="353">
        <f t="shared" si="21"/>
        <v>24</v>
      </c>
      <c r="M48" s="342">
        <v>0.0</v>
      </c>
      <c r="N48" s="343">
        <f t="shared" si="27"/>
        <v>195.09</v>
      </c>
      <c r="O48" s="70">
        <f t="shared" si="23"/>
        <v>4819.4</v>
      </c>
      <c r="P48" s="4">
        <f t="shared" si="16"/>
        <v>195.09</v>
      </c>
    </row>
    <row r="49">
      <c r="A49" s="143"/>
      <c r="B49" s="72">
        <v>44004.0</v>
      </c>
      <c r="C49" s="147" t="s">
        <v>44</v>
      </c>
      <c r="D49" s="148">
        <f t="shared" si="28"/>
        <v>16.01</v>
      </c>
      <c r="E49" s="149">
        <v>0.0</v>
      </c>
      <c r="F49" s="150">
        <f t="shared" si="10"/>
        <v>19477.3</v>
      </c>
      <c r="G49" s="148">
        <f t="shared" si="29"/>
        <v>16.01</v>
      </c>
      <c r="H49" s="151">
        <f t="shared" si="11"/>
        <v>48.03</v>
      </c>
      <c r="I49" s="149">
        <f t="shared" si="30"/>
        <v>16.01</v>
      </c>
      <c r="J49" s="152">
        <f t="shared" si="20"/>
        <v>19525.33</v>
      </c>
      <c r="L49" s="353">
        <f t="shared" si="21"/>
        <v>23</v>
      </c>
      <c r="M49" s="342">
        <v>0.0</v>
      </c>
      <c r="N49" s="343">
        <f t="shared" si="27"/>
        <v>195.25</v>
      </c>
      <c r="O49" s="70">
        <f t="shared" si="23"/>
        <v>4819.4</v>
      </c>
      <c r="P49" s="4">
        <f t="shared" si="16"/>
        <v>195.25</v>
      </c>
    </row>
    <row r="50">
      <c r="A50" s="143"/>
      <c r="B50" s="72">
        <v>44005.0</v>
      </c>
      <c r="C50" s="147" t="s">
        <v>44</v>
      </c>
      <c r="D50" s="148">
        <f t="shared" si="28"/>
        <v>16.01</v>
      </c>
      <c r="E50" s="149">
        <v>0.0</v>
      </c>
      <c r="F50" s="150">
        <f t="shared" si="10"/>
        <v>19477.3</v>
      </c>
      <c r="G50" s="148">
        <f t="shared" si="29"/>
        <v>16.01</v>
      </c>
      <c r="H50" s="151">
        <f t="shared" si="11"/>
        <v>64.04</v>
      </c>
      <c r="I50" s="149">
        <f t="shared" si="30"/>
        <v>16.01</v>
      </c>
      <c r="J50" s="152">
        <f t="shared" si="20"/>
        <v>19541.34</v>
      </c>
      <c r="L50" s="353">
        <f t="shared" si="21"/>
        <v>22</v>
      </c>
      <c r="M50" s="342">
        <v>0.0</v>
      </c>
      <c r="N50" s="343">
        <f t="shared" si="27"/>
        <v>195.41</v>
      </c>
      <c r="O50" s="70">
        <f t="shared" si="23"/>
        <v>4819.4</v>
      </c>
      <c r="P50" s="4">
        <f t="shared" si="16"/>
        <v>195.41</v>
      </c>
    </row>
    <row r="51">
      <c r="A51" s="143"/>
      <c r="B51" s="72">
        <v>44006.0</v>
      </c>
      <c r="C51" s="147" t="s">
        <v>44</v>
      </c>
      <c r="D51" s="148">
        <f t="shared" si="28"/>
        <v>16.01</v>
      </c>
      <c r="E51" s="149">
        <v>0.0</v>
      </c>
      <c r="F51" s="150">
        <f t="shared" si="10"/>
        <v>19477.3</v>
      </c>
      <c r="G51" s="148">
        <f t="shared" si="29"/>
        <v>16.01</v>
      </c>
      <c r="H51" s="151">
        <f t="shared" si="11"/>
        <v>80.05</v>
      </c>
      <c r="I51" s="149">
        <f t="shared" si="30"/>
        <v>16.01</v>
      </c>
      <c r="J51" s="152">
        <f t="shared" si="20"/>
        <v>19557.35</v>
      </c>
      <c r="L51" s="353">
        <f t="shared" si="21"/>
        <v>21</v>
      </c>
      <c r="M51" s="342">
        <v>0.0</v>
      </c>
      <c r="N51" s="343">
        <f t="shared" si="27"/>
        <v>195.57</v>
      </c>
      <c r="O51" s="70">
        <f t="shared" si="23"/>
        <v>4819.4</v>
      </c>
      <c r="P51" s="4">
        <f t="shared" si="16"/>
        <v>195.57</v>
      </c>
    </row>
    <row r="52">
      <c r="A52" s="143"/>
      <c r="B52" s="72">
        <v>44007.0</v>
      </c>
      <c r="C52" s="147" t="s">
        <v>44</v>
      </c>
      <c r="D52" s="148">
        <f t="shared" si="28"/>
        <v>16.01</v>
      </c>
      <c r="E52" s="149">
        <v>0.0</v>
      </c>
      <c r="F52" s="150">
        <f t="shared" si="10"/>
        <v>19477.3</v>
      </c>
      <c r="G52" s="148">
        <f t="shared" si="29"/>
        <v>16.01</v>
      </c>
      <c r="H52" s="151">
        <f t="shared" si="11"/>
        <v>96.06</v>
      </c>
      <c r="I52" s="149">
        <f t="shared" si="30"/>
        <v>16.01</v>
      </c>
      <c r="J52" s="152">
        <f t="shared" si="20"/>
        <v>19573.36</v>
      </c>
      <c r="L52" s="353">
        <f t="shared" si="21"/>
        <v>20</v>
      </c>
      <c r="M52" s="342">
        <v>0.0</v>
      </c>
      <c r="N52" s="343">
        <f t="shared" si="27"/>
        <v>195.73</v>
      </c>
      <c r="O52" s="70">
        <f t="shared" si="23"/>
        <v>4819.4</v>
      </c>
      <c r="P52" s="4">
        <f t="shared" si="16"/>
        <v>195.73</v>
      </c>
    </row>
    <row r="53">
      <c r="A53" s="143"/>
      <c r="B53" s="72">
        <v>44008.0</v>
      </c>
      <c r="C53" s="147" t="s">
        <v>44</v>
      </c>
      <c r="D53" s="148">
        <f t="shared" si="28"/>
        <v>16.01</v>
      </c>
      <c r="E53" s="149">
        <v>0.0</v>
      </c>
      <c r="F53" s="150">
        <f t="shared" si="10"/>
        <v>19477.3</v>
      </c>
      <c r="G53" s="148">
        <f t="shared" si="29"/>
        <v>16.01</v>
      </c>
      <c r="H53" s="151">
        <f t="shared" si="11"/>
        <v>112.07</v>
      </c>
      <c r="I53" s="149">
        <f t="shared" si="30"/>
        <v>16.01</v>
      </c>
      <c r="J53" s="152">
        <f t="shared" si="20"/>
        <v>19589.37</v>
      </c>
      <c r="L53" s="353">
        <f t="shared" si="21"/>
        <v>19</v>
      </c>
      <c r="M53" s="342">
        <v>0.0</v>
      </c>
      <c r="N53" s="343">
        <f t="shared" si="27"/>
        <v>195.89</v>
      </c>
      <c r="O53" s="70">
        <f t="shared" si="23"/>
        <v>4819.4</v>
      </c>
      <c r="P53" s="4">
        <f t="shared" si="16"/>
        <v>195.89</v>
      </c>
    </row>
    <row r="54">
      <c r="A54" s="143"/>
      <c r="B54" s="72">
        <v>44009.0</v>
      </c>
      <c r="C54" s="147" t="s">
        <v>44</v>
      </c>
      <c r="D54" s="148">
        <f t="shared" si="28"/>
        <v>16.01</v>
      </c>
      <c r="E54" s="149">
        <v>0.0</v>
      </c>
      <c r="F54" s="150">
        <f t="shared" si="10"/>
        <v>19477.3</v>
      </c>
      <c r="G54" s="148">
        <f t="shared" si="29"/>
        <v>16.01</v>
      </c>
      <c r="H54" s="151">
        <f t="shared" si="11"/>
        <v>128.08</v>
      </c>
      <c r="I54" s="149">
        <f t="shared" si="30"/>
        <v>16.01</v>
      </c>
      <c r="J54" s="152">
        <f t="shared" si="20"/>
        <v>19605.38</v>
      </c>
      <c r="L54" s="353">
        <f t="shared" si="21"/>
        <v>18</v>
      </c>
      <c r="M54" s="342">
        <v>0.0</v>
      </c>
      <c r="N54" s="343">
        <f t="shared" si="27"/>
        <v>196.05</v>
      </c>
      <c r="O54" s="70">
        <f t="shared" si="23"/>
        <v>4819.4</v>
      </c>
      <c r="P54" s="4">
        <f t="shared" si="16"/>
        <v>196.05</v>
      </c>
    </row>
    <row r="55">
      <c r="A55" s="143"/>
      <c r="B55" s="72">
        <v>44010.0</v>
      </c>
      <c r="C55" s="147" t="s">
        <v>44</v>
      </c>
      <c r="D55" s="148">
        <f t="shared" si="28"/>
        <v>16.01</v>
      </c>
      <c r="E55" s="149">
        <v>0.0</v>
      </c>
      <c r="F55" s="150">
        <f t="shared" si="10"/>
        <v>19477.3</v>
      </c>
      <c r="G55" s="148">
        <f t="shared" si="29"/>
        <v>16.01</v>
      </c>
      <c r="H55" s="151">
        <f t="shared" si="11"/>
        <v>144.09</v>
      </c>
      <c r="I55" s="149">
        <f t="shared" si="30"/>
        <v>16.01</v>
      </c>
      <c r="J55" s="152">
        <f t="shared" si="20"/>
        <v>19621.39</v>
      </c>
      <c r="L55" s="353">
        <f t="shared" si="21"/>
        <v>17</v>
      </c>
      <c r="M55" s="342">
        <v>0.0</v>
      </c>
      <c r="N55" s="343">
        <f t="shared" si="27"/>
        <v>196.21</v>
      </c>
      <c r="O55" s="70">
        <f t="shared" si="23"/>
        <v>4819.4</v>
      </c>
      <c r="P55" s="4">
        <f t="shared" si="16"/>
        <v>196.21</v>
      </c>
    </row>
    <row r="56">
      <c r="A56" s="153"/>
      <c r="B56" s="72">
        <v>44011.0</v>
      </c>
      <c r="C56" s="147" t="s">
        <v>44</v>
      </c>
      <c r="D56" s="148">
        <f t="shared" si="28"/>
        <v>16.01</v>
      </c>
      <c r="E56" s="149">
        <v>0.0</v>
      </c>
      <c r="F56" s="150">
        <f t="shared" si="10"/>
        <v>19477.3</v>
      </c>
      <c r="G56" s="148">
        <f t="shared" si="29"/>
        <v>16.01</v>
      </c>
      <c r="H56" s="151">
        <f t="shared" si="11"/>
        <v>160.1</v>
      </c>
      <c r="I56" s="149">
        <f t="shared" si="30"/>
        <v>16.01</v>
      </c>
      <c r="J56" s="152">
        <f t="shared" si="20"/>
        <v>19637.4</v>
      </c>
      <c r="L56" s="353">
        <f t="shared" si="21"/>
        <v>16</v>
      </c>
      <c r="M56" s="342">
        <v>0.0</v>
      </c>
      <c r="N56" s="343">
        <f t="shared" si="27"/>
        <v>196.37</v>
      </c>
      <c r="O56" s="70">
        <f t="shared" si="23"/>
        <v>4819.4</v>
      </c>
      <c r="P56" s="4">
        <f t="shared" si="16"/>
        <v>196.37</v>
      </c>
    </row>
    <row r="57">
      <c r="A57" s="143"/>
      <c r="B57" s="72">
        <v>44012.0</v>
      </c>
      <c r="C57" s="147" t="s">
        <v>44</v>
      </c>
      <c r="D57" s="148">
        <f t="shared" si="28"/>
        <v>16.01</v>
      </c>
      <c r="E57" s="149">
        <v>0.0</v>
      </c>
      <c r="F57" s="150">
        <f t="shared" si="10"/>
        <v>19477.3</v>
      </c>
      <c r="G57" s="148">
        <f t="shared" si="29"/>
        <v>16.01</v>
      </c>
      <c r="H57" s="151">
        <f t="shared" si="11"/>
        <v>176.11</v>
      </c>
      <c r="I57" s="149">
        <f t="shared" si="30"/>
        <v>16.01</v>
      </c>
      <c r="J57" s="152">
        <f t="shared" si="20"/>
        <v>19653.41</v>
      </c>
      <c r="L57" s="353">
        <f t="shared" si="21"/>
        <v>15</v>
      </c>
      <c r="M57" s="342">
        <v>0.0</v>
      </c>
      <c r="N57" s="343">
        <f t="shared" si="27"/>
        <v>196.53</v>
      </c>
      <c r="O57" s="70">
        <f t="shared" si="23"/>
        <v>4819.4</v>
      </c>
      <c r="P57" s="4">
        <f t="shared" si="16"/>
        <v>196.53</v>
      </c>
    </row>
    <row r="58">
      <c r="A58" s="143"/>
      <c r="B58" s="72">
        <v>44013.0</v>
      </c>
      <c r="C58" s="147" t="s">
        <v>44</v>
      </c>
      <c r="D58" s="148">
        <f t="shared" si="28"/>
        <v>16.01</v>
      </c>
      <c r="E58" s="149">
        <v>0.0</v>
      </c>
      <c r="F58" s="150">
        <f t="shared" si="10"/>
        <v>19477.3</v>
      </c>
      <c r="G58" s="148">
        <f t="shared" si="29"/>
        <v>16.01</v>
      </c>
      <c r="H58" s="151">
        <f t="shared" si="11"/>
        <v>192.12</v>
      </c>
      <c r="I58" s="149">
        <f t="shared" si="30"/>
        <v>16.01</v>
      </c>
      <c r="J58" s="152">
        <f t="shared" si="20"/>
        <v>19669.42</v>
      </c>
      <c r="L58" s="353">
        <f t="shared" si="21"/>
        <v>14</v>
      </c>
      <c r="M58" s="342">
        <v>0.0</v>
      </c>
      <c r="N58" s="343">
        <f t="shared" si="27"/>
        <v>196.69</v>
      </c>
      <c r="O58" s="70">
        <f t="shared" si="23"/>
        <v>4819.4</v>
      </c>
      <c r="P58" s="4">
        <f t="shared" si="16"/>
        <v>196.69</v>
      </c>
    </row>
    <row r="59">
      <c r="A59" s="143"/>
      <c r="B59" s="72">
        <v>44014.0</v>
      </c>
      <c r="C59" s="147" t="s">
        <v>44</v>
      </c>
      <c r="D59" s="148">
        <f t="shared" si="28"/>
        <v>16.01</v>
      </c>
      <c r="E59" s="149">
        <v>0.0</v>
      </c>
      <c r="F59" s="150">
        <f t="shared" si="10"/>
        <v>19477.3</v>
      </c>
      <c r="G59" s="148">
        <f t="shared" si="29"/>
        <v>16.01</v>
      </c>
      <c r="H59" s="151">
        <f t="shared" si="11"/>
        <v>208.13</v>
      </c>
      <c r="I59" s="149">
        <f t="shared" si="30"/>
        <v>16.01</v>
      </c>
      <c r="J59" s="152">
        <f t="shared" si="20"/>
        <v>19685.43</v>
      </c>
      <c r="L59" s="353">
        <f t="shared" si="21"/>
        <v>13</v>
      </c>
      <c r="M59" s="342">
        <v>0.0</v>
      </c>
      <c r="N59" s="343">
        <f t="shared" si="27"/>
        <v>196.85</v>
      </c>
      <c r="O59" s="70">
        <f t="shared" si="23"/>
        <v>4819.4</v>
      </c>
      <c r="P59" s="4">
        <f t="shared" si="16"/>
        <v>196.85</v>
      </c>
    </row>
    <row r="60">
      <c r="A60" s="143"/>
      <c r="B60" s="72">
        <v>44015.0</v>
      </c>
      <c r="C60" s="147" t="s">
        <v>44</v>
      </c>
      <c r="D60" s="148">
        <f t="shared" si="28"/>
        <v>16.01</v>
      </c>
      <c r="E60" s="149">
        <v>0.0</v>
      </c>
      <c r="F60" s="150">
        <f t="shared" si="10"/>
        <v>19477.3</v>
      </c>
      <c r="G60" s="148">
        <f t="shared" si="29"/>
        <v>16.01</v>
      </c>
      <c r="H60" s="151">
        <f t="shared" si="11"/>
        <v>224.14</v>
      </c>
      <c r="I60" s="149">
        <f t="shared" si="30"/>
        <v>16.01</v>
      </c>
      <c r="J60" s="152">
        <f t="shared" si="20"/>
        <v>19701.44</v>
      </c>
      <c r="L60" s="353">
        <f t="shared" si="21"/>
        <v>12</v>
      </c>
      <c r="M60" s="342">
        <v>0.0</v>
      </c>
      <c r="N60" s="343">
        <f t="shared" si="27"/>
        <v>197.01</v>
      </c>
      <c r="O60" s="70">
        <f t="shared" si="23"/>
        <v>4819.4</v>
      </c>
      <c r="P60" s="4">
        <f t="shared" si="16"/>
        <v>197.01</v>
      </c>
    </row>
    <row r="61">
      <c r="A61" s="143"/>
      <c r="B61" s="72">
        <v>44016.0</v>
      </c>
      <c r="C61" s="147" t="s">
        <v>44</v>
      </c>
      <c r="D61" s="148">
        <f t="shared" si="28"/>
        <v>16.01</v>
      </c>
      <c r="E61" s="149">
        <v>0.0</v>
      </c>
      <c r="F61" s="150">
        <f t="shared" si="10"/>
        <v>19477.3</v>
      </c>
      <c r="G61" s="148">
        <f t="shared" si="29"/>
        <v>16.01</v>
      </c>
      <c r="H61" s="151">
        <f t="shared" si="11"/>
        <v>240.15</v>
      </c>
      <c r="I61" s="149">
        <f t="shared" si="30"/>
        <v>16.01</v>
      </c>
      <c r="J61" s="152">
        <f t="shared" si="20"/>
        <v>19717.45</v>
      </c>
      <c r="L61" s="353">
        <f t="shared" si="21"/>
        <v>11</v>
      </c>
      <c r="M61" s="342">
        <v>0.0</v>
      </c>
      <c r="N61" s="343">
        <f t="shared" si="27"/>
        <v>197.17</v>
      </c>
      <c r="O61" s="70">
        <f t="shared" si="23"/>
        <v>4819.4</v>
      </c>
      <c r="P61" s="4">
        <f t="shared" si="16"/>
        <v>197.17</v>
      </c>
    </row>
    <row r="62">
      <c r="A62" s="143"/>
      <c r="B62" s="72">
        <v>44017.0</v>
      </c>
      <c r="C62" s="147" t="s">
        <v>44</v>
      </c>
      <c r="D62" s="148">
        <f t="shared" si="28"/>
        <v>16.01</v>
      </c>
      <c r="E62" s="149">
        <v>0.0</v>
      </c>
      <c r="F62" s="150">
        <f t="shared" si="10"/>
        <v>19477.3</v>
      </c>
      <c r="G62" s="148">
        <f t="shared" si="29"/>
        <v>16.01</v>
      </c>
      <c r="H62" s="151">
        <f t="shared" si="11"/>
        <v>256.16</v>
      </c>
      <c r="I62" s="149">
        <f t="shared" si="30"/>
        <v>16.01</v>
      </c>
      <c r="J62" s="152">
        <f t="shared" si="20"/>
        <v>19733.46</v>
      </c>
      <c r="L62" s="353">
        <f t="shared" si="21"/>
        <v>10</v>
      </c>
      <c r="M62" s="342">
        <v>0.0</v>
      </c>
      <c r="N62" s="343">
        <f t="shared" si="27"/>
        <v>197.33</v>
      </c>
      <c r="O62" s="70">
        <f t="shared" si="23"/>
        <v>4819.4</v>
      </c>
      <c r="P62" s="4">
        <f t="shared" si="16"/>
        <v>197.33</v>
      </c>
    </row>
    <row r="63">
      <c r="A63" s="143"/>
      <c r="B63" s="72">
        <v>44018.0</v>
      </c>
      <c r="C63" s="147" t="s">
        <v>44</v>
      </c>
      <c r="D63" s="148">
        <f t="shared" si="28"/>
        <v>16.01</v>
      </c>
      <c r="E63" s="149">
        <v>0.0</v>
      </c>
      <c r="F63" s="150">
        <f t="shared" si="10"/>
        <v>19477.3</v>
      </c>
      <c r="G63" s="148">
        <f t="shared" si="29"/>
        <v>16.01</v>
      </c>
      <c r="H63" s="151">
        <f t="shared" si="11"/>
        <v>272.17</v>
      </c>
      <c r="I63" s="149">
        <f t="shared" si="30"/>
        <v>16.01</v>
      </c>
      <c r="J63" s="152">
        <f t="shared" si="20"/>
        <v>19749.47</v>
      </c>
      <c r="L63" s="353">
        <f t="shared" si="21"/>
        <v>9</v>
      </c>
      <c r="M63" s="342">
        <v>0.0</v>
      </c>
      <c r="N63" s="343">
        <f t="shared" si="27"/>
        <v>197.49</v>
      </c>
      <c r="O63" s="70">
        <f t="shared" si="23"/>
        <v>4819.4</v>
      </c>
      <c r="P63" s="4">
        <f t="shared" si="16"/>
        <v>197.49</v>
      </c>
    </row>
    <row r="64">
      <c r="A64" s="143"/>
      <c r="B64" s="72">
        <v>44019.0</v>
      </c>
      <c r="C64" s="147" t="s">
        <v>44</v>
      </c>
      <c r="D64" s="148">
        <f t="shared" si="28"/>
        <v>16.01</v>
      </c>
      <c r="E64" s="149">
        <v>0.0</v>
      </c>
      <c r="F64" s="150">
        <f t="shared" si="10"/>
        <v>19477.3</v>
      </c>
      <c r="G64" s="148">
        <f t="shared" si="29"/>
        <v>16.01</v>
      </c>
      <c r="H64" s="151">
        <f t="shared" si="11"/>
        <v>288.18</v>
      </c>
      <c r="I64" s="149">
        <f t="shared" si="30"/>
        <v>16.01</v>
      </c>
      <c r="J64" s="152">
        <f t="shared" si="20"/>
        <v>19765.48</v>
      </c>
      <c r="L64" s="353">
        <f t="shared" si="21"/>
        <v>8</v>
      </c>
      <c r="M64" s="342">
        <v>0.0</v>
      </c>
      <c r="N64" s="343">
        <f t="shared" si="27"/>
        <v>197.65</v>
      </c>
      <c r="O64" s="70">
        <f t="shared" si="23"/>
        <v>4819.4</v>
      </c>
      <c r="P64" s="4">
        <f t="shared" si="16"/>
        <v>197.65</v>
      </c>
    </row>
    <row r="65">
      <c r="A65" s="143"/>
      <c r="B65" s="72">
        <v>44020.0</v>
      </c>
      <c r="C65" s="147" t="s">
        <v>44</v>
      </c>
      <c r="D65" s="148">
        <f t="shared" si="28"/>
        <v>16.01</v>
      </c>
      <c r="E65" s="149">
        <v>0.0</v>
      </c>
      <c r="F65" s="150">
        <f t="shared" si="10"/>
        <v>19477.3</v>
      </c>
      <c r="G65" s="148">
        <f t="shared" si="29"/>
        <v>16.01</v>
      </c>
      <c r="H65" s="151">
        <f t="shared" si="11"/>
        <v>304.19</v>
      </c>
      <c r="I65" s="149">
        <f t="shared" si="30"/>
        <v>16.01</v>
      </c>
      <c r="J65" s="152">
        <f t="shared" si="20"/>
        <v>19781.49</v>
      </c>
      <c r="L65" s="353">
        <f t="shared" si="21"/>
        <v>7</v>
      </c>
      <c r="M65" s="342">
        <v>0.0</v>
      </c>
      <c r="N65" s="343">
        <f t="shared" si="27"/>
        <v>197.81</v>
      </c>
      <c r="O65" s="70">
        <f t="shared" si="23"/>
        <v>4819.4</v>
      </c>
      <c r="P65" s="4">
        <f t="shared" si="16"/>
        <v>197.81</v>
      </c>
    </row>
    <row r="66">
      <c r="A66" s="143"/>
      <c r="B66" s="72">
        <v>44021.0</v>
      </c>
      <c r="C66" s="147" t="s">
        <v>44</v>
      </c>
      <c r="D66" s="148">
        <f t="shared" si="28"/>
        <v>16.01</v>
      </c>
      <c r="E66" s="149">
        <v>0.0</v>
      </c>
      <c r="F66" s="150">
        <f t="shared" si="10"/>
        <v>19477.3</v>
      </c>
      <c r="G66" s="148">
        <f t="shared" si="29"/>
        <v>16.01</v>
      </c>
      <c r="H66" s="151">
        <f t="shared" si="11"/>
        <v>320.2</v>
      </c>
      <c r="I66" s="149">
        <f t="shared" si="30"/>
        <v>16.01</v>
      </c>
      <c r="J66" s="152">
        <f t="shared" si="20"/>
        <v>19797.5</v>
      </c>
      <c r="L66" s="353">
        <f t="shared" si="21"/>
        <v>6</v>
      </c>
      <c r="M66" s="342">
        <v>0.0</v>
      </c>
      <c r="N66" s="343">
        <f t="shared" si="27"/>
        <v>197.98</v>
      </c>
      <c r="O66" s="70">
        <f t="shared" si="23"/>
        <v>4819.4</v>
      </c>
      <c r="P66" s="4">
        <f t="shared" si="16"/>
        <v>197.98</v>
      </c>
    </row>
    <row r="67">
      <c r="A67" s="143"/>
      <c r="B67" s="72">
        <v>44022.0</v>
      </c>
      <c r="C67" s="147" t="s">
        <v>44</v>
      </c>
      <c r="D67" s="148">
        <f t="shared" si="28"/>
        <v>16.01</v>
      </c>
      <c r="E67" s="149">
        <v>0.0</v>
      </c>
      <c r="F67" s="150">
        <f t="shared" si="10"/>
        <v>19477.3</v>
      </c>
      <c r="G67" s="148">
        <f t="shared" si="29"/>
        <v>16.01</v>
      </c>
      <c r="H67" s="151">
        <f t="shared" si="11"/>
        <v>336.21</v>
      </c>
      <c r="I67" s="149">
        <f t="shared" si="30"/>
        <v>16.01</v>
      </c>
      <c r="J67" s="152">
        <f t="shared" si="20"/>
        <v>19813.51</v>
      </c>
      <c r="L67" s="353">
        <f t="shared" si="21"/>
        <v>5</v>
      </c>
      <c r="M67" s="342">
        <v>0.0</v>
      </c>
      <c r="N67" s="343">
        <f t="shared" si="27"/>
        <v>198.14</v>
      </c>
      <c r="O67" s="70">
        <f t="shared" si="23"/>
        <v>4819.4</v>
      </c>
      <c r="P67" s="4">
        <f t="shared" si="16"/>
        <v>198.14</v>
      </c>
    </row>
    <row r="68">
      <c r="A68" s="143"/>
      <c r="B68" s="72">
        <v>44023.0</v>
      </c>
      <c r="C68" s="147" t="s">
        <v>44</v>
      </c>
      <c r="D68" s="148">
        <f t="shared" si="28"/>
        <v>16.01</v>
      </c>
      <c r="E68" s="149">
        <v>0.0</v>
      </c>
      <c r="F68" s="150">
        <f t="shared" si="10"/>
        <v>19477.3</v>
      </c>
      <c r="G68" s="148">
        <f t="shared" si="29"/>
        <v>16.01</v>
      </c>
      <c r="H68" s="151">
        <f t="shared" si="11"/>
        <v>352.22</v>
      </c>
      <c r="I68" s="149">
        <f t="shared" si="30"/>
        <v>16.01</v>
      </c>
      <c r="J68" s="152">
        <f t="shared" si="20"/>
        <v>19829.52</v>
      </c>
      <c r="L68" s="353">
        <f t="shared" si="21"/>
        <v>4</v>
      </c>
      <c r="M68" s="342">
        <v>0.0</v>
      </c>
      <c r="N68" s="343">
        <f t="shared" si="27"/>
        <v>198.3</v>
      </c>
      <c r="O68" s="70">
        <f t="shared" si="23"/>
        <v>4819.4</v>
      </c>
      <c r="P68" s="4">
        <f t="shared" si="16"/>
        <v>198.3</v>
      </c>
    </row>
    <row r="69">
      <c r="A69" s="143"/>
      <c r="B69" s="72">
        <v>44024.0</v>
      </c>
      <c r="C69" s="147" t="s">
        <v>44</v>
      </c>
      <c r="D69" s="148">
        <f t="shared" si="28"/>
        <v>16.01</v>
      </c>
      <c r="E69" s="149">
        <v>0.0</v>
      </c>
      <c r="F69" s="150">
        <f t="shared" si="10"/>
        <v>19477.3</v>
      </c>
      <c r="G69" s="148">
        <f t="shared" si="29"/>
        <v>16.01</v>
      </c>
      <c r="H69" s="151">
        <f t="shared" si="11"/>
        <v>368.23</v>
      </c>
      <c r="I69" s="149">
        <f t="shared" si="30"/>
        <v>16.01</v>
      </c>
      <c r="J69" s="152">
        <f t="shared" si="20"/>
        <v>19845.53</v>
      </c>
      <c r="L69" s="353">
        <f t="shared" si="21"/>
        <v>3</v>
      </c>
      <c r="M69" s="342">
        <v>0.0</v>
      </c>
      <c r="N69" s="343">
        <f t="shared" si="27"/>
        <v>198.46</v>
      </c>
      <c r="O69" s="70">
        <f t="shared" si="23"/>
        <v>4819.4</v>
      </c>
      <c r="P69" s="4">
        <f t="shared" si="16"/>
        <v>198.46</v>
      </c>
    </row>
    <row r="70">
      <c r="A70" s="143"/>
      <c r="B70" s="72">
        <v>44025.0</v>
      </c>
      <c r="C70" s="147" t="s">
        <v>44</v>
      </c>
      <c r="D70" s="148">
        <f t="shared" si="28"/>
        <v>16.01</v>
      </c>
      <c r="E70" s="149">
        <v>0.0</v>
      </c>
      <c r="F70" s="150">
        <f t="shared" si="10"/>
        <v>19477.3</v>
      </c>
      <c r="G70" s="148">
        <f t="shared" si="29"/>
        <v>16.01</v>
      </c>
      <c r="H70" s="151">
        <f t="shared" si="11"/>
        <v>384.24</v>
      </c>
      <c r="I70" s="149">
        <f t="shared" si="30"/>
        <v>16.01</v>
      </c>
      <c r="J70" s="152">
        <f t="shared" si="20"/>
        <v>19861.54</v>
      </c>
      <c r="L70" s="353">
        <f t="shared" si="21"/>
        <v>2</v>
      </c>
      <c r="M70" s="342">
        <v>0.0</v>
      </c>
      <c r="N70" s="343">
        <f t="shared" si="27"/>
        <v>198.62</v>
      </c>
      <c r="O70" s="70">
        <f t="shared" si="23"/>
        <v>4819.4</v>
      </c>
      <c r="P70" s="4">
        <f t="shared" si="16"/>
        <v>198.62</v>
      </c>
    </row>
    <row r="71">
      <c r="A71" s="143"/>
      <c r="B71" s="72">
        <v>44026.0</v>
      </c>
      <c r="C71" s="147" t="s">
        <v>44</v>
      </c>
      <c r="D71" s="148">
        <f t="shared" si="28"/>
        <v>16.01</v>
      </c>
      <c r="E71" s="149">
        <v>0.0</v>
      </c>
      <c r="F71" s="150">
        <f t="shared" si="10"/>
        <v>19477.3</v>
      </c>
      <c r="G71" s="148">
        <f t="shared" si="29"/>
        <v>16.01</v>
      </c>
      <c r="H71" s="151">
        <f t="shared" si="11"/>
        <v>400.25</v>
      </c>
      <c r="I71" s="149">
        <f t="shared" si="30"/>
        <v>16.01</v>
      </c>
      <c r="J71" s="152">
        <f t="shared" si="20"/>
        <v>19877.55</v>
      </c>
      <c r="L71" s="353">
        <f t="shared" si="21"/>
        <v>1</v>
      </c>
      <c r="M71" s="342">
        <v>0.0</v>
      </c>
      <c r="N71" s="343">
        <f t="shared" si="27"/>
        <v>198.78</v>
      </c>
      <c r="O71" s="70">
        <f t="shared" si="23"/>
        <v>4819.4</v>
      </c>
      <c r="P71" s="4">
        <f t="shared" si="16"/>
        <v>198.78</v>
      </c>
    </row>
    <row r="72">
      <c r="A72" s="143"/>
      <c r="B72" s="72">
        <v>44027.0</v>
      </c>
      <c r="C72" s="147" t="s">
        <v>44</v>
      </c>
      <c r="D72" s="148">
        <f t="shared" si="28"/>
        <v>16.01</v>
      </c>
      <c r="E72" s="149">
        <v>0.0</v>
      </c>
      <c r="F72" s="150">
        <f t="shared" si="10"/>
        <v>19477.3</v>
      </c>
      <c r="G72" s="148">
        <f t="shared" si="29"/>
        <v>16.01</v>
      </c>
      <c r="H72" s="151">
        <f t="shared" si="11"/>
        <v>416.26</v>
      </c>
      <c r="I72" s="149">
        <f t="shared" si="30"/>
        <v>16.01</v>
      </c>
      <c r="J72" s="152">
        <f t="shared" si="20"/>
        <v>19893.56</v>
      </c>
      <c r="L72" s="352">
        <f>$B$71-B71</f>
        <v>0</v>
      </c>
      <c r="M72" s="349">
        <v>0.0</v>
      </c>
      <c r="N72" s="350">
        <v>0.0</v>
      </c>
      <c r="O72" s="70">
        <f t="shared" si="23"/>
        <v>4819.4</v>
      </c>
      <c r="P72" s="351">
        <f t="shared" si="16"/>
        <v>198.94</v>
      </c>
    </row>
    <row r="73">
      <c r="A73" s="143"/>
      <c r="B73" s="356">
        <v>44027.0</v>
      </c>
      <c r="C73" s="357" t="s">
        <v>45</v>
      </c>
      <c r="D73" s="358">
        <f>-(E73+G73)</f>
        <v>4819.4</v>
      </c>
      <c r="E73" s="359">
        <f>-(F72-S3)</f>
        <v>-4403.14</v>
      </c>
      <c r="F73" s="360">
        <f t="shared" si="10"/>
        <v>15074.16</v>
      </c>
      <c r="G73" s="358">
        <f>-(H72)</f>
        <v>-416.26</v>
      </c>
      <c r="H73" s="361">
        <f t="shared" si="11"/>
        <v>0</v>
      </c>
      <c r="I73" s="362">
        <f>-(D73)</f>
        <v>-4819.4</v>
      </c>
      <c r="J73" s="363">
        <f t="shared" si="20"/>
        <v>15074.16</v>
      </c>
      <c r="L73" s="349">
        <f>$B$104-B72</f>
        <v>31</v>
      </c>
      <c r="M73" s="349">
        <v>0.0</v>
      </c>
      <c r="N73" s="350">
        <v>0.0</v>
      </c>
      <c r="O73" s="144">
        <f t="shared" ref="O73:O104" si="31">ROUND(MAX(0,F73-$S$4)+H73+ROUND(F73*$C$2/365,2)*(L73-M73)+ROUND(F73*$C$5,2)*M73,2)</f>
        <v>7882.58</v>
      </c>
      <c r="P73" s="351">
        <f t="shared" si="16"/>
        <v>150.74</v>
      </c>
    </row>
    <row r="74">
      <c r="A74" s="145"/>
      <c r="B74" s="72">
        <v>44028.0</v>
      </c>
      <c r="C74" s="147" t="s">
        <v>44</v>
      </c>
      <c r="D74" s="148">
        <f t="shared" ref="D74:D104" si="32">ROUND($C$2/365*F73,2)</f>
        <v>12.39</v>
      </c>
      <c r="E74" s="149">
        <v>0.0</v>
      </c>
      <c r="F74" s="154">
        <f t="shared" si="10"/>
        <v>15074.16</v>
      </c>
      <c r="G74" s="148">
        <f t="shared" ref="G74:G104" si="33">D74</f>
        <v>12.39</v>
      </c>
      <c r="H74" s="151">
        <f t="shared" si="11"/>
        <v>12.39</v>
      </c>
      <c r="I74" s="149">
        <f t="shared" ref="I74:I104" si="34">E74+G74</f>
        <v>12.39</v>
      </c>
      <c r="J74" s="152">
        <f t="shared" si="20"/>
        <v>15086.55</v>
      </c>
      <c r="L74" s="342">
        <f t="shared" ref="L74:L104" si="35">$B$104-B74</f>
        <v>30</v>
      </c>
      <c r="M74" s="342">
        <v>0.0</v>
      </c>
      <c r="N74" s="343">
        <f t="shared" ref="N74:N103" si="36">ROUND(J74*$C$15,2)</f>
        <v>150.87</v>
      </c>
      <c r="O74" s="70">
        <f t="shared" si="31"/>
        <v>7882.58</v>
      </c>
      <c r="P74" s="4">
        <f t="shared" si="16"/>
        <v>150.87</v>
      </c>
    </row>
    <row r="75">
      <c r="A75" s="143"/>
      <c r="B75" s="72">
        <v>44029.0</v>
      </c>
      <c r="C75" s="147" t="s">
        <v>44</v>
      </c>
      <c r="D75" s="148">
        <f t="shared" si="32"/>
        <v>12.39</v>
      </c>
      <c r="E75" s="149">
        <v>0.0</v>
      </c>
      <c r="F75" s="154">
        <f t="shared" si="10"/>
        <v>15074.16</v>
      </c>
      <c r="G75" s="148">
        <f t="shared" si="33"/>
        <v>12.39</v>
      </c>
      <c r="H75" s="151">
        <f t="shared" si="11"/>
        <v>24.78</v>
      </c>
      <c r="I75" s="149">
        <f t="shared" si="34"/>
        <v>12.39</v>
      </c>
      <c r="J75" s="152">
        <f t="shared" si="20"/>
        <v>15098.94</v>
      </c>
      <c r="L75" s="342">
        <f t="shared" si="35"/>
        <v>29</v>
      </c>
      <c r="M75" s="342">
        <v>0.0</v>
      </c>
      <c r="N75" s="343">
        <f t="shared" si="36"/>
        <v>150.99</v>
      </c>
      <c r="O75" s="70">
        <f t="shared" si="31"/>
        <v>7882.58</v>
      </c>
      <c r="P75" s="4">
        <f t="shared" si="16"/>
        <v>150.99</v>
      </c>
    </row>
    <row r="76">
      <c r="A76" s="143"/>
      <c r="B76" s="72">
        <v>44030.0</v>
      </c>
      <c r="C76" s="147" t="s">
        <v>44</v>
      </c>
      <c r="D76" s="148">
        <f t="shared" si="32"/>
        <v>12.39</v>
      </c>
      <c r="E76" s="149">
        <v>0.0</v>
      </c>
      <c r="F76" s="154">
        <f t="shared" si="10"/>
        <v>15074.16</v>
      </c>
      <c r="G76" s="148">
        <f t="shared" si="33"/>
        <v>12.39</v>
      </c>
      <c r="H76" s="151">
        <f t="shared" si="11"/>
        <v>37.17</v>
      </c>
      <c r="I76" s="149">
        <f t="shared" si="34"/>
        <v>12.39</v>
      </c>
      <c r="J76" s="152">
        <f t="shared" si="20"/>
        <v>15111.33</v>
      </c>
      <c r="L76" s="342">
        <f t="shared" si="35"/>
        <v>28</v>
      </c>
      <c r="M76" s="342">
        <v>0.0</v>
      </c>
      <c r="N76" s="343">
        <f t="shared" si="36"/>
        <v>151.11</v>
      </c>
      <c r="O76" s="70">
        <f t="shared" si="31"/>
        <v>7882.58</v>
      </c>
      <c r="P76" s="4">
        <f t="shared" si="16"/>
        <v>151.11</v>
      </c>
    </row>
    <row r="77">
      <c r="A77" s="143"/>
      <c r="B77" s="72">
        <v>44031.0</v>
      </c>
      <c r="C77" s="147" t="s">
        <v>44</v>
      </c>
      <c r="D77" s="148">
        <f t="shared" si="32"/>
        <v>12.39</v>
      </c>
      <c r="E77" s="149">
        <v>0.0</v>
      </c>
      <c r="F77" s="154">
        <f t="shared" si="10"/>
        <v>15074.16</v>
      </c>
      <c r="G77" s="148">
        <f t="shared" si="33"/>
        <v>12.39</v>
      </c>
      <c r="H77" s="151">
        <f t="shared" si="11"/>
        <v>49.56</v>
      </c>
      <c r="I77" s="149">
        <f t="shared" si="34"/>
        <v>12.39</v>
      </c>
      <c r="J77" s="152">
        <f t="shared" si="20"/>
        <v>15123.72</v>
      </c>
      <c r="L77" s="342">
        <f t="shared" si="35"/>
        <v>27</v>
      </c>
      <c r="M77" s="342">
        <v>0.0</v>
      </c>
      <c r="N77" s="343">
        <f t="shared" si="36"/>
        <v>151.24</v>
      </c>
      <c r="O77" s="70">
        <f t="shared" si="31"/>
        <v>7882.58</v>
      </c>
      <c r="P77" s="4">
        <f t="shared" si="16"/>
        <v>151.24</v>
      </c>
    </row>
    <row r="78">
      <c r="A78" s="143"/>
      <c r="B78" s="72">
        <v>44032.0</v>
      </c>
      <c r="C78" s="147" t="s">
        <v>44</v>
      </c>
      <c r="D78" s="148">
        <f t="shared" si="32"/>
        <v>12.39</v>
      </c>
      <c r="E78" s="149">
        <v>0.0</v>
      </c>
      <c r="F78" s="154">
        <f t="shared" si="10"/>
        <v>15074.16</v>
      </c>
      <c r="G78" s="148">
        <f t="shared" si="33"/>
        <v>12.39</v>
      </c>
      <c r="H78" s="151">
        <f t="shared" si="11"/>
        <v>61.95</v>
      </c>
      <c r="I78" s="149">
        <f t="shared" si="34"/>
        <v>12.39</v>
      </c>
      <c r="J78" s="152">
        <f t="shared" si="20"/>
        <v>15136.11</v>
      </c>
      <c r="L78" s="342">
        <f t="shared" si="35"/>
        <v>26</v>
      </c>
      <c r="M78" s="342">
        <v>0.0</v>
      </c>
      <c r="N78" s="343">
        <f t="shared" si="36"/>
        <v>151.36</v>
      </c>
      <c r="O78" s="70">
        <f t="shared" si="31"/>
        <v>7882.58</v>
      </c>
      <c r="P78" s="4">
        <f t="shared" si="16"/>
        <v>151.36</v>
      </c>
    </row>
    <row r="79">
      <c r="A79" s="143"/>
      <c r="B79" s="72">
        <v>44033.0</v>
      </c>
      <c r="C79" s="147" t="s">
        <v>44</v>
      </c>
      <c r="D79" s="148">
        <f t="shared" si="32"/>
        <v>12.39</v>
      </c>
      <c r="E79" s="149">
        <v>0.0</v>
      </c>
      <c r="F79" s="154">
        <f t="shared" si="10"/>
        <v>15074.16</v>
      </c>
      <c r="G79" s="148">
        <f t="shared" si="33"/>
        <v>12.39</v>
      </c>
      <c r="H79" s="151">
        <f t="shared" si="11"/>
        <v>74.34</v>
      </c>
      <c r="I79" s="149">
        <f t="shared" si="34"/>
        <v>12.39</v>
      </c>
      <c r="J79" s="152">
        <f t="shared" si="20"/>
        <v>15148.5</v>
      </c>
      <c r="L79" s="342">
        <f t="shared" si="35"/>
        <v>25</v>
      </c>
      <c r="M79" s="342">
        <v>0.0</v>
      </c>
      <c r="N79" s="343">
        <f t="shared" si="36"/>
        <v>151.49</v>
      </c>
      <c r="O79" s="70">
        <f t="shared" si="31"/>
        <v>7882.58</v>
      </c>
      <c r="P79" s="4">
        <f t="shared" si="16"/>
        <v>151.49</v>
      </c>
    </row>
    <row r="80">
      <c r="A80" s="143"/>
      <c r="B80" s="72">
        <v>44034.0</v>
      </c>
      <c r="C80" s="147" t="s">
        <v>44</v>
      </c>
      <c r="D80" s="148">
        <f t="shared" si="32"/>
        <v>12.39</v>
      </c>
      <c r="E80" s="149">
        <v>0.0</v>
      </c>
      <c r="F80" s="154">
        <f t="shared" si="10"/>
        <v>15074.16</v>
      </c>
      <c r="G80" s="148">
        <f t="shared" si="33"/>
        <v>12.39</v>
      </c>
      <c r="H80" s="151">
        <f t="shared" si="11"/>
        <v>86.73</v>
      </c>
      <c r="I80" s="149">
        <f t="shared" si="34"/>
        <v>12.39</v>
      </c>
      <c r="J80" s="152">
        <f t="shared" si="20"/>
        <v>15160.89</v>
      </c>
      <c r="L80" s="342">
        <f t="shared" si="35"/>
        <v>24</v>
      </c>
      <c r="M80" s="342">
        <v>0.0</v>
      </c>
      <c r="N80" s="343">
        <f t="shared" si="36"/>
        <v>151.61</v>
      </c>
      <c r="O80" s="70">
        <f t="shared" si="31"/>
        <v>7882.58</v>
      </c>
      <c r="P80" s="4">
        <f t="shared" si="16"/>
        <v>151.61</v>
      </c>
    </row>
    <row r="81">
      <c r="A81" s="143"/>
      <c r="B81" s="72">
        <v>44035.0</v>
      </c>
      <c r="C81" s="147" t="s">
        <v>44</v>
      </c>
      <c r="D81" s="148">
        <f t="shared" si="32"/>
        <v>12.39</v>
      </c>
      <c r="E81" s="149">
        <v>0.0</v>
      </c>
      <c r="F81" s="154">
        <f t="shared" si="10"/>
        <v>15074.16</v>
      </c>
      <c r="G81" s="148">
        <f t="shared" si="33"/>
        <v>12.39</v>
      </c>
      <c r="H81" s="151">
        <f t="shared" si="11"/>
        <v>99.12</v>
      </c>
      <c r="I81" s="149">
        <f t="shared" si="34"/>
        <v>12.39</v>
      </c>
      <c r="J81" s="152">
        <f t="shared" si="20"/>
        <v>15173.28</v>
      </c>
      <c r="L81" s="342">
        <f t="shared" si="35"/>
        <v>23</v>
      </c>
      <c r="M81" s="342">
        <v>0.0</v>
      </c>
      <c r="N81" s="343">
        <f t="shared" si="36"/>
        <v>151.73</v>
      </c>
      <c r="O81" s="70">
        <f t="shared" si="31"/>
        <v>7882.58</v>
      </c>
      <c r="P81" s="4">
        <f t="shared" si="16"/>
        <v>151.73</v>
      </c>
    </row>
    <row r="82">
      <c r="A82" s="143"/>
      <c r="B82" s="72">
        <v>44036.0</v>
      </c>
      <c r="C82" s="147" t="s">
        <v>44</v>
      </c>
      <c r="D82" s="148">
        <f t="shared" si="32"/>
        <v>12.39</v>
      </c>
      <c r="E82" s="149">
        <v>0.0</v>
      </c>
      <c r="F82" s="154">
        <f t="shared" si="10"/>
        <v>15074.16</v>
      </c>
      <c r="G82" s="148">
        <f t="shared" si="33"/>
        <v>12.39</v>
      </c>
      <c r="H82" s="151">
        <f t="shared" si="11"/>
        <v>111.51</v>
      </c>
      <c r="I82" s="149">
        <f t="shared" si="34"/>
        <v>12.39</v>
      </c>
      <c r="J82" s="152">
        <f t="shared" si="20"/>
        <v>15185.67</v>
      </c>
      <c r="L82" s="342">
        <f t="shared" si="35"/>
        <v>22</v>
      </c>
      <c r="M82" s="342">
        <v>0.0</v>
      </c>
      <c r="N82" s="343">
        <f t="shared" si="36"/>
        <v>151.86</v>
      </c>
      <c r="O82" s="70">
        <f t="shared" si="31"/>
        <v>7882.58</v>
      </c>
      <c r="P82" s="4">
        <f t="shared" si="16"/>
        <v>151.86</v>
      </c>
    </row>
    <row r="83">
      <c r="A83" s="143"/>
      <c r="B83" s="72">
        <v>44037.0</v>
      </c>
      <c r="C83" s="147" t="s">
        <v>44</v>
      </c>
      <c r="D83" s="148">
        <f t="shared" si="32"/>
        <v>12.39</v>
      </c>
      <c r="E83" s="149">
        <v>0.0</v>
      </c>
      <c r="F83" s="154">
        <f t="shared" si="10"/>
        <v>15074.16</v>
      </c>
      <c r="G83" s="148">
        <f t="shared" si="33"/>
        <v>12.39</v>
      </c>
      <c r="H83" s="151">
        <f t="shared" si="11"/>
        <v>123.9</v>
      </c>
      <c r="I83" s="149">
        <f t="shared" si="34"/>
        <v>12.39</v>
      </c>
      <c r="J83" s="152">
        <f t="shared" si="20"/>
        <v>15198.06</v>
      </c>
      <c r="L83" s="342">
        <f t="shared" si="35"/>
        <v>21</v>
      </c>
      <c r="M83" s="342">
        <v>0.0</v>
      </c>
      <c r="N83" s="343">
        <f t="shared" si="36"/>
        <v>151.98</v>
      </c>
      <c r="O83" s="70">
        <f t="shared" si="31"/>
        <v>7882.58</v>
      </c>
      <c r="P83" s="4">
        <f t="shared" si="16"/>
        <v>151.98</v>
      </c>
    </row>
    <row r="84">
      <c r="A84" s="143"/>
      <c r="B84" s="72">
        <v>44038.0</v>
      </c>
      <c r="C84" s="147" t="s">
        <v>44</v>
      </c>
      <c r="D84" s="148">
        <f t="shared" si="32"/>
        <v>12.39</v>
      </c>
      <c r="E84" s="149">
        <v>0.0</v>
      </c>
      <c r="F84" s="154">
        <f t="shared" si="10"/>
        <v>15074.16</v>
      </c>
      <c r="G84" s="148">
        <f t="shared" si="33"/>
        <v>12.39</v>
      </c>
      <c r="H84" s="151">
        <f t="shared" si="11"/>
        <v>136.29</v>
      </c>
      <c r="I84" s="149">
        <f t="shared" si="34"/>
        <v>12.39</v>
      </c>
      <c r="J84" s="152">
        <f t="shared" si="20"/>
        <v>15210.45</v>
      </c>
      <c r="L84" s="342">
        <f t="shared" si="35"/>
        <v>20</v>
      </c>
      <c r="M84" s="342">
        <v>0.0</v>
      </c>
      <c r="N84" s="343">
        <f t="shared" si="36"/>
        <v>152.1</v>
      </c>
      <c r="O84" s="70">
        <f t="shared" si="31"/>
        <v>7882.58</v>
      </c>
      <c r="P84" s="4">
        <f t="shared" si="16"/>
        <v>152.1</v>
      </c>
    </row>
    <row r="85">
      <c r="A85" s="143"/>
      <c r="B85" s="72">
        <v>44039.0</v>
      </c>
      <c r="C85" s="147" t="s">
        <v>44</v>
      </c>
      <c r="D85" s="148">
        <f t="shared" si="32"/>
        <v>12.39</v>
      </c>
      <c r="E85" s="149">
        <v>0.0</v>
      </c>
      <c r="F85" s="154">
        <f t="shared" si="10"/>
        <v>15074.16</v>
      </c>
      <c r="G85" s="148">
        <f t="shared" si="33"/>
        <v>12.39</v>
      </c>
      <c r="H85" s="151">
        <f t="shared" si="11"/>
        <v>148.68</v>
      </c>
      <c r="I85" s="149">
        <f t="shared" si="34"/>
        <v>12.39</v>
      </c>
      <c r="J85" s="152">
        <f t="shared" si="20"/>
        <v>15222.84</v>
      </c>
      <c r="L85" s="342">
        <f t="shared" si="35"/>
        <v>19</v>
      </c>
      <c r="M85" s="342">
        <v>0.0</v>
      </c>
      <c r="N85" s="343">
        <f t="shared" si="36"/>
        <v>152.23</v>
      </c>
      <c r="O85" s="70">
        <f t="shared" si="31"/>
        <v>7882.58</v>
      </c>
      <c r="P85" s="4">
        <f t="shared" si="16"/>
        <v>152.23</v>
      </c>
    </row>
    <row r="86">
      <c r="A86" s="143"/>
      <c r="B86" s="72">
        <v>44040.0</v>
      </c>
      <c r="C86" s="147" t="s">
        <v>44</v>
      </c>
      <c r="D86" s="148">
        <f t="shared" si="32"/>
        <v>12.39</v>
      </c>
      <c r="E86" s="149">
        <v>0.0</v>
      </c>
      <c r="F86" s="154">
        <f t="shared" si="10"/>
        <v>15074.16</v>
      </c>
      <c r="G86" s="148">
        <f t="shared" si="33"/>
        <v>12.39</v>
      </c>
      <c r="H86" s="151">
        <f t="shared" si="11"/>
        <v>161.07</v>
      </c>
      <c r="I86" s="149">
        <f t="shared" si="34"/>
        <v>12.39</v>
      </c>
      <c r="J86" s="152">
        <f t="shared" si="20"/>
        <v>15235.23</v>
      </c>
      <c r="L86" s="342">
        <f t="shared" si="35"/>
        <v>18</v>
      </c>
      <c r="M86" s="342">
        <v>0.0</v>
      </c>
      <c r="N86" s="343">
        <f t="shared" si="36"/>
        <v>152.35</v>
      </c>
      <c r="O86" s="70">
        <f t="shared" si="31"/>
        <v>7882.58</v>
      </c>
      <c r="P86" s="4">
        <f t="shared" si="16"/>
        <v>152.35</v>
      </c>
    </row>
    <row r="87">
      <c r="A87" s="143"/>
      <c r="B87" s="72">
        <v>44041.0</v>
      </c>
      <c r="C87" s="147" t="s">
        <v>44</v>
      </c>
      <c r="D87" s="148">
        <f t="shared" si="32"/>
        <v>12.39</v>
      </c>
      <c r="E87" s="149">
        <v>0.0</v>
      </c>
      <c r="F87" s="154">
        <f t="shared" si="10"/>
        <v>15074.16</v>
      </c>
      <c r="G87" s="148">
        <f t="shared" si="33"/>
        <v>12.39</v>
      </c>
      <c r="H87" s="151">
        <f t="shared" si="11"/>
        <v>173.46</v>
      </c>
      <c r="I87" s="149">
        <f t="shared" si="34"/>
        <v>12.39</v>
      </c>
      <c r="J87" s="152">
        <f t="shared" si="20"/>
        <v>15247.62</v>
      </c>
      <c r="L87" s="342">
        <f t="shared" si="35"/>
        <v>17</v>
      </c>
      <c r="M87" s="342">
        <v>0.0</v>
      </c>
      <c r="N87" s="343">
        <f t="shared" si="36"/>
        <v>152.48</v>
      </c>
      <c r="O87" s="70">
        <f t="shared" si="31"/>
        <v>7882.58</v>
      </c>
      <c r="P87" s="4">
        <f t="shared" si="16"/>
        <v>152.48</v>
      </c>
    </row>
    <row r="88">
      <c r="A88" s="143"/>
      <c r="B88" s="72">
        <v>44042.0</v>
      </c>
      <c r="C88" s="147" t="s">
        <v>44</v>
      </c>
      <c r="D88" s="148">
        <f t="shared" si="32"/>
        <v>12.39</v>
      </c>
      <c r="E88" s="149">
        <v>0.0</v>
      </c>
      <c r="F88" s="154">
        <f t="shared" si="10"/>
        <v>15074.16</v>
      </c>
      <c r="G88" s="148">
        <f t="shared" si="33"/>
        <v>12.39</v>
      </c>
      <c r="H88" s="151">
        <f t="shared" si="11"/>
        <v>185.85</v>
      </c>
      <c r="I88" s="149">
        <f t="shared" si="34"/>
        <v>12.39</v>
      </c>
      <c r="J88" s="152">
        <f t="shared" si="20"/>
        <v>15260.01</v>
      </c>
      <c r="L88" s="342">
        <f t="shared" si="35"/>
        <v>16</v>
      </c>
      <c r="M88" s="342">
        <v>0.0</v>
      </c>
      <c r="N88" s="343">
        <f t="shared" si="36"/>
        <v>152.6</v>
      </c>
      <c r="O88" s="70">
        <f t="shared" si="31"/>
        <v>7882.58</v>
      </c>
      <c r="P88" s="4">
        <f t="shared" si="16"/>
        <v>152.6</v>
      </c>
    </row>
    <row r="89">
      <c r="A89" s="143"/>
      <c r="B89" s="72">
        <v>44043.0</v>
      </c>
      <c r="C89" s="147" t="s">
        <v>44</v>
      </c>
      <c r="D89" s="148">
        <f t="shared" si="32"/>
        <v>12.39</v>
      </c>
      <c r="E89" s="149">
        <v>0.0</v>
      </c>
      <c r="F89" s="154">
        <f t="shared" si="10"/>
        <v>15074.16</v>
      </c>
      <c r="G89" s="148">
        <f t="shared" si="33"/>
        <v>12.39</v>
      </c>
      <c r="H89" s="151">
        <f t="shared" si="11"/>
        <v>198.24</v>
      </c>
      <c r="I89" s="149">
        <f t="shared" si="34"/>
        <v>12.39</v>
      </c>
      <c r="J89" s="152">
        <f t="shared" si="20"/>
        <v>15272.4</v>
      </c>
      <c r="L89" s="342">
        <f t="shared" si="35"/>
        <v>15</v>
      </c>
      <c r="M89" s="342">
        <v>0.0</v>
      </c>
      <c r="N89" s="343">
        <f t="shared" si="36"/>
        <v>152.72</v>
      </c>
      <c r="O89" s="70">
        <f t="shared" si="31"/>
        <v>7882.58</v>
      </c>
      <c r="P89" s="4">
        <f t="shared" si="16"/>
        <v>152.72</v>
      </c>
    </row>
    <row r="90">
      <c r="A90" s="143"/>
      <c r="B90" s="72">
        <v>44044.0</v>
      </c>
      <c r="C90" s="147" t="s">
        <v>44</v>
      </c>
      <c r="D90" s="148">
        <f t="shared" si="32"/>
        <v>12.39</v>
      </c>
      <c r="E90" s="149">
        <v>0.0</v>
      </c>
      <c r="F90" s="154">
        <f t="shared" si="10"/>
        <v>15074.16</v>
      </c>
      <c r="G90" s="148">
        <f t="shared" si="33"/>
        <v>12.39</v>
      </c>
      <c r="H90" s="151">
        <f t="shared" si="11"/>
        <v>210.63</v>
      </c>
      <c r="I90" s="149">
        <f t="shared" si="34"/>
        <v>12.39</v>
      </c>
      <c r="J90" s="152">
        <f t="shared" si="20"/>
        <v>15284.79</v>
      </c>
      <c r="L90" s="342">
        <f t="shared" si="35"/>
        <v>14</v>
      </c>
      <c r="M90" s="342">
        <v>0.0</v>
      </c>
      <c r="N90" s="343">
        <f t="shared" si="36"/>
        <v>152.85</v>
      </c>
      <c r="O90" s="70">
        <f t="shared" si="31"/>
        <v>7882.58</v>
      </c>
      <c r="P90" s="4">
        <f t="shared" si="16"/>
        <v>152.85</v>
      </c>
    </row>
    <row r="91">
      <c r="A91" s="143"/>
      <c r="B91" s="72">
        <v>44045.0</v>
      </c>
      <c r="C91" s="147" t="s">
        <v>44</v>
      </c>
      <c r="D91" s="148">
        <f t="shared" si="32"/>
        <v>12.39</v>
      </c>
      <c r="E91" s="149">
        <v>0.0</v>
      </c>
      <c r="F91" s="154">
        <f t="shared" si="10"/>
        <v>15074.16</v>
      </c>
      <c r="G91" s="148">
        <f t="shared" si="33"/>
        <v>12.39</v>
      </c>
      <c r="H91" s="151">
        <f t="shared" si="11"/>
        <v>223.02</v>
      </c>
      <c r="I91" s="149">
        <f t="shared" si="34"/>
        <v>12.39</v>
      </c>
      <c r="J91" s="152">
        <f t="shared" si="20"/>
        <v>15297.18</v>
      </c>
      <c r="L91" s="342">
        <f t="shared" si="35"/>
        <v>13</v>
      </c>
      <c r="M91" s="342">
        <v>0.0</v>
      </c>
      <c r="N91" s="343">
        <f t="shared" si="36"/>
        <v>152.97</v>
      </c>
      <c r="O91" s="70">
        <f t="shared" si="31"/>
        <v>7882.58</v>
      </c>
      <c r="P91" s="4">
        <f t="shared" si="16"/>
        <v>152.97</v>
      </c>
    </row>
    <row r="92">
      <c r="A92" s="143"/>
      <c r="B92" s="72">
        <v>44046.0</v>
      </c>
      <c r="C92" s="147" t="s">
        <v>44</v>
      </c>
      <c r="D92" s="148">
        <f t="shared" si="32"/>
        <v>12.39</v>
      </c>
      <c r="E92" s="149">
        <v>0.0</v>
      </c>
      <c r="F92" s="154">
        <f t="shared" si="10"/>
        <v>15074.16</v>
      </c>
      <c r="G92" s="148">
        <f t="shared" si="33"/>
        <v>12.39</v>
      </c>
      <c r="H92" s="151">
        <f t="shared" si="11"/>
        <v>235.41</v>
      </c>
      <c r="I92" s="149">
        <f t="shared" si="34"/>
        <v>12.39</v>
      </c>
      <c r="J92" s="152">
        <f t="shared" si="20"/>
        <v>15309.57</v>
      </c>
      <c r="L92" s="342">
        <f t="shared" si="35"/>
        <v>12</v>
      </c>
      <c r="M92" s="342">
        <v>0.0</v>
      </c>
      <c r="N92" s="343">
        <f t="shared" si="36"/>
        <v>153.1</v>
      </c>
      <c r="O92" s="70">
        <f t="shared" si="31"/>
        <v>7882.58</v>
      </c>
      <c r="P92" s="4">
        <f t="shared" si="16"/>
        <v>153.1</v>
      </c>
    </row>
    <row r="93">
      <c r="A93" s="143"/>
      <c r="B93" s="72">
        <v>44047.0</v>
      </c>
      <c r="C93" s="147" t="s">
        <v>44</v>
      </c>
      <c r="D93" s="148">
        <f t="shared" si="32"/>
        <v>12.39</v>
      </c>
      <c r="E93" s="149">
        <v>0.0</v>
      </c>
      <c r="F93" s="154">
        <f t="shared" si="10"/>
        <v>15074.16</v>
      </c>
      <c r="G93" s="148">
        <f t="shared" si="33"/>
        <v>12.39</v>
      </c>
      <c r="H93" s="151">
        <f t="shared" si="11"/>
        <v>247.8</v>
      </c>
      <c r="I93" s="149">
        <f t="shared" si="34"/>
        <v>12.39</v>
      </c>
      <c r="J93" s="152">
        <f t="shared" si="20"/>
        <v>15321.96</v>
      </c>
      <c r="L93" s="342">
        <f t="shared" si="35"/>
        <v>11</v>
      </c>
      <c r="M93" s="342">
        <v>0.0</v>
      </c>
      <c r="N93" s="343">
        <f t="shared" si="36"/>
        <v>153.22</v>
      </c>
      <c r="O93" s="70">
        <f t="shared" si="31"/>
        <v>7882.58</v>
      </c>
      <c r="P93" s="4">
        <f t="shared" si="16"/>
        <v>153.22</v>
      </c>
    </row>
    <row r="94">
      <c r="A94" s="143"/>
      <c r="B94" s="72">
        <v>44048.0</v>
      </c>
      <c r="C94" s="147" t="s">
        <v>44</v>
      </c>
      <c r="D94" s="148">
        <f t="shared" si="32"/>
        <v>12.39</v>
      </c>
      <c r="E94" s="149">
        <v>0.0</v>
      </c>
      <c r="F94" s="154">
        <f t="shared" si="10"/>
        <v>15074.16</v>
      </c>
      <c r="G94" s="148">
        <f t="shared" si="33"/>
        <v>12.39</v>
      </c>
      <c r="H94" s="151">
        <f t="shared" si="11"/>
        <v>260.19</v>
      </c>
      <c r="I94" s="149">
        <f t="shared" si="34"/>
        <v>12.39</v>
      </c>
      <c r="J94" s="152">
        <f t="shared" si="20"/>
        <v>15334.35</v>
      </c>
      <c r="L94" s="342">
        <f t="shared" si="35"/>
        <v>10</v>
      </c>
      <c r="M94" s="342">
        <v>0.0</v>
      </c>
      <c r="N94" s="343">
        <f t="shared" si="36"/>
        <v>153.34</v>
      </c>
      <c r="O94" s="70">
        <f t="shared" si="31"/>
        <v>7882.58</v>
      </c>
      <c r="P94" s="4">
        <f t="shared" si="16"/>
        <v>153.34</v>
      </c>
    </row>
    <row r="95">
      <c r="A95" s="143"/>
      <c r="B95" s="72">
        <v>44049.0</v>
      </c>
      <c r="C95" s="147" t="s">
        <v>44</v>
      </c>
      <c r="D95" s="148">
        <f t="shared" si="32"/>
        <v>12.39</v>
      </c>
      <c r="E95" s="149">
        <v>0.0</v>
      </c>
      <c r="F95" s="154">
        <f t="shared" si="10"/>
        <v>15074.16</v>
      </c>
      <c r="G95" s="148">
        <f t="shared" si="33"/>
        <v>12.39</v>
      </c>
      <c r="H95" s="151">
        <f t="shared" si="11"/>
        <v>272.58</v>
      </c>
      <c r="I95" s="149">
        <f t="shared" si="34"/>
        <v>12.39</v>
      </c>
      <c r="J95" s="152">
        <f t="shared" si="20"/>
        <v>15346.74</v>
      </c>
      <c r="L95" s="342">
        <f t="shared" si="35"/>
        <v>9</v>
      </c>
      <c r="M95" s="342">
        <v>0.0</v>
      </c>
      <c r="N95" s="343">
        <f t="shared" si="36"/>
        <v>153.47</v>
      </c>
      <c r="O95" s="70">
        <f t="shared" si="31"/>
        <v>7882.58</v>
      </c>
      <c r="P95" s="4">
        <f t="shared" si="16"/>
        <v>153.47</v>
      </c>
    </row>
    <row r="96">
      <c r="A96" s="143"/>
      <c r="B96" s="72">
        <v>44050.0</v>
      </c>
      <c r="C96" s="147" t="s">
        <v>44</v>
      </c>
      <c r="D96" s="148">
        <f t="shared" si="32"/>
        <v>12.39</v>
      </c>
      <c r="E96" s="149">
        <v>0.0</v>
      </c>
      <c r="F96" s="154">
        <f t="shared" si="10"/>
        <v>15074.16</v>
      </c>
      <c r="G96" s="148">
        <f t="shared" si="33"/>
        <v>12.39</v>
      </c>
      <c r="H96" s="151">
        <f t="shared" si="11"/>
        <v>284.97</v>
      </c>
      <c r="I96" s="149">
        <f t="shared" si="34"/>
        <v>12.39</v>
      </c>
      <c r="J96" s="152">
        <f t="shared" si="20"/>
        <v>15359.13</v>
      </c>
      <c r="L96" s="342">
        <f t="shared" si="35"/>
        <v>8</v>
      </c>
      <c r="M96" s="342">
        <v>0.0</v>
      </c>
      <c r="N96" s="343">
        <f t="shared" si="36"/>
        <v>153.59</v>
      </c>
      <c r="O96" s="70">
        <f t="shared" si="31"/>
        <v>7882.58</v>
      </c>
      <c r="P96" s="4">
        <f t="shared" si="16"/>
        <v>153.59</v>
      </c>
    </row>
    <row r="97">
      <c r="A97" s="143"/>
      <c r="B97" s="72">
        <v>44051.0</v>
      </c>
      <c r="C97" s="147" t="s">
        <v>44</v>
      </c>
      <c r="D97" s="148">
        <f t="shared" si="32"/>
        <v>12.39</v>
      </c>
      <c r="E97" s="149">
        <v>0.0</v>
      </c>
      <c r="F97" s="154">
        <f t="shared" si="10"/>
        <v>15074.16</v>
      </c>
      <c r="G97" s="148">
        <f t="shared" si="33"/>
        <v>12.39</v>
      </c>
      <c r="H97" s="151">
        <f t="shared" si="11"/>
        <v>297.36</v>
      </c>
      <c r="I97" s="149">
        <f t="shared" si="34"/>
        <v>12.39</v>
      </c>
      <c r="J97" s="152">
        <f t="shared" si="20"/>
        <v>15371.52</v>
      </c>
      <c r="L97" s="342">
        <f t="shared" si="35"/>
        <v>7</v>
      </c>
      <c r="M97" s="342">
        <v>0.0</v>
      </c>
      <c r="N97" s="343">
        <f t="shared" si="36"/>
        <v>153.72</v>
      </c>
      <c r="O97" s="70">
        <f t="shared" si="31"/>
        <v>7882.58</v>
      </c>
      <c r="P97" s="4">
        <f t="shared" si="16"/>
        <v>153.72</v>
      </c>
    </row>
    <row r="98">
      <c r="A98" s="143"/>
      <c r="B98" s="72">
        <v>44052.0</v>
      </c>
      <c r="C98" s="147" t="s">
        <v>44</v>
      </c>
      <c r="D98" s="148">
        <f t="shared" si="32"/>
        <v>12.39</v>
      </c>
      <c r="E98" s="149">
        <v>0.0</v>
      </c>
      <c r="F98" s="154">
        <f t="shared" si="10"/>
        <v>15074.16</v>
      </c>
      <c r="G98" s="148">
        <f t="shared" si="33"/>
        <v>12.39</v>
      </c>
      <c r="H98" s="151">
        <f t="shared" si="11"/>
        <v>309.75</v>
      </c>
      <c r="I98" s="149">
        <f t="shared" si="34"/>
        <v>12.39</v>
      </c>
      <c r="J98" s="152">
        <f t="shared" si="20"/>
        <v>15383.91</v>
      </c>
      <c r="L98" s="342">
        <f t="shared" si="35"/>
        <v>6</v>
      </c>
      <c r="M98" s="342">
        <v>0.0</v>
      </c>
      <c r="N98" s="343">
        <f t="shared" si="36"/>
        <v>153.84</v>
      </c>
      <c r="O98" s="70">
        <f t="shared" si="31"/>
        <v>7882.58</v>
      </c>
      <c r="P98" s="4">
        <f t="shared" si="16"/>
        <v>153.84</v>
      </c>
    </row>
    <row r="99">
      <c r="A99" s="143"/>
      <c r="B99" s="72">
        <v>44053.0</v>
      </c>
      <c r="C99" s="147" t="s">
        <v>44</v>
      </c>
      <c r="D99" s="148">
        <f t="shared" si="32"/>
        <v>12.39</v>
      </c>
      <c r="E99" s="149">
        <v>0.0</v>
      </c>
      <c r="F99" s="154">
        <f t="shared" si="10"/>
        <v>15074.16</v>
      </c>
      <c r="G99" s="148">
        <f t="shared" si="33"/>
        <v>12.39</v>
      </c>
      <c r="H99" s="151">
        <f t="shared" si="11"/>
        <v>322.14</v>
      </c>
      <c r="I99" s="149">
        <f t="shared" si="34"/>
        <v>12.39</v>
      </c>
      <c r="J99" s="152">
        <f t="shared" si="20"/>
        <v>15396.3</v>
      </c>
      <c r="L99" s="342">
        <f t="shared" si="35"/>
        <v>5</v>
      </c>
      <c r="M99" s="342">
        <v>0.0</v>
      </c>
      <c r="N99" s="343">
        <f t="shared" si="36"/>
        <v>153.96</v>
      </c>
      <c r="O99" s="70">
        <f t="shared" si="31"/>
        <v>7882.58</v>
      </c>
      <c r="P99" s="4">
        <f t="shared" si="16"/>
        <v>153.96</v>
      </c>
    </row>
    <row r="100">
      <c r="A100" s="143"/>
      <c r="B100" s="72">
        <v>44054.0</v>
      </c>
      <c r="C100" s="147" t="s">
        <v>44</v>
      </c>
      <c r="D100" s="148">
        <f t="shared" si="32"/>
        <v>12.39</v>
      </c>
      <c r="E100" s="149">
        <v>0.0</v>
      </c>
      <c r="F100" s="154">
        <f t="shared" si="10"/>
        <v>15074.16</v>
      </c>
      <c r="G100" s="148">
        <f t="shared" si="33"/>
        <v>12.39</v>
      </c>
      <c r="H100" s="151">
        <f t="shared" si="11"/>
        <v>334.53</v>
      </c>
      <c r="I100" s="149">
        <f t="shared" si="34"/>
        <v>12.39</v>
      </c>
      <c r="J100" s="152">
        <f t="shared" si="20"/>
        <v>15408.69</v>
      </c>
      <c r="L100" s="342">
        <f t="shared" si="35"/>
        <v>4</v>
      </c>
      <c r="M100" s="342">
        <v>0.0</v>
      </c>
      <c r="N100" s="343">
        <f t="shared" si="36"/>
        <v>154.09</v>
      </c>
      <c r="O100" s="70">
        <f t="shared" si="31"/>
        <v>7882.58</v>
      </c>
      <c r="P100" s="4">
        <f t="shared" si="16"/>
        <v>154.09</v>
      </c>
    </row>
    <row r="101">
      <c r="A101" s="143"/>
      <c r="B101" s="72">
        <v>44055.0</v>
      </c>
      <c r="C101" s="147" t="s">
        <v>44</v>
      </c>
      <c r="D101" s="148">
        <f t="shared" si="32"/>
        <v>12.39</v>
      </c>
      <c r="E101" s="149">
        <v>0.0</v>
      </c>
      <c r="F101" s="154">
        <f t="shared" si="10"/>
        <v>15074.16</v>
      </c>
      <c r="G101" s="148">
        <f t="shared" si="33"/>
        <v>12.39</v>
      </c>
      <c r="H101" s="151">
        <f t="shared" si="11"/>
        <v>346.92</v>
      </c>
      <c r="I101" s="149">
        <f t="shared" si="34"/>
        <v>12.39</v>
      </c>
      <c r="J101" s="152">
        <f t="shared" si="20"/>
        <v>15421.08</v>
      </c>
      <c r="L101" s="342">
        <f t="shared" si="35"/>
        <v>3</v>
      </c>
      <c r="M101" s="342">
        <v>0.0</v>
      </c>
      <c r="N101" s="343">
        <f t="shared" si="36"/>
        <v>154.21</v>
      </c>
      <c r="O101" s="70">
        <f t="shared" si="31"/>
        <v>7882.58</v>
      </c>
      <c r="P101" s="4">
        <f t="shared" si="16"/>
        <v>154.21</v>
      </c>
    </row>
    <row r="102">
      <c r="A102" s="143"/>
      <c r="B102" s="72">
        <v>44056.0</v>
      </c>
      <c r="C102" s="147" t="s">
        <v>44</v>
      </c>
      <c r="D102" s="148">
        <f t="shared" si="32"/>
        <v>12.39</v>
      </c>
      <c r="E102" s="149">
        <v>0.0</v>
      </c>
      <c r="F102" s="154">
        <f t="shared" si="10"/>
        <v>15074.16</v>
      </c>
      <c r="G102" s="148">
        <f t="shared" si="33"/>
        <v>12.39</v>
      </c>
      <c r="H102" s="151">
        <f t="shared" si="11"/>
        <v>359.31</v>
      </c>
      <c r="I102" s="149">
        <f t="shared" si="34"/>
        <v>12.39</v>
      </c>
      <c r="J102" s="152">
        <f t="shared" si="20"/>
        <v>15433.47</v>
      </c>
      <c r="L102" s="342">
        <f t="shared" si="35"/>
        <v>2</v>
      </c>
      <c r="M102" s="342">
        <v>0.0</v>
      </c>
      <c r="N102" s="343">
        <f t="shared" si="36"/>
        <v>154.33</v>
      </c>
      <c r="O102" s="70">
        <f t="shared" si="31"/>
        <v>7882.58</v>
      </c>
      <c r="P102" s="4">
        <f t="shared" si="16"/>
        <v>154.33</v>
      </c>
    </row>
    <row r="103">
      <c r="A103" s="143"/>
      <c r="B103" s="72">
        <v>44057.0</v>
      </c>
      <c r="C103" s="147" t="s">
        <v>44</v>
      </c>
      <c r="D103" s="148">
        <f t="shared" si="32"/>
        <v>12.39</v>
      </c>
      <c r="E103" s="149">
        <v>0.0</v>
      </c>
      <c r="F103" s="154">
        <f t="shared" si="10"/>
        <v>15074.16</v>
      </c>
      <c r="G103" s="148">
        <f t="shared" si="33"/>
        <v>12.39</v>
      </c>
      <c r="H103" s="151">
        <f t="shared" si="11"/>
        <v>371.7</v>
      </c>
      <c r="I103" s="149">
        <f t="shared" si="34"/>
        <v>12.39</v>
      </c>
      <c r="J103" s="152">
        <f t="shared" si="20"/>
        <v>15445.86</v>
      </c>
      <c r="L103" s="342">
        <f t="shared" si="35"/>
        <v>1</v>
      </c>
      <c r="M103" s="342">
        <v>0.0</v>
      </c>
      <c r="N103" s="343">
        <f t="shared" si="36"/>
        <v>154.46</v>
      </c>
      <c r="O103" s="70">
        <f t="shared" si="31"/>
        <v>7882.58</v>
      </c>
      <c r="P103" s="4">
        <f t="shared" si="16"/>
        <v>154.46</v>
      </c>
    </row>
    <row r="104">
      <c r="A104" s="143"/>
      <c r="B104" s="72">
        <v>44058.0</v>
      </c>
      <c r="C104" s="147" t="s">
        <v>44</v>
      </c>
      <c r="D104" s="148">
        <f t="shared" si="32"/>
        <v>12.39</v>
      </c>
      <c r="E104" s="149">
        <v>0.0</v>
      </c>
      <c r="F104" s="154">
        <f t="shared" si="10"/>
        <v>15074.16</v>
      </c>
      <c r="G104" s="148">
        <f t="shared" si="33"/>
        <v>12.39</v>
      </c>
      <c r="H104" s="151">
        <f t="shared" si="11"/>
        <v>384.09</v>
      </c>
      <c r="I104" s="149">
        <f t="shared" si="34"/>
        <v>12.39</v>
      </c>
      <c r="J104" s="152">
        <f t="shared" si="20"/>
        <v>15458.25</v>
      </c>
      <c r="L104" s="349">
        <f t="shared" si="35"/>
        <v>0</v>
      </c>
      <c r="M104" s="349">
        <v>0.0</v>
      </c>
      <c r="N104" s="350">
        <v>0.0</v>
      </c>
      <c r="O104" s="70">
        <f t="shared" si="31"/>
        <v>7882.58</v>
      </c>
      <c r="P104" s="351">
        <f t="shared" si="16"/>
        <v>154.58</v>
      </c>
    </row>
    <row r="105">
      <c r="A105" s="143"/>
      <c r="B105" s="356">
        <v>44058.0</v>
      </c>
      <c r="C105" s="357" t="s">
        <v>45</v>
      </c>
      <c r="D105" s="358">
        <f>O4</f>
        <v>7882.58</v>
      </c>
      <c r="E105" s="362">
        <f>-(D105-H104)</f>
        <v>-7498.49</v>
      </c>
      <c r="F105" s="360">
        <f t="shared" si="10"/>
        <v>7575.67</v>
      </c>
      <c r="G105" s="358">
        <f>-(H104)</f>
        <v>-384.09</v>
      </c>
      <c r="H105" s="361">
        <f t="shared" si="11"/>
        <v>0</v>
      </c>
      <c r="I105" s="362">
        <f>-(D105)</f>
        <v>-7882.58</v>
      </c>
      <c r="J105" s="363">
        <f t="shared" si="20"/>
        <v>7575.67</v>
      </c>
      <c r="L105" s="349">
        <f>$B$116-B105</f>
        <v>10</v>
      </c>
      <c r="M105" s="349">
        <v>0.0</v>
      </c>
      <c r="N105" s="350">
        <v>0.0</v>
      </c>
      <c r="O105" s="144">
        <f t="shared" ref="O105:O115" si="37">ROUND(MAX(0,F105-$S$5)+H105+ROUND(F105*$C$2/365,2)*(L105-M105)+ROUND(F105*$C$5,2)*M105,2)</f>
        <v>7637.97</v>
      </c>
      <c r="P105" s="351">
        <f t="shared" si="16"/>
        <v>75.76</v>
      </c>
    </row>
    <row r="106">
      <c r="A106" s="145"/>
      <c r="B106" s="72">
        <v>44059.0</v>
      </c>
      <c r="C106" s="102" t="s">
        <v>44</v>
      </c>
      <c r="D106" s="103">
        <f t="shared" ref="D106:D115" si="38">ROUND($C$2/365*F105,2)</f>
        <v>6.23</v>
      </c>
      <c r="E106" s="71">
        <v>0.0</v>
      </c>
      <c r="F106" s="91">
        <f t="shared" si="10"/>
        <v>7575.67</v>
      </c>
      <c r="G106" s="4">
        <f t="shared" ref="G106:G115" si="39">D106</f>
        <v>6.23</v>
      </c>
      <c r="H106" s="77">
        <f t="shared" si="11"/>
        <v>6.23</v>
      </c>
      <c r="I106" s="71">
        <f t="shared" ref="I106:I115" si="40">E106+G106</f>
        <v>6.23</v>
      </c>
      <c r="J106" s="77">
        <f t="shared" si="20"/>
        <v>7581.9</v>
      </c>
      <c r="K106" s="4"/>
      <c r="L106" s="68">
        <f t="shared" ref="L106:L116" si="41">$B$115-B106</f>
        <v>9</v>
      </c>
      <c r="M106" s="68">
        <v>0.0</v>
      </c>
      <c r="N106" s="69">
        <f t="shared" ref="N106:N114" si="42">ROUND(J106*$C$15,2)</f>
        <v>75.82</v>
      </c>
      <c r="O106" s="70">
        <f t="shared" si="37"/>
        <v>7637.97</v>
      </c>
      <c r="P106" s="71">
        <f t="shared" si="16"/>
        <v>75.82</v>
      </c>
    </row>
    <row r="107">
      <c r="B107" s="72">
        <v>44060.0</v>
      </c>
      <c r="C107" s="102" t="s">
        <v>44</v>
      </c>
      <c r="D107" s="103">
        <f t="shared" si="38"/>
        <v>6.23</v>
      </c>
      <c r="E107" s="71">
        <v>0.0</v>
      </c>
      <c r="F107" s="91">
        <f t="shared" si="10"/>
        <v>7575.67</v>
      </c>
      <c r="G107" s="4">
        <f t="shared" si="39"/>
        <v>6.23</v>
      </c>
      <c r="H107" s="77">
        <f t="shared" si="11"/>
        <v>12.46</v>
      </c>
      <c r="I107" s="71">
        <f t="shared" si="40"/>
        <v>6.23</v>
      </c>
      <c r="J107" s="77">
        <f t="shared" si="20"/>
        <v>7588.13</v>
      </c>
      <c r="K107" s="4"/>
      <c r="L107" s="68">
        <f t="shared" si="41"/>
        <v>8</v>
      </c>
      <c r="M107" s="68">
        <v>0.0</v>
      </c>
      <c r="N107" s="69">
        <f t="shared" si="42"/>
        <v>75.88</v>
      </c>
      <c r="O107" s="70">
        <f t="shared" si="37"/>
        <v>7637.97</v>
      </c>
      <c r="P107" s="71">
        <f t="shared" si="16"/>
        <v>75.88</v>
      </c>
    </row>
    <row r="108">
      <c r="B108" s="72">
        <v>44061.0</v>
      </c>
      <c r="C108" s="102" t="s">
        <v>44</v>
      </c>
      <c r="D108" s="103">
        <f t="shared" si="38"/>
        <v>6.23</v>
      </c>
      <c r="E108" s="71">
        <v>0.0</v>
      </c>
      <c r="F108" s="91">
        <f t="shared" si="10"/>
        <v>7575.67</v>
      </c>
      <c r="G108" s="4">
        <f t="shared" si="39"/>
        <v>6.23</v>
      </c>
      <c r="H108" s="77">
        <f t="shared" si="11"/>
        <v>18.69</v>
      </c>
      <c r="I108" s="71">
        <f t="shared" si="40"/>
        <v>6.23</v>
      </c>
      <c r="J108" s="77">
        <f t="shared" si="20"/>
        <v>7594.36</v>
      </c>
      <c r="K108" s="4"/>
      <c r="L108" s="68">
        <f t="shared" si="41"/>
        <v>7</v>
      </c>
      <c r="M108" s="68">
        <v>0.0</v>
      </c>
      <c r="N108" s="69">
        <f t="shared" si="42"/>
        <v>75.94</v>
      </c>
      <c r="O108" s="70">
        <f t="shared" si="37"/>
        <v>7637.97</v>
      </c>
      <c r="P108" s="71">
        <f t="shared" si="16"/>
        <v>75.94</v>
      </c>
    </row>
    <row r="109">
      <c r="B109" s="72">
        <v>44062.0</v>
      </c>
      <c r="C109" s="102" t="s">
        <v>44</v>
      </c>
      <c r="D109" s="103">
        <f t="shared" si="38"/>
        <v>6.23</v>
      </c>
      <c r="E109" s="71">
        <v>0.0</v>
      </c>
      <c r="F109" s="91">
        <f t="shared" si="10"/>
        <v>7575.67</v>
      </c>
      <c r="G109" s="4">
        <f t="shared" si="39"/>
        <v>6.23</v>
      </c>
      <c r="H109" s="77">
        <f t="shared" si="11"/>
        <v>24.92</v>
      </c>
      <c r="I109" s="71">
        <f t="shared" si="40"/>
        <v>6.23</v>
      </c>
      <c r="J109" s="77">
        <f t="shared" si="20"/>
        <v>7600.59</v>
      </c>
      <c r="K109" s="4"/>
      <c r="L109" s="68">
        <f t="shared" si="41"/>
        <v>6</v>
      </c>
      <c r="M109" s="68">
        <v>0.0</v>
      </c>
      <c r="N109" s="69">
        <f t="shared" si="42"/>
        <v>76.01</v>
      </c>
      <c r="O109" s="70">
        <f t="shared" si="37"/>
        <v>7637.97</v>
      </c>
      <c r="P109" s="71">
        <f t="shared" si="16"/>
        <v>76.01</v>
      </c>
    </row>
    <row r="110">
      <c r="B110" s="72">
        <v>44063.0</v>
      </c>
      <c r="C110" s="102" t="s">
        <v>44</v>
      </c>
      <c r="D110" s="103">
        <f t="shared" si="38"/>
        <v>6.23</v>
      </c>
      <c r="E110" s="71">
        <v>0.0</v>
      </c>
      <c r="F110" s="91">
        <f t="shared" si="10"/>
        <v>7575.67</v>
      </c>
      <c r="G110" s="4">
        <f t="shared" si="39"/>
        <v>6.23</v>
      </c>
      <c r="H110" s="77">
        <f t="shared" si="11"/>
        <v>31.15</v>
      </c>
      <c r="I110" s="71">
        <f t="shared" si="40"/>
        <v>6.23</v>
      </c>
      <c r="J110" s="77">
        <f t="shared" si="20"/>
        <v>7606.82</v>
      </c>
      <c r="K110" s="4"/>
      <c r="L110" s="68">
        <f t="shared" si="41"/>
        <v>5</v>
      </c>
      <c r="M110" s="68">
        <v>0.0</v>
      </c>
      <c r="N110" s="69">
        <f t="shared" si="42"/>
        <v>76.07</v>
      </c>
      <c r="O110" s="70">
        <f t="shared" si="37"/>
        <v>7637.97</v>
      </c>
      <c r="P110" s="71">
        <f t="shared" si="16"/>
        <v>76.07</v>
      </c>
    </row>
    <row r="111">
      <c r="B111" s="72">
        <v>44064.0</v>
      </c>
      <c r="C111" s="102" t="s">
        <v>44</v>
      </c>
      <c r="D111" s="103">
        <f t="shared" si="38"/>
        <v>6.23</v>
      </c>
      <c r="E111" s="71">
        <v>0.0</v>
      </c>
      <c r="F111" s="91">
        <f t="shared" si="10"/>
        <v>7575.67</v>
      </c>
      <c r="G111" s="4">
        <f t="shared" si="39"/>
        <v>6.23</v>
      </c>
      <c r="H111" s="77">
        <f t="shared" si="11"/>
        <v>37.38</v>
      </c>
      <c r="I111" s="71">
        <f t="shared" si="40"/>
        <v>6.23</v>
      </c>
      <c r="J111" s="77">
        <f t="shared" si="20"/>
        <v>7613.05</v>
      </c>
      <c r="K111" s="4"/>
      <c r="L111" s="68">
        <f t="shared" si="41"/>
        <v>4</v>
      </c>
      <c r="M111" s="68">
        <v>0.0</v>
      </c>
      <c r="N111" s="69">
        <f t="shared" si="42"/>
        <v>76.13</v>
      </c>
      <c r="O111" s="70">
        <f t="shared" si="37"/>
        <v>7637.97</v>
      </c>
      <c r="P111" s="71">
        <f t="shared" si="16"/>
        <v>76.13</v>
      </c>
    </row>
    <row r="112">
      <c r="B112" s="72">
        <v>44065.0</v>
      </c>
      <c r="C112" s="102" t="s">
        <v>44</v>
      </c>
      <c r="D112" s="103">
        <f t="shared" si="38"/>
        <v>6.23</v>
      </c>
      <c r="E112" s="71">
        <v>0.0</v>
      </c>
      <c r="F112" s="91">
        <f t="shared" si="10"/>
        <v>7575.67</v>
      </c>
      <c r="G112" s="4">
        <f t="shared" si="39"/>
        <v>6.23</v>
      </c>
      <c r="H112" s="77">
        <f t="shared" si="11"/>
        <v>43.61</v>
      </c>
      <c r="I112" s="71">
        <f t="shared" si="40"/>
        <v>6.23</v>
      </c>
      <c r="J112" s="77">
        <f t="shared" si="20"/>
        <v>7619.28</v>
      </c>
      <c r="K112" s="4"/>
      <c r="L112" s="68">
        <f t="shared" si="41"/>
        <v>3</v>
      </c>
      <c r="M112" s="68">
        <v>0.0</v>
      </c>
      <c r="N112" s="69">
        <f t="shared" si="42"/>
        <v>76.19</v>
      </c>
      <c r="O112" s="70">
        <f t="shared" si="37"/>
        <v>7637.97</v>
      </c>
      <c r="P112" s="71">
        <f t="shared" si="16"/>
        <v>76.19</v>
      </c>
    </row>
    <row r="113">
      <c r="B113" s="72">
        <v>44066.0</v>
      </c>
      <c r="C113" s="102" t="s">
        <v>44</v>
      </c>
      <c r="D113" s="103">
        <f t="shared" si="38"/>
        <v>6.23</v>
      </c>
      <c r="E113" s="71">
        <v>0.0</v>
      </c>
      <c r="F113" s="91">
        <f t="shared" si="10"/>
        <v>7575.67</v>
      </c>
      <c r="G113" s="4">
        <f t="shared" si="39"/>
        <v>6.23</v>
      </c>
      <c r="H113" s="77">
        <f t="shared" si="11"/>
        <v>49.84</v>
      </c>
      <c r="I113" s="71">
        <f t="shared" si="40"/>
        <v>6.23</v>
      </c>
      <c r="J113" s="77">
        <f t="shared" si="20"/>
        <v>7625.51</v>
      </c>
      <c r="K113" s="4"/>
      <c r="L113" s="68">
        <f t="shared" si="41"/>
        <v>2</v>
      </c>
      <c r="M113" s="68">
        <v>0.0</v>
      </c>
      <c r="N113" s="69">
        <f t="shared" si="42"/>
        <v>76.26</v>
      </c>
      <c r="O113" s="70">
        <f t="shared" si="37"/>
        <v>7637.97</v>
      </c>
      <c r="P113" s="71">
        <f t="shared" si="16"/>
        <v>76.26</v>
      </c>
    </row>
    <row r="114">
      <c r="B114" s="72">
        <v>44067.0</v>
      </c>
      <c r="C114" s="102" t="s">
        <v>44</v>
      </c>
      <c r="D114" s="103">
        <f t="shared" si="38"/>
        <v>6.23</v>
      </c>
      <c r="E114" s="71">
        <v>0.0</v>
      </c>
      <c r="F114" s="91">
        <f t="shared" si="10"/>
        <v>7575.67</v>
      </c>
      <c r="G114" s="4">
        <f t="shared" si="39"/>
        <v>6.23</v>
      </c>
      <c r="H114" s="77">
        <f t="shared" si="11"/>
        <v>56.07</v>
      </c>
      <c r="I114" s="71">
        <f t="shared" si="40"/>
        <v>6.23</v>
      </c>
      <c r="J114" s="77">
        <f t="shared" si="20"/>
        <v>7631.74</v>
      </c>
      <c r="K114" s="4"/>
      <c r="L114" s="68">
        <f t="shared" si="41"/>
        <v>1</v>
      </c>
      <c r="M114" s="68">
        <v>0.0</v>
      </c>
      <c r="N114" s="69">
        <f t="shared" si="42"/>
        <v>76.32</v>
      </c>
      <c r="O114" s="70">
        <f t="shared" si="37"/>
        <v>7637.97</v>
      </c>
      <c r="P114" s="71">
        <f t="shared" si="16"/>
        <v>76.32</v>
      </c>
    </row>
    <row r="115">
      <c r="B115" s="72">
        <v>44068.0</v>
      </c>
      <c r="C115" s="102" t="s">
        <v>44</v>
      </c>
      <c r="D115" s="103">
        <f t="shared" si="38"/>
        <v>6.23</v>
      </c>
      <c r="E115" s="71">
        <v>0.0</v>
      </c>
      <c r="F115" s="91">
        <f t="shared" si="10"/>
        <v>7575.67</v>
      </c>
      <c r="G115" s="4">
        <f t="shared" si="39"/>
        <v>6.23</v>
      </c>
      <c r="H115" s="77">
        <f t="shared" si="11"/>
        <v>62.3</v>
      </c>
      <c r="I115" s="71">
        <f t="shared" si="40"/>
        <v>6.23</v>
      </c>
      <c r="J115" s="77">
        <f t="shared" si="20"/>
        <v>7637.97</v>
      </c>
      <c r="K115" s="4"/>
      <c r="L115" s="68">
        <f t="shared" si="41"/>
        <v>0</v>
      </c>
      <c r="M115" s="68">
        <v>0.0</v>
      </c>
      <c r="N115" s="69">
        <v>0.0</v>
      </c>
      <c r="O115" s="70">
        <f t="shared" si="37"/>
        <v>7637.97</v>
      </c>
      <c r="P115" s="71">
        <f t="shared" si="16"/>
        <v>76.38</v>
      </c>
    </row>
    <row r="116">
      <c r="B116" s="83">
        <v>44068.0</v>
      </c>
      <c r="C116" s="84" t="s">
        <v>45</v>
      </c>
      <c r="D116" s="99">
        <f>O5</f>
        <v>7637.97</v>
      </c>
      <c r="E116" s="97">
        <f>-(D116-H115)</f>
        <v>-7575.67</v>
      </c>
      <c r="F116" s="98">
        <f t="shared" si="10"/>
        <v>0</v>
      </c>
      <c r="G116" s="99">
        <f>-(H115)</f>
        <v>-62.3</v>
      </c>
      <c r="H116" s="88">
        <f t="shared" si="11"/>
        <v>0</v>
      </c>
      <c r="I116" s="97">
        <f>-D116</f>
        <v>-7637.97</v>
      </c>
      <c r="J116" s="89">
        <f t="shared" si="20"/>
        <v>0</v>
      </c>
      <c r="K116" s="4"/>
      <c r="L116" s="68">
        <f t="shared" si="41"/>
        <v>0</v>
      </c>
      <c r="M116" s="68">
        <v>0.0</v>
      </c>
      <c r="N116" s="71">
        <v>0.0</v>
      </c>
      <c r="O116" s="71">
        <v>0.0</v>
      </c>
      <c r="P116" s="71">
        <f t="shared" si="16"/>
        <v>0</v>
      </c>
    </row>
  </sheetData>
  <mergeCells count="1">
    <mergeCell ref="U2:U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4" max="14" width="16.86"/>
    <col customWidth="1" min="15" max="15" width="17.71"/>
    <col customWidth="1" min="16" max="16" width="19.71"/>
    <col customWidth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3" width="29.14"/>
  </cols>
  <sheetData>
    <row r="1">
      <c r="A1" s="105"/>
      <c r="B1" s="106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107">
        <v>0.3</v>
      </c>
      <c r="L2" s="14">
        <v>43997.0</v>
      </c>
      <c r="M2" s="15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ROUND(R2*$C$5,2)*M2+ROUND(R2*($C$2/365),2)*(N2-M2)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5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110">
        <v>25.0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3">
        <f>C1/C9</f>
        <v>7500</v>
      </c>
    </row>
    <row r="13">
      <c r="A13" s="105"/>
      <c r="B13" s="32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180"/>
      <c r="M18" s="180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6" si="10">F18+E19</f>
        <v>30000</v>
      </c>
      <c r="G19" s="126">
        <v>0.0</v>
      </c>
      <c r="H19" s="127">
        <f t="shared" ref="H19:H116" si="11">H18+G19</f>
        <v>0</v>
      </c>
      <c r="I19" s="128">
        <v>0.0</v>
      </c>
      <c r="J19" s="134">
        <f>C1</f>
        <v>30000</v>
      </c>
      <c r="L19" s="342">
        <f t="shared" ref="L19:L40" si="12">$B$40-B19</f>
        <v>21</v>
      </c>
      <c r="M19" s="364">
        <v>0.0</v>
      </c>
      <c r="N19" s="343">
        <f t="shared" ref="N19:N39" si="13">ROUND(J19*$C$15,2)</f>
        <v>300</v>
      </c>
      <c r="O19" s="70">
        <f t="shared" ref="O19:O40" si="14">ROUND(MAX(0,F19-$S$2)+H19+ROUND(F19*$C$2/365,2)*(L19-M19)+ROUND(F19*$C$5,2)*M19,2)</f>
        <v>7882.58</v>
      </c>
      <c r="P19" s="4">
        <f t="shared" ref="P19:P116" si="15">ROUND(J19/$C$14*100,2)</f>
        <v>300</v>
      </c>
    </row>
    <row r="20">
      <c r="A20" s="135"/>
      <c r="B20" s="72">
        <v>43977.0</v>
      </c>
      <c r="C20" s="157" t="s">
        <v>44</v>
      </c>
      <c r="D20" s="158">
        <f t="shared" ref="D20:D40" si="16">ROUND($C$2/365*F19,2)</f>
        <v>24.66</v>
      </c>
      <c r="E20" s="159">
        <v>0.0</v>
      </c>
      <c r="F20" s="160">
        <f t="shared" si="10"/>
        <v>30000</v>
      </c>
      <c r="G20" s="158">
        <f t="shared" ref="G20:G40" si="17">D20</f>
        <v>24.66</v>
      </c>
      <c r="H20" s="161">
        <f t="shared" si="11"/>
        <v>24.66</v>
      </c>
      <c r="I20" s="159">
        <f t="shared" ref="I20:I40" si="18">E20+G20</f>
        <v>24.66</v>
      </c>
      <c r="J20" s="162">
        <f t="shared" ref="J20:J116" si="19">J19+I20</f>
        <v>30024.66</v>
      </c>
      <c r="L20" s="342">
        <f t="shared" si="12"/>
        <v>20</v>
      </c>
      <c r="M20" s="364">
        <v>0.0</v>
      </c>
      <c r="N20" s="343">
        <f t="shared" si="13"/>
        <v>300.25</v>
      </c>
      <c r="O20" s="70">
        <f t="shared" si="14"/>
        <v>7882.58</v>
      </c>
      <c r="P20" s="4">
        <f t="shared" si="15"/>
        <v>300.25</v>
      </c>
    </row>
    <row r="21">
      <c r="A21" s="135"/>
      <c r="B21" s="72">
        <v>43978.0</v>
      </c>
      <c r="C21" s="157" t="s">
        <v>44</v>
      </c>
      <c r="D21" s="158">
        <f t="shared" si="16"/>
        <v>24.66</v>
      </c>
      <c r="E21" s="159">
        <v>0.0</v>
      </c>
      <c r="F21" s="160">
        <f t="shared" si="10"/>
        <v>30000</v>
      </c>
      <c r="G21" s="158">
        <f t="shared" si="17"/>
        <v>24.66</v>
      </c>
      <c r="H21" s="161">
        <f t="shared" si="11"/>
        <v>49.32</v>
      </c>
      <c r="I21" s="159">
        <f t="shared" si="18"/>
        <v>24.66</v>
      </c>
      <c r="J21" s="162">
        <f t="shared" si="19"/>
        <v>30049.32</v>
      </c>
      <c r="L21" s="342">
        <f t="shared" si="12"/>
        <v>19</v>
      </c>
      <c r="M21" s="364">
        <v>0.0</v>
      </c>
      <c r="N21" s="343">
        <f t="shared" si="13"/>
        <v>300.49</v>
      </c>
      <c r="O21" s="70">
        <f t="shared" si="14"/>
        <v>7882.58</v>
      </c>
      <c r="P21" s="4">
        <f t="shared" si="15"/>
        <v>300.49</v>
      </c>
    </row>
    <row r="22">
      <c r="A22" s="135"/>
      <c r="B22" s="72">
        <v>43979.0</v>
      </c>
      <c r="C22" s="157" t="s">
        <v>44</v>
      </c>
      <c r="D22" s="158">
        <f t="shared" si="16"/>
        <v>24.66</v>
      </c>
      <c r="E22" s="159">
        <v>0.0</v>
      </c>
      <c r="F22" s="160">
        <f t="shared" si="10"/>
        <v>30000</v>
      </c>
      <c r="G22" s="158">
        <f t="shared" si="17"/>
        <v>24.66</v>
      </c>
      <c r="H22" s="161">
        <f t="shared" si="11"/>
        <v>73.98</v>
      </c>
      <c r="I22" s="159">
        <f t="shared" si="18"/>
        <v>24.66</v>
      </c>
      <c r="J22" s="162">
        <f t="shared" si="19"/>
        <v>30073.98</v>
      </c>
      <c r="L22" s="342">
        <f t="shared" si="12"/>
        <v>18</v>
      </c>
      <c r="M22" s="364">
        <v>0.0</v>
      </c>
      <c r="N22" s="343">
        <f t="shared" si="13"/>
        <v>300.74</v>
      </c>
      <c r="O22" s="70">
        <f t="shared" si="14"/>
        <v>7882.58</v>
      </c>
      <c r="P22" s="4">
        <f t="shared" si="15"/>
        <v>300.74</v>
      </c>
    </row>
    <row r="23">
      <c r="A23" s="143"/>
      <c r="B23" s="72">
        <v>43980.0</v>
      </c>
      <c r="C23" s="157" t="s">
        <v>44</v>
      </c>
      <c r="D23" s="158">
        <f t="shared" si="16"/>
        <v>24.66</v>
      </c>
      <c r="E23" s="159">
        <v>0.0</v>
      </c>
      <c r="F23" s="160">
        <f t="shared" si="10"/>
        <v>30000</v>
      </c>
      <c r="G23" s="158">
        <f t="shared" si="17"/>
        <v>24.66</v>
      </c>
      <c r="H23" s="161">
        <f t="shared" si="11"/>
        <v>98.64</v>
      </c>
      <c r="I23" s="159">
        <f t="shared" si="18"/>
        <v>24.66</v>
      </c>
      <c r="J23" s="162">
        <f t="shared" si="19"/>
        <v>30098.64</v>
      </c>
      <c r="L23" s="342">
        <f t="shared" si="12"/>
        <v>17</v>
      </c>
      <c r="M23" s="364">
        <v>0.0</v>
      </c>
      <c r="N23" s="343">
        <f t="shared" si="13"/>
        <v>300.99</v>
      </c>
      <c r="O23" s="70">
        <f t="shared" si="14"/>
        <v>7882.58</v>
      </c>
      <c r="P23" s="4">
        <f t="shared" si="15"/>
        <v>300.99</v>
      </c>
    </row>
    <row r="24">
      <c r="A24" s="143"/>
      <c r="B24" s="72">
        <v>43981.0</v>
      </c>
      <c r="C24" s="157" t="s">
        <v>44</v>
      </c>
      <c r="D24" s="158">
        <f t="shared" si="16"/>
        <v>24.66</v>
      </c>
      <c r="E24" s="159">
        <v>0.0</v>
      </c>
      <c r="F24" s="160">
        <f t="shared" si="10"/>
        <v>30000</v>
      </c>
      <c r="G24" s="158">
        <f t="shared" si="17"/>
        <v>24.66</v>
      </c>
      <c r="H24" s="161">
        <f t="shared" si="11"/>
        <v>123.3</v>
      </c>
      <c r="I24" s="159">
        <f t="shared" si="18"/>
        <v>24.66</v>
      </c>
      <c r="J24" s="162">
        <f t="shared" si="19"/>
        <v>30123.3</v>
      </c>
      <c r="L24" s="342">
        <f t="shared" si="12"/>
        <v>16</v>
      </c>
      <c r="M24" s="364">
        <v>0.0</v>
      </c>
      <c r="N24" s="343">
        <f t="shared" si="13"/>
        <v>301.23</v>
      </c>
      <c r="O24" s="70">
        <f t="shared" si="14"/>
        <v>7882.58</v>
      </c>
      <c r="P24" s="4">
        <f t="shared" si="15"/>
        <v>301.23</v>
      </c>
    </row>
    <row r="25">
      <c r="A25" s="143"/>
      <c r="B25" s="72">
        <v>43982.0</v>
      </c>
      <c r="C25" s="157" t="s">
        <v>44</v>
      </c>
      <c r="D25" s="158">
        <f t="shared" si="16"/>
        <v>24.66</v>
      </c>
      <c r="E25" s="159">
        <v>0.0</v>
      </c>
      <c r="F25" s="160">
        <f t="shared" si="10"/>
        <v>30000</v>
      </c>
      <c r="G25" s="158">
        <f t="shared" si="17"/>
        <v>24.66</v>
      </c>
      <c r="H25" s="161">
        <f t="shared" si="11"/>
        <v>147.96</v>
      </c>
      <c r="I25" s="159">
        <f t="shared" si="18"/>
        <v>24.66</v>
      </c>
      <c r="J25" s="162">
        <f t="shared" si="19"/>
        <v>30147.96</v>
      </c>
      <c r="L25" s="342">
        <f t="shared" si="12"/>
        <v>15</v>
      </c>
      <c r="M25" s="364">
        <v>0.0</v>
      </c>
      <c r="N25" s="343">
        <f t="shared" si="13"/>
        <v>301.48</v>
      </c>
      <c r="O25" s="70">
        <f t="shared" si="14"/>
        <v>7882.58</v>
      </c>
      <c r="P25" s="4">
        <f t="shared" si="15"/>
        <v>301.48</v>
      </c>
    </row>
    <row r="26">
      <c r="A26" s="143"/>
      <c r="B26" s="72">
        <v>43983.0</v>
      </c>
      <c r="C26" s="157" t="s">
        <v>44</v>
      </c>
      <c r="D26" s="158">
        <f t="shared" si="16"/>
        <v>24.66</v>
      </c>
      <c r="E26" s="159">
        <v>0.0</v>
      </c>
      <c r="F26" s="160">
        <f t="shared" si="10"/>
        <v>30000</v>
      </c>
      <c r="G26" s="158">
        <f t="shared" si="17"/>
        <v>24.66</v>
      </c>
      <c r="H26" s="161">
        <f t="shared" si="11"/>
        <v>172.62</v>
      </c>
      <c r="I26" s="159">
        <f t="shared" si="18"/>
        <v>24.66</v>
      </c>
      <c r="J26" s="162">
        <f t="shared" si="19"/>
        <v>30172.62</v>
      </c>
      <c r="L26" s="342">
        <f t="shared" si="12"/>
        <v>14</v>
      </c>
      <c r="M26" s="364">
        <v>0.0</v>
      </c>
      <c r="N26" s="343">
        <f t="shared" si="13"/>
        <v>301.73</v>
      </c>
      <c r="O26" s="70">
        <f t="shared" si="14"/>
        <v>7882.58</v>
      </c>
      <c r="P26" s="4">
        <f t="shared" si="15"/>
        <v>301.73</v>
      </c>
    </row>
    <row r="27">
      <c r="A27" s="143"/>
      <c r="B27" s="72">
        <v>43984.0</v>
      </c>
      <c r="C27" s="157" t="s">
        <v>44</v>
      </c>
      <c r="D27" s="158">
        <f t="shared" si="16"/>
        <v>24.66</v>
      </c>
      <c r="E27" s="159">
        <v>0.0</v>
      </c>
      <c r="F27" s="160">
        <f t="shared" si="10"/>
        <v>30000</v>
      </c>
      <c r="G27" s="158">
        <f t="shared" si="17"/>
        <v>24.66</v>
      </c>
      <c r="H27" s="161">
        <f t="shared" si="11"/>
        <v>197.28</v>
      </c>
      <c r="I27" s="159">
        <f t="shared" si="18"/>
        <v>24.66</v>
      </c>
      <c r="J27" s="162">
        <f t="shared" si="19"/>
        <v>30197.28</v>
      </c>
      <c r="L27" s="342">
        <f t="shared" si="12"/>
        <v>13</v>
      </c>
      <c r="M27" s="364">
        <v>0.0</v>
      </c>
      <c r="N27" s="343">
        <f t="shared" si="13"/>
        <v>301.97</v>
      </c>
      <c r="O27" s="70">
        <f t="shared" si="14"/>
        <v>7882.58</v>
      </c>
      <c r="P27" s="4">
        <f t="shared" si="15"/>
        <v>301.97</v>
      </c>
    </row>
    <row r="28">
      <c r="A28" s="143"/>
      <c r="B28" s="72">
        <v>43985.0</v>
      </c>
      <c r="C28" s="157" t="s">
        <v>44</v>
      </c>
      <c r="D28" s="158">
        <f t="shared" si="16"/>
        <v>24.66</v>
      </c>
      <c r="E28" s="159">
        <v>0.0</v>
      </c>
      <c r="F28" s="160">
        <f t="shared" si="10"/>
        <v>30000</v>
      </c>
      <c r="G28" s="158">
        <f t="shared" si="17"/>
        <v>24.66</v>
      </c>
      <c r="H28" s="161">
        <f t="shared" si="11"/>
        <v>221.94</v>
      </c>
      <c r="I28" s="159">
        <f t="shared" si="18"/>
        <v>24.66</v>
      </c>
      <c r="J28" s="162">
        <f t="shared" si="19"/>
        <v>30221.94</v>
      </c>
      <c r="L28" s="342">
        <f t="shared" si="12"/>
        <v>12</v>
      </c>
      <c r="M28" s="364">
        <v>0.0</v>
      </c>
      <c r="N28" s="343">
        <f t="shared" si="13"/>
        <v>302.22</v>
      </c>
      <c r="O28" s="70">
        <f t="shared" si="14"/>
        <v>7882.58</v>
      </c>
      <c r="P28" s="4">
        <f t="shared" si="15"/>
        <v>302.22</v>
      </c>
    </row>
    <row r="29">
      <c r="A29" s="143"/>
      <c r="B29" s="72">
        <v>43986.0</v>
      </c>
      <c r="C29" s="157" t="s">
        <v>44</v>
      </c>
      <c r="D29" s="158">
        <f t="shared" si="16"/>
        <v>24.66</v>
      </c>
      <c r="E29" s="159">
        <v>0.0</v>
      </c>
      <c r="F29" s="160">
        <f t="shared" si="10"/>
        <v>30000</v>
      </c>
      <c r="G29" s="158">
        <f t="shared" si="17"/>
        <v>24.66</v>
      </c>
      <c r="H29" s="161">
        <f t="shared" si="11"/>
        <v>246.6</v>
      </c>
      <c r="I29" s="159">
        <f t="shared" si="18"/>
        <v>24.66</v>
      </c>
      <c r="J29" s="162">
        <f t="shared" si="19"/>
        <v>30246.6</v>
      </c>
      <c r="L29" s="342">
        <f t="shared" si="12"/>
        <v>11</v>
      </c>
      <c r="M29" s="364">
        <v>0.0</v>
      </c>
      <c r="N29" s="343">
        <f t="shared" si="13"/>
        <v>302.47</v>
      </c>
      <c r="O29" s="70">
        <f t="shared" si="14"/>
        <v>7882.58</v>
      </c>
      <c r="P29" s="4">
        <f t="shared" si="15"/>
        <v>302.47</v>
      </c>
    </row>
    <row r="30">
      <c r="A30" s="143"/>
      <c r="B30" s="72">
        <v>43987.0</v>
      </c>
      <c r="C30" s="157" t="s">
        <v>44</v>
      </c>
      <c r="D30" s="158">
        <f t="shared" si="16"/>
        <v>24.66</v>
      </c>
      <c r="E30" s="159">
        <v>0.0</v>
      </c>
      <c r="F30" s="160">
        <f t="shared" si="10"/>
        <v>30000</v>
      </c>
      <c r="G30" s="158">
        <f t="shared" si="17"/>
        <v>24.66</v>
      </c>
      <c r="H30" s="161">
        <f t="shared" si="11"/>
        <v>271.26</v>
      </c>
      <c r="I30" s="159">
        <f t="shared" si="18"/>
        <v>24.66</v>
      </c>
      <c r="J30" s="162">
        <f t="shared" si="19"/>
        <v>30271.26</v>
      </c>
      <c r="L30" s="342">
        <f t="shared" si="12"/>
        <v>10</v>
      </c>
      <c r="M30" s="364">
        <v>0.0</v>
      </c>
      <c r="N30" s="343">
        <f t="shared" si="13"/>
        <v>302.71</v>
      </c>
      <c r="O30" s="70">
        <f t="shared" si="14"/>
        <v>7882.58</v>
      </c>
      <c r="P30" s="4">
        <f t="shared" si="15"/>
        <v>302.71</v>
      </c>
    </row>
    <row r="31">
      <c r="A31" s="143"/>
      <c r="B31" s="72">
        <v>43988.0</v>
      </c>
      <c r="C31" s="157" t="s">
        <v>44</v>
      </c>
      <c r="D31" s="158">
        <f t="shared" si="16"/>
        <v>24.66</v>
      </c>
      <c r="E31" s="159">
        <v>0.0</v>
      </c>
      <c r="F31" s="160">
        <f t="shared" si="10"/>
        <v>30000</v>
      </c>
      <c r="G31" s="158">
        <f t="shared" si="17"/>
        <v>24.66</v>
      </c>
      <c r="H31" s="161">
        <f t="shared" si="11"/>
        <v>295.92</v>
      </c>
      <c r="I31" s="159">
        <f t="shared" si="18"/>
        <v>24.66</v>
      </c>
      <c r="J31" s="162">
        <f t="shared" si="19"/>
        <v>30295.92</v>
      </c>
      <c r="L31" s="342">
        <f t="shared" si="12"/>
        <v>9</v>
      </c>
      <c r="M31" s="364">
        <v>0.0</v>
      </c>
      <c r="N31" s="343">
        <f t="shared" si="13"/>
        <v>302.96</v>
      </c>
      <c r="O31" s="70">
        <f t="shared" si="14"/>
        <v>7882.58</v>
      </c>
      <c r="P31" s="4">
        <f t="shared" si="15"/>
        <v>302.96</v>
      </c>
    </row>
    <row r="32">
      <c r="A32" s="143"/>
      <c r="B32" s="72">
        <v>43989.0</v>
      </c>
      <c r="C32" s="157" t="s">
        <v>44</v>
      </c>
      <c r="D32" s="158">
        <f t="shared" si="16"/>
        <v>24.66</v>
      </c>
      <c r="E32" s="159">
        <v>0.0</v>
      </c>
      <c r="F32" s="160">
        <f t="shared" si="10"/>
        <v>30000</v>
      </c>
      <c r="G32" s="158">
        <f t="shared" si="17"/>
        <v>24.66</v>
      </c>
      <c r="H32" s="161">
        <f t="shared" si="11"/>
        <v>320.58</v>
      </c>
      <c r="I32" s="159">
        <f t="shared" si="18"/>
        <v>24.66</v>
      </c>
      <c r="J32" s="162">
        <f t="shared" si="19"/>
        <v>30320.58</v>
      </c>
      <c r="L32" s="342">
        <f t="shared" si="12"/>
        <v>8</v>
      </c>
      <c r="M32" s="364">
        <v>0.0</v>
      </c>
      <c r="N32" s="343">
        <f t="shared" si="13"/>
        <v>303.21</v>
      </c>
      <c r="O32" s="70">
        <f t="shared" si="14"/>
        <v>7882.58</v>
      </c>
      <c r="P32" s="4">
        <f t="shared" si="15"/>
        <v>303.21</v>
      </c>
    </row>
    <row r="33">
      <c r="A33" s="143"/>
      <c r="B33" s="72">
        <v>43990.0</v>
      </c>
      <c r="C33" s="157" t="s">
        <v>44</v>
      </c>
      <c r="D33" s="158">
        <f t="shared" si="16"/>
        <v>24.66</v>
      </c>
      <c r="E33" s="159">
        <v>0.0</v>
      </c>
      <c r="F33" s="160">
        <f t="shared" si="10"/>
        <v>30000</v>
      </c>
      <c r="G33" s="158">
        <f t="shared" si="17"/>
        <v>24.66</v>
      </c>
      <c r="H33" s="161">
        <f t="shared" si="11"/>
        <v>345.24</v>
      </c>
      <c r="I33" s="159">
        <f t="shared" si="18"/>
        <v>24.66</v>
      </c>
      <c r="J33" s="162">
        <f t="shared" si="19"/>
        <v>30345.24</v>
      </c>
      <c r="L33" s="342">
        <f t="shared" si="12"/>
        <v>7</v>
      </c>
      <c r="M33" s="364">
        <v>0.0</v>
      </c>
      <c r="N33" s="343">
        <f t="shared" si="13"/>
        <v>303.45</v>
      </c>
      <c r="O33" s="70">
        <f t="shared" si="14"/>
        <v>7882.58</v>
      </c>
      <c r="P33" s="4">
        <f t="shared" si="15"/>
        <v>303.45</v>
      </c>
    </row>
    <row r="34">
      <c r="A34" s="143"/>
      <c r="B34" s="72">
        <v>43991.0</v>
      </c>
      <c r="C34" s="157" t="s">
        <v>44</v>
      </c>
      <c r="D34" s="158">
        <f t="shared" si="16"/>
        <v>24.66</v>
      </c>
      <c r="E34" s="159">
        <v>0.0</v>
      </c>
      <c r="F34" s="160">
        <f t="shared" si="10"/>
        <v>30000</v>
      </c>
      <c r="G34" s="158">
        <f t="shared" si="17"/>
        <v>24.66</v>
      </c>
      <c r="H34" s="161">
        <f t="shared" si="11"/>
        <v>369.9</v>
      </c>
      <c r="I34" s="159">
        <f t="shared" si="18"/>
        <v>24.66</v>
      </c>
      <c r="J34" s="162">
        <f t="shared" si="19"/>
        <v>30369.9</v>
      </c>
      <c r="L34" s="342">
        <f t="shared" si="12"/>
        <v>6</v>
      </c>
      <c r="M34" s="364">
        <v>0.0</v>
      </c>
      <c r="N34" s="343">
        <f t="shared" si="13"/>
        <v>303.7</v>
      </c>
      <c r="O34" s="70">
        <f t="shared" si="14"/>
        <v>7882.58</v>
      </c>
      <c r="P34" s="4">
        <f t="shared" si="15"/>
        <v>303.7</v>
      </c>
    </row>
    <row r="35">
      <c r="A35" s="143"/>
      <c r="B35" s="72">
        <v>43992.0</v>
      </c>
      <c r="C35" s="157" t="s">
        <v>44</v>
      </c>
      <c r="D35" s="158">
        <f t="shared" si="16"/>
        <v>24.66</v>
      </c>
      <c r="E35" s="159">
        <v>0.0</v>
      </c>
      <c r="F35" s="160">
        <f t="shared" si="10"/>
        <v>30000</v>
      </c>
      <c r="G35" s="158">
        <f t="shared" si="17"/>
        <v>24.66</v>
      </c>
      <c r="H35" s="161">
        <f t="shared" si="11"/>
        <v>394.56</v>
      </c>
      <c r="I35" s="159">
        <f t="shared" si="18"/>
        <v>24.66</v>
      </c>
      <c r="J35" s="162">
        <f t="shared" si="19"/>
        <v>30394.56</v>
      </c>
      <c r="L35" s="342">
        <f t="shared" si="12"/>
        <v>5</v>
      </c>
      <c r="M35" s="364">
        <v>0.0</v>
      </c>
      <c r="N35" s="343">
        <f t="shared" si="13"/>
        <v>303.95</v>
      </c>
      <c r="O35" s="70">
        <f t="shared" si="14"/>
        <v>7882.58</v>
      </c>
      <c r="P35" s="4">
        <f t="shared" si="15"/>
        <v>303.95</v>
      </c>
    </row>
    <row r="36">
      <c r="A36" s="143"/>
      <c r="B36" s="72">
        <v>43993.0</v>
      </c>
      <c r="C36" s="157" t="s">
        <v>44</v>
      </c>
      <c r="D36" s="158">
        <f t="shared" si="16"/>
        <v>24.66</v>
      </c>
      <c r="E36" s="159">
        <v>0.0</v>
      </c>
      <c r="F36" s="160">
        <f t="shared" si="10"/>
        <v>30000</v>
      </c>
      <c r="G36" s="158">
        <f t="shared" si="17"/>
        <v>24.66</v>
      </c>
      <c r="H36" s="161">
        <f t="shared" si="11"/>
        <v>419.22</v>
      </c>
      <c r="I36" s="159">
        <f t="shared" si="18"/>
        <v>24.66</v>
      </c>
      <c r="J36" s="162">
        <f t="shared" si="19"/>
        <v>30419.22</v>
      </c>
      <c r="L36" s="342">
        <f t="shared" si="12"/>
        <v>4</v>
      </c>
      <c r="M36" s="364">
        <v>0.0</v>
      </c>
      <c r="N36" s="343">
        <f t="shared" si="13"/>
        <v>304.19</v>
      </c>
      <c r="O36" s="70">
        <f t="shared" si="14"/>
        <v>7882.58</v>
      </c>
      <c r="P36" s="4">
        <f t="shared" si="15"/>
        <v>304.19</v>
      </c>
    </row>
    <row r="37">
      <c r="A37" s="143"/>
      <c r="B37" s="72">
        <v>43994.0</v>
      </c>
      <c r="C37" s="157" t="s">
        <v>44</v>
      </c>
      <c r="D37" s="158">
        <f t="shared" si="16"/>
        <v>24.66</v>
      </c>
      <c r="E37" s="159">
        <v>0.0</v>
      </c>
      <c r="F37" s="160">
        <f t="shared" si="10"/>
        <v>30000</v>
      </c>
      <c r="G37" s="158">
        <f t="shared" si="17"/>
        <v>24.66</v>
      </c>
      <c r="H37" s="161">
        <f t="shared" si="11"/>
        <v>443.88</v>
      </c>
      <c r="I37" s="159">
        <f t="shared" si="18"/>
        <v>24.66</v>
      </c>
      <c r="J37" s="162">
        <f t="shared" si="19"/>
        <v>30443.88</v>
      </c>
      <c r="L37" s="342">
        <f t="shared" si="12"/>
        <v>3</v>
      </c>
      <c r="M37" s="364">
        <v>0.0</v>
      </c>
      <c r="N37" s="343">
        <f t="shared" si="13"/>
        <v>304.44</v>
      </c>
      <c r="O37" s="70">
        <f t="shared" si="14"/>
        <v>7882.58</v>
      </c>
      <c r="P37" s="4">
        <f t="shared" si="15"/>
        <v>304.44</v>
      </c>
    </row>
    <row r="38">
      <c r="A38" s="143"/>
      <c r="B38" s="72">
        <v>43995.0</v>
      </c>
      <c r="C38" s="157" t="s">
        <v>44</v>
      </c>
      <c r="D38" s="158">
        <f t="shared" si="16"/>
        <v>24.66</v>
      </c>
      <c r="E38" s="159">
        <v>0.0</v>
      </c>
      <c r="F38" s="160">
        <f t="shared" si="10"/>
        <v>30000</v>
      </c>
      <c r="G38" s="158">
        <f t="shared" si="17"/>
        <v>24.66</v>
      </c>
      <c r="H38" s="161">
        <f t="shared" si="11"/>
        <v>468.54</v>
      </c>
      <c r="I38" s="159">
        <f t="shared" si="18"/>
        <v>24.66</v>
      </c>
      <c r="J38" s="162">
        <f t="shared" si="19"/>
        <v>30468.54</v>
      </c>
      <c r="L38" s="342">
        <f t="shared" si="12"/>
        <v>2</v>
      </c>
      <c r="M38" s="364">
        <v>0.0</v>
      </c>
      <c r="N38" s="343">
        <f t="shared" si="13"/>
        <v>304.69</v>
      </c>
      <c r="O38" s="70">
        <f t="shared" si="14"/>
        <v>7882.58</v>
      </c>
      <c r="P38" s="4">
        <f t="shared" si="15"/>
        <v>304.69</v>
      </c>
    </row>
    <row r="39">
      <c r="A39" s="143"/>
      <c r="B39" s="72">
        <v>43996.0</v>
      </c>
      <c r="C39" s="157" t="s">
        <v>44</v>
      </c>
      <c r="D39" s="158">
        <f t="shared" si="16"/>
        <v>24.66</v>
      </c>
      <c r="E39" s="159">
        <v>0.0</v>
      </c>
      <c r="F39" s="160">
        <f t="shared" si="10"/>
        <v>30000</v>
      </c>
      <c r="G39" s="158">
        <f t="shared" si="17"/>
        <v>24.66</v>
      </c>
      <c r="H39" s="161">
        <f t="shared" si="11"/>
        <v>493.2</v>
      </c>
      <c r="I39" s="159">
        <f t="shared" si="18"/>
        <v>24.66</v>
      </c>
      <c r="J39" s="162">
        <f t="shared" si="19"/>
        <v>30493.2</v>
      </c>
      <c r="L39" s="342">
        <f t="shared" si="12"/>
        <v>1</v>
      </c>
      <c r="M39" s="364">
        <v>0.0</v>
      </c>
      <c r="N39" s="343">
        <f t="shared" si="13"/>
        <v>304.93</v>
      </c>
      <c r="O39" s="70">
        <f t="shared" si="14"/>
        <v>7882.58</v>
      </c>
      <c r="P39" s="4">
        <f t="shared" si="15"/>
        <v>304.93</v>
      </c>
    </row>
    <row r="40">
      <c r="A40" s="143"/>
      <c r="B40" s="72">
        <v>43997.0</v>
      </c>
      <c r="C40" s="157" t="s">
        <v>44</v>
      </c>
      <c r="D40" s="158">
        <f t="shared" si="16"/>
        <v>24.66</v>
      </c>
      <c r="E40" s="159">
        <v>0.0</v>
      </c>
      <c r="F40" s="160">
        <f t="shared" si="10"/>
        <v>30000</v>
      </c>
      <c r="G40" s="158">
        <f t="shared" si="17"/>
        <v>24.66</v>
      </c>
      <c r="H40" s="161">
        <f t="shared" si="11"/>
        <v>517.86</v>
      </c>
      <c r="I40" s="159">
        <f t="shared" si="18"/>
        <v>24.66</v>
      </c>
      <c r="J40" s="162">
        <f t="shared" si="19"/>
        <v>30517.86</v>
      </c>
      <c r="L40" s="349">
        <f t="shared" si="12"/>
        <v>0</v>
      </c>
      <c r="M40" s="349">
        <f>$B$40-B40</f>
        <v>0</v>
      </c>
      <c r="N40" s="350">
        <v>0.0</v>
      </c>
      <c r="O40" s="70">
        <f t="shared" si="14"/>
        <v>7882.58</v>
      </c>
      <c r="P40" s="351">
        <f t="shared" si="15"/>
        <v>305.18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-(D41-H40)</f>
        <v>-7364.72</v>
      </c>
      <c r="F41" s="87">
        <f t="shared" si="10"/>
        <v>22635.28</v>
      </c>
      <c r="G41" s="85">
        <f>-(H40)</f>
        <v>-517.86</v>
      </c>
      <c r="H41" s="88">
        <f t="shared" si="11"/>
        <v>0</v>
      </c>
      <c r="I41" s="86">
        <f>-D41</f>
        <v>-7882.58</v>
      </c>
      <c r="J41" s="89">
        <f t="shared" si="19"/>
        <v>22635.28</v>
      </c>
      <c r="L41" s="352">
        <f t="shared" ref="L41:L71" si="20">$B$72-B41</f>
        <v>30</v>
      </c>
      <c r="M41" s="365">
        <v>0.0</v>
      </c>
      <c r="N41" s="350">
        <v>0.0</v>
      </c>
      <c r="O41" s="144">
        <f t="shared" ref="O41:O72" si="21">ROUND(MAX(0,F41-$S$3)+H41+ROUND(F41*$C$2/365,2)*(L41-M41)+ROUND(F41*$C$5,2)*M41,2)</f>
        <v>7882.58</v>
      </c>
      <c r="P41" s="351">
        <f t="shared" si="15"/>
        <v>226.35</v>
      </c>
    </row>
    <row r="42">
      <c r="A42" s="145"/>
      <c r="B42" s="72">
        <v>43998.0</v>
      </c>
      <c r="C42" s="157" t="s">
        <v>44</v>
      </c>
      <c r="D42" s="158">
        <f t="shared" ref="D42:D45" si="22">ROUND($C$2/365*F41,2)</f>
        <v>18.6</v>
      </c>
      <c r="E42" s="159">
        <v>0.0</v>
      </c>
      <c r="F42" s="165">
        <f t="shared" si="10"/>
        <v>22635.28</v>
      </c>
      <c r="G42" s="158">
        <f t="shared" ref="G42:G45" si="23">D42</f>
        <v>18.6</v>
      </c>
      <c r="H42" s="161">
        <f t="shared" si="11"/>
        <v>18.6</v>
      </c>
      <c r="I42" s="159">
        <f t="shared" ref="I42:I45" si="24">E42+G42</f>
        <v>18.6</v>
      </c>
      <c r="J42" s="162">
        <f t="shared" si="19"/>
        <v>22653.88</v>
      </c>
      <c r="L42" s="353">
        <f t="shared" si="20"/>
        <v>29</v>
      </c>
      <c r="M42" s="364">
        <v>0.0</v>
      </c>
      <c r="N42" s="343">
        <f t="shared" ref="N42:N71" si="25">ROUND(J42*$C$15,2)</f>
        <v>226.54</v>
      </c>
      <c r="O42" s="70">
        <f t="shared" si="21"/>
        <v>7882.58</v>
      </c>
      <c r="P42" s="4">
        <f t="shared" si="15"/>
        <v>226.54</v>
      </c>
    </row>
    <row r="43">
      <c r="A43" s="143"/>
      <c r="B43" s="72">
        <v>43999.0</v>
      </c>
      <c r="C43" s="157" t="s">
        <v>44</v>
      </c>
      <c r="D43" s="158">
        <f t="shared" si="22"/>
        <v>18.6</v>
      </c>
      <c r="E43" s="159">
        <v>0.0</v>
      </c>
      <c r="F43" s="165">
        <f t="shared" si="10"/>
        <v>22635.28</v>
      </c>
      <c r="G43" s="158">
        <f t="shared" si="23"/>
        <v>18.6</v>
      </c>
      <c r="H43" s="161">
        <f t="shared" si="11"/>
        <v>37.2</v>
      </c>
      <c r="I43" s="159">
        <f t="shared" si="24"/>
        <v>18.6</v>
      </c>
      <c r="J43" s="162">
        <f t="shared" si="19"/>
        <v>22672.48</v>
      </c>
      <c r="L43" s="353">
        <f t="shared" si="20"/>
        <v>28</v>
      </c>
      <c r="M43" s="364">
        <v>0.0</v>
      </c>
      <c r="N43" s="343">
        <f t="shared" si="25"/>
        <v>226.72</v>
      </c>
      <c r="O43" s="70">
        <f t="shared" si="21"/>
        <v>7882.58</v>
      </c>
      <c r="P43" s="4">
        <f t="shared" si="15"/>
        <v>226.72</v>
      </c>
    </row>
    <row r="44">
      <c r="A44" s="143"/>
      <c r="B44" s="72">
        <v>44000.0</v>
      </c>
      <c r="C44" s="157" t="s">
        <v>44</v>
      </c>
      <c r="D44" s="158">
        <f t="shared" si="22"/>
        <v>18.6</v>
      </c>
      <c r="E44" s="159">
        <v>0.0</v>
      </c>
      <c r="F44" s="165">
        <f t="shared" si="10"/>
        <v>22635.28</v>
      </c>
      <c r="G44" s="158">
        <f t="shared" si="23"/>
        <v>18.6</v>
      </c>
      <c r="H44" s="161">
        <f t="shared" si="11"/>
        <v>55.8</v>
      </c>
      <c r="I44" s="159">
        <f t="shared" si="24"/>
        <v>18.6</v>
      </c>
      <c r="J44" s="162">
        <f t="shared" si="19"/>
        <v>22691.08</v>
      </c>
      <c r="L44" s="353">
        <f t="shared" si="20"/>
        <v>27</v>
      </c>
      <c r="M44" s="364">
        <v>0.0</v>
      </c>
      <c r="N44" s="343">
        <f t="shared" si="25"/>
        <v>226.91</v>
      </c>
      <c r="O44" s="70">
        <f t="shared" si="21"/>
        <v>7882.58</v>
      </c>
      <c r="P44" s="4">
        <f t="shared" si="15"/>
        <v>226.91</v>
      </c>
    </row>
    <row r="45">
      <c r="A45" s="143"/>
      <c r="B45" s="72">
        <v>44001.0</v>
      </c>
      <c r="C45" s="157" t="s">
        <v>44</v>
      </c>
      <c r="D45" s="158">
        <f t="shared" si="22"/>
        <v>18.6</v>
      </c>
      <c r="E45" s="159">
        <v>0.0</v>
      </c>
      <c r="F45" s="165">
        <f t="shared" si="10"/>
        <v>22635.28</v>
      </c>
      <c r="G45" s="158">
        <f t="shared" si="23"/>
        <v>18.6</v>
      </c>
      <c r="H45" s="161">
        <f t="shared" si="11"/>
        <v>74.4</v>
      </c>
      <c r="I45" s="159">
        <f t="shared" si="24"/>
        <v>18.6</v>
      </c>
      <c r="J45" s="162">
        <f t="shared" si="19"/>
        <v>22709.68</v>
      </c>
      <c r="L45" s="353">
        <f t="shared" si="20"/>
        <v>26</v>
      </c>
      <c r="M45" s="342">
        <f t="shared" ref="M45:M46" si="26">$B$45-B45</f>
        <v>0</v>
      </c>
      <c r="N45" s="343">
        <f t="shared" si="25"/>
        <v>227.1</v>
      </c>
      <c r="O45" s="70">
        <f t="shared" si="21"/>
        <v>7882.58</v>
      </c>
      <c r="P45" s="4">
        <f t="shared" si="15"/>
        <v>227.1</v>
      </c>
    </row>
    <row r="46">
      <c r="A46" s="143"/>
      <c r="B46" s="354">
        <v>44001.0</v>
      </c>
      <c r="C46" s="192" t="s">
        <v>63</v>
      </c>
      <c r="D46" s="344">
        <f>3000+N45</f>
        <v>3227.1</v>
      </c>
      <c r="E46" s="345">
        <f>I46-G46</f>
        <v>-2925.6</v>
      </c>
      <c r="F46" s="355">
        <f t="shared" si="10"/>
        <v>19709.68</v>
      </c>
      <c r="G46" s="193">
        <f>-H45</f>
        <v>-74.4</v>
      </c>
      <c r="H46" s="347">
        <f t="shared" si="11"/>
        <v>0</v>
      </c>
      <c r="I46" s="345">
        <f>-D46+N45</f>
        <v>-3000</v>
      </c>
      <c r="J46" s="348">
        <f t="shared" si="19"/>
        <v>19709.68</v>
      </c>
      <c r="L46" s="353">
        <f t="shared" si="20"/>
        <v>26</v>
      </c>
      <c r="M46" s="342">
        <f t="shared" si="26"/>
        <v>0</v>
      </c>
      <c r="N46" s="343">
        <f t="shared" si="25"/>
        <v>197.1</v>
      </c>
      <c r="O46" s="70">
        <f t="shared" si="21"/>
        <v>4820.18</v>
      </c>
      <c r="P46" s="4">
        <f t="shared" si="15"/>
        <v>197.1</v>
      </c>
    </row>
    <row r="47">
      <c r="A47" s="143"/>
      <c r="B47" s="72">
        <v>44002.0</v>
      </c>
      <c r="C47" s="147" t="s">
        <v>44</v>
      </c>
      <c r="D47" s="148">
        <f t="shared" ref="D47:D72" si="27">ROUND($C$2/365*F46,2)</f>
        <v>16.2</v>
      </c>
      <c r="E47" s="149">
        <v>0.0</v>
      </c>
      <c r="F47" s="150">
        <f t="shared" si="10"/>
        <v>19709.68</v>
      </c>
      <c r="G47" s="148">
        <f t="shared" ref="G47:G72" si="28">D47</f>
        <v>16.2</v>
      </c>
      <c r="H47" s="151">
        <f t="shared" si="11"/>
        <v>16.2</v>
      </c>
      <c r="I47" s="149">
        <f t="shared" ref="I47:I72" si="29">E47+G47</f>
        <v>16.2</v>
      </c>
      <c r="J47" s="152">
        <f t="shared" si="19"/>
        <v>19725.88</v>
      </c>
      <c r="L47" s="353">
        <f t="shared" si="20"/>
        <v>25</v>
      </c>
      <c r="M47" s="342">
        <v>0.0</v>
      </c>
      <c r="N47" s="343">
        <f t="shared" si="25"/>
        <v>197.26</v>
      </c>
      <c r="O47" s="70">
        <f t="shared" si="21"/>
        <v>4820.18</v>
      </c>
      <c r="P47" s="4">
        <f t="shared" si="15"/>
        <v>197.26</v>
      </c>
    </row>
    <row r="48">
      <c r="A48" s="143"/>
      <c r="B48" s="72">
        <v>44003.0</v>
      </c>
      <c r="C48" s="147" t="s">
        <v>44</v>
      </c>
      <c r="D48" s="148">
        <f t="shared" si="27"/>
        <v>16.2</v>
      </c>
      <c r="E48" s="149">
        <v>0.0</v>
      </c>
      <c r="F48" s="150">
        <f t="shared" si="10"/>
        <v>19709.68</v>
      </c>
      <c r="G48" s="148">
        <f t="shared" si="28"/>
        <v>16.2</v>
      </c>
      <c r="H48" s="151">
        <f t="shared" si="11"/>
        <v>32.4</v>
      </c>
      <c r="I48" s="149">
        <f t="shared" si="29"/>
        <v>16.2</v>
      </c>
      <c r="J48" s="152">
        <f t="shared" si="19"/>
        <v>19742.08</v>
      </c>
      <c r="L48" s="353">
        <f t="shared" si="20"/>
        <v>24</v>
      </c>
      <c r="M48" s="342">
        <v>0.0</v>
      </c>
      <c r="N48" s="343">
        <f t="shared" si="25"/>
        <v>197.42</v>
      </c>
      <c r="O48" s="70">
        <f t="shared" si="21"/>
        <v>4820.18</v>
      </c>
      <c r="P48" s="4">
        <f t="shared" si="15"/>
        <v>197.42</v>
      </c>
    </row>
    <row r="49">
      <c r="A49" s="143"/>
      <c r="B49" s="72">
        <v>44004.0</v>
      </c>
      <c r="C49" s="147" t="s">
        <v>44</v>
      </c>
      <c r="D49" s="148">
        <f t="shared" si="27"/>
        <v>16.2</v>
      </c>
      <c r="E49" s="149">
        <v>0.0</v>
      </c>
      <c r="F49" s="150">
        <f t="shared" si="10"/>
        <v>19709.68</v>
      </c>
      <c r="G49" s="148">
        <f t="shared" si="28"/>
        <v>16.2</v>
      </c>
      <c r="H49" s="151">
        <f t="shared" si="11"/>
        <v>48.6</v>
      </c>
      <c r="I49" s="149">
        <f t="shared" si="29"/>
        <v>16.2</v>
      </c>
      <c r="J49" s="152">
        <f t="shared" si="19"/>
        <v>19758.28</v>
      </c>
      <c r="L49" s="353">
        <f t="shared" si="20"/>
        <v>23</v>
      </c>
      <c r="M49" s="342">
        <v>0.0</v>
      </c>
      <c r="N49" s="343">
        <f t="shared" si="25"/>
        <v>197.58</v>
      </c>
      <c r="O49" s="70">
        <f t="shared" si="21"/>
        <v>4820.18</v>
      </c>
      <c r="P49" s="4">
        <f t="shared" si="15"/>
        <v>197.58</v>
      </c>
    </row>
    <row r="50">
      <c r="A50" s="143"/>
      <c r="B50" s="72">
        <v>44005.0</v>
      </c>
      <c r="C50" s="147" t="s">
        <v>44</v>
      </c>
      <c r="D50" s="148">
        <f t="shared" si="27"/>
        <v>16.2</v>
      </c>
      <c r="E50" s="149">
        <v>0.0</v>
      </c>
      <c r="F50" s="150">
        <f t="shared" si="10"/>
        <v>19709.68</v>
      </c>
      <c r="G50" s="148">
        <f t="shared" si="28"/>
        <v>16.2</v>
      </c>
      <c r="H50" s="151">
        <f t="shared" si="11"/>
        <v>64.8</v>
      </c>
      <c r="I50" s="149">
        <f t="shared" si="29"/>
        <v>16.2</v>
      </c>
      <c r="J50" s="152">
        <f t="shared" si="19"/>
        <v>19774.48</v>
      </c>
      <c r="L50" s="353">
        <f t="shared" si="20"/>
        <v>22</v>
      </c>
      <c r="M50" s="342">
        <v>0.0</v>
      </c>
      <c r="N50" s="343">
        <f t="shared" si="25"/>
        <v>197.74</v>
      </c>
      <c r="O50" s="70">
        <f t="shared" si="21"/>
        <v>4820.18</v>
      </c>
      <c r="P50" s="4">
        <f t="shared" si="15"/>
        <v>197.74</v>
      </c>
    </row>
    <row r="51">
      <c r="A51" s="143"/>
      <c r="B51" s="72">
        <v>44006.0</v>
      </c>
      <c r="C51" s="147" t="s">
        <v>44</v>
      </c>
      <c r="D51" s="148">
        <f t="shared" si="27"/>
        <v>16.2</v>
      </c>
      <c r="E51" s="149">
        <v>0.0</v>
      </c>
      <c r="F51" s="150">
        <f t="shared" si="10"/>
        <v>19709.68</v>
      </c>
      <c r="G51" s="148">
        <f t="shared" si="28"/>
        <v>16.2</v>
      </c>
      <c r="H51" s="151">
        <f t="shared" si="11"/>
        <v>81</v>
      </c>
      <c r="I51" s="149">
        <f t="shared" si="29"/>
        <v>16.2</v>
      </c>
      <c r="J51" s="152">
        <f t="shared" si="19"/>
        <v>19790.68</v>
      </c>
      <c r="L51" s="353">
        <f t="shared" si="20"/>
        <v>21</v>
      </c>
      <c r="M51" s="342">
        <v>0.0</v>
      </c>
      <c r="N51" s="343">
        <f t="shared" si="25"/>
        <v>197.91</v>
      </c>
      <c r="O51" s="70">
        <f t="shared" si="21"/>
        <v>4820.18</v>
      </c>
      <c r="P51" s="4">
        <f t="shared" si="15"/>
        <v>197.91</v>
      </c>
    </row>
    <row r="52">
      <c r="A52" s="143"/>
      <c r="B52" s="72">
        <v>44007.0</v>
      </c>
      <c r="C52" s="147" t="s">
        <v>44</v>
      </c>
      <c r="D52" s="148">
        <f t="shared" si="27"/>
        <v>16.2</v>
      </c>
      <c r="E52" s="149">
        <v>0.0</v>
      </c>
      <c r="F52" s="150">
        <f t="shared" si="10"/>
        <v>19709.68</v>
      </c>
      <c r="G52" s="148">
        <f t="shared" si="28"/>
        <v>16.2</v>
      </c>
      <c r="H52" s="151">
        <f t="shared" si="11"/>
        <v>97.2</v>
      </c>
      <c r="I52" s="149">
        <f t="shared" si="29"/>
        <v>16.2</v>
      </c>
      <c r="J52" s="152">
        <f t="shared" si="19"/>
        <v>19806.88</v>
      </c>
      <c r="L52" s="353">
        <f t="shared" si="20"/>
        <v>20</v>
      </c>
      <c r="M52" s="342">
        <v>0.0</v>
      </c>
      <c r="N52" s="343">
        <f t="shared" si="25"/>
        <v>198.07</v>
      </c>
      <c r="O52" s="70">
        <f t="shared" si="21"/>
        <v>4820.18</v>
      </c>
      <c r="P52" s="4">
        <f t="shared" si="15"/>
        <v>198.07</v>
      </c>
    </row>
    <row r="53">
      <c r="A53" s="143"/>
      <c r="B53" s="72">
        <v>44008.0</v>
      </c>
      <c r="C53" s="147" t="s">
        <v>44</v>
      </c>
      <c r="D53" s="148">
        <f t="shared" si="27"/>
        <v>16.2</v>
      </c>
      <c r="E53" s="149">
        <v>0.0</v>
      </c>
      <c r="F53" s="150">
        <f t="shared" si="10"/>
        <v>19709.68</v>
      </c>
      <c r="G53" s="148">
        <f t="shared" si="28"/>
        <v>16.2</v>
      </c>
      <c r="H53" s="151">
        <f t="shared" si="11"/>
        <v>113.4</v>
      </c>
      <c r="I53" s="149">
        <f t="shared" si="29"/>
        <v>16.2</v>
      </c>
      <c r="J53" s="152">
        <f t="shared" si="19"/>
        <v>19823.08</v>
      </c>
      <c r="L53" s="353">
        <f t="shared" si="20"/>
        <v>19</v>
      </c>
      <c r="M53" s="342">
        <v>0.0</v>
      </c>
      <c r="N53" s="343">
        <f t="shared" si="25"/>
        <v>198.23</v>
      </c>
      <c r="O53" s="70">
        <f t="shared" si="21"/>
        <v>4820.18</v>
      </c>
      <c r="P53" s="4">
        <f t="shared" si="15"/>
        <v>198.23</v>
      </c>
    </row>
    <row r="54">
      <c r="A54" s="143"/>
      <c r="B54" s="72">
        <v>44009.0</v>
      </c>
      <c r="C54" s="147" t="s">
        <v>44</v>
      </c>
      <c r="D54" s="148">
        <f t="shared" si="27"/>
        <v>16.2</v>
      </c>
      <c r="E54" s="149">
        <v>0.0</v>
      </c>
      <c r="F54" s="150">
        <f t="shared" si="10"/>
        <v>19709.68</v>
      </c>
      <c r="G54" s="148">
        <f t="shared" si="28"/>
        <v>16.2</v>
      </c>
      <c r="H54" s="151">
        <f t="shared" si="11"/>
        <v>129.6</v>
      </c>
      <c r="I54" s="149">
        <f t="shared" si="29"/>
        <v>16.2</v>
      </c>
      <c r="J54" s="152">
        <f t="shared" si="19"/>
        <v>19839.28</v>
      </c>
      <c r="L54" s="353">
        <f t="shared" si="20"/>
        <v>18</v>
      </c>
      <c r="M54" s="342">
        <v>0.0</v>
      </c>
      <c r="N54" s="343">
        <f t="shared" si="25"/>
        <v>198.39</v>
      </c>
      <c r="O54" s="70">
        <f t="shared" si="21"/>
        <v>4820.18</v>
      </c>
      <c r="P54" s="4">
        <f t="shared" si="15"/>
        <v>198.39</v>
      </c>
    </row>
    <row r="55">
      <c r="A55" s="143"/>
      <c r="B55" s="72">
        <v>44010.0</v>
      </c>
      <c r="C55" s="147" t="s">
        <v>44</v>
      </c>
      <c r="D55" s="148">
        <f t="shared" si="27"/>
        <v>16.2</v>
      </c>
      <c r="E55" s="149">
        <v>0.0</v>
      </c>
      <c r="F55" s="150">
        <f t="shared" si="10"/>
        <v>19709.68</v>
      </c>
      <c r="G55" s="148">
        <f t="shared" si="28"/>
        <v>16.2</v>
      </c>
      <c r="H55" s="151">
        <f t="shared" si="11"/>
        <v>145.8</v>
      </c>
      <c r="I55" s="149">
        <f t="shared" si="29"/>
        <v>16.2</v>
      </c>
      <c r="J55" s="152">
        <f t="shared" si="19"/>
        <v>19855.48</v>
      </c>
      <c r="L55" s="353">
        <f t="shared" si="20"/>
        <v>17</v>
      </c>
      <c r="M55" s="342">
        <v>0.0</v>
      </c>
      <c r="N55" s="343">
        <f t="shared" si="25"/>
        <v>198.55</v>
      </c>
      <c r="O55" s="70">
        <f t="shared" si="21"/>
        <v>4820.18</v>
      </c>
      <c r="P55" s="4">
        <f t="shared" si="15"/>
        <v>198.55</v>
      </c>
    </row>
    <row r="56">
      <c r="A56" s="153"/>
      <c r="B56" s="72">
        <v>44011.0</v>
      </c>
      <c r="C56" s="147" t="s">
        <v>44</v>
      </c>
      <c r="D56" s="148">
        <f t="shared" si="27"/>
        <v>16.2</v>
      </c>
      <c r="E56" s="149">
        <v>0.0</v>
      </c>
      <c r="F56" s="150">
        <f t="shared" si="10"/>
        <v>19709.68</v>
      </c>
      <c r="G56" s="148">
        <f t="shared" si="28"/>
        <v>16.2</v>
      </c>
      <c r="H56" s="151">
        <f t="shared" si="11"/>
        <v>162</v>
      </c>
      <c r="I56" s="149">
        <f t="shared" si="29"/>
        <v>16.2</v>
      </c>
      <c r="J56" s="152">
        <f t="shared" si="19"/>
        <v>19871.68</v>
      </c>
      <c r="L56" s="353">
        <f t="shared" si="20"/>
        <v>16</v>
      </c>
      <c r="M56" s="342">
        <v>0.0</v>
      </c>
      <c r="N56" s="343">
        <f t="shared" si="25"/>
        <v>198.72</v>
      </c>
      <c r="O56" s="70">
        <f t="shared" si="21"/>
        <v>4820.18</v>
      </c>
      <c r="P56" s="4">
        <f t="shared" si="15"/>
        <v>198.72</v>
      </c>
    </row>
    <row r="57">
      <c r="A57" s="143"/>
      <c r="B57" s="72">
        <v>44012.0</v>
      </c>
      <c r="C57" s="147" t="s">
        <v>44</v>
      </c>
      <c r="D57" s="148">
        <f t="shared" si="27"/>
        <v>16.2</v>
      </c>
      <c r="E57" s="149">
        <v>0.0</v>
      </c>
      <c r="F57" s="150">
        <f t="shared" si="10"/>
        <v>19709.68</v>
      </c>
      <c r="G57" s="148">
        <f t="shared" si="28"/>
        <v>16.2</v>
      </c>
      <c r="H57" s="151">
        <f t="shared" si="11"/>
        <v>178.2</v>
      </c>
      <c r="I57" s="149">
        <f t="shared" si="29"/>
        <v>16.2</v>
      </c>
      <c r="J57" s="152">
        <f t="shared" si="19"/>
        <v>19887.88</v>
      </c>
      <c r="L57" s="353">
        <f t="shared" si="20"/>
        <v>15</v>
      </c>
      <c r="M57" s="342">
        <v>0.0</v>
      </c>
      <c r="N57" s="343">
        <f t="shared" si="25"/>
        <v>198.88</v>
      </c>
      <c r="O57" s="70">
        <f t="shared" si="21"/>
        <v>4820.18</v>
      </c>
      <c r="P57" s="4">
        <f t="shared" si="15"/>
        <v>198.88</v>
      </c>
    </row>
    <row r="58">
      <c r="A58" s="143"/>
      <c r="B58" s="72">
        <v>44013.0</v>
      </c>
      <c r="C58" s="147" t="s">
        <v>44</v>
      </c>
      <c r="D58" s="148">
        <f t="shared" si="27"/>
        <v>16.2</v>
      </c>
      <c r="E58" s="149">
        <v>0.0</v>
      </c>
      <c r="F58" s="150">
        <f t="shared" si="10"/>
        <v>19709.68</v>
      </c>
      <c r="G58" s="148">
        <f t="shared" si="28"/>
        <v>16.2</v>
      </c>
      <c r="H58" s="151">
        <f t="shared" si="11"/>
        <v>194.4</v>
      </c>
      <c r="I58" s="149">
        <f t="shared" si="29"/>
        <v>16.2</v>
      </c>
      <c r="J58" s="152">
        <f t="shared" si="19"/>
        <v>19904.08</v>
      </c>
      <c r="L58" s="353">
        <f t="shared" si="20"/>
        <v>14</v>
      </c>
      <c r="M58" s="342">
        <v>0.0</v>
      </c>
      <c r="N58" s="343">
        <f t="shared" si="25"/>
        <v>199.04</v>
      </c>
      <c r="O58" s="70">
        <f t="shared" si="21"/>
        <v>4820.18</v>
      </c>
      <c r="P58" s="4">
        <f t="shared" si="15"/>
        <v>199.04</v>
      </c>
    </row>
    <row r="59">
      <c r="A59" s="143"/>
      <c r="B59" s="72">
        <v>44014.0</v>
      </c>
      <c r="C59" s="147" t="s">
        <v>44</v>
      </c>
      <c r="D59" s="148">
        <f t="shared" si="27"/>
        <v>16.2</v>
      </c>
      <c r="E59" s="149">
        <v>0.0</v>
      </c>
      <c r="F59" s="150">
        <f t="shared" si="10"/>
        <v>19709.68</v>
      </c>
      <c r="G59" s="148">
        <f t="shared" si="28"/>
        <v>16.2</v>
      </c>
      <c r="H59" s="151">
        <f t="shared" si="11"/>
        <v>210.6</v>
      </c>
      <c r="I59" s="149">
        <f t="shared" si="29"/>
        <v>16.2</v>
      </c>
      <c r="J59" s="152">
        <f t="shared" si="19"/>
        <v>19920.28</v>
      </c>
      <c r="L59" s="353">
        <f t="shared" si="20"/>
        <v>13</v>
      </c>
      <c r="M59" s="342">
        <v>0.0</v>
      </c>
      <c r="N59" s="343">
        <f t="shared" si="25"/>
        <v>199.2</v>
      </c>
      <c r="O59" s="70">
        <f t="shared" si="21"/>
        <v>4820.18</v>
      </c>
      <c r="P59" s="4">
        <f t="shared" si="15"/>
        <v>199.2</v>
      </c>
    </row>
    <row r="60">
      <c r="A60" s="143"/>
      <c r="B60" s="72">
        <v>44015.0</v>
      </c>
      <c r="C60" s="147" t="s">
        <v>44</v>
      </c>
      <c r="D60" s="148">
        <f t="shared" si="27"/>
        <v>16.2</v>
      </c>
      <c r="E60" s="149">
        <v>0.0</v>
      </c>
      <c r="F60" s="150">
        <f t="shared" si="10"/>
        <v>19709.68</v>
      </c>
      <c r="G60" s="148">
        <f t="shared" si="28"/>
        <v>16.2</v>
      </c>
      <c r="H60" s="151">
        <f t="shared" si="11"/>
        <v>226.8</v>
      </c>
      <c r="I60" s="149">
        <f t="shared" si="29"/>
        <v>16.2</v>
      </c>
      <c r="J60" s="152">
        <f t="shared" si="19"/>
        <v>19936.48</v>
      </c>
      <c r="L60" s="353">
        <f t="shared" si="20"/>
        <v>12</v>
      </c>
      <c r="M60" s="342">
        <v>0.0</v>
      </c>
      <c r="N60" s="343">
        <f t="shared" si="25"/>
        <v>199.36</v>
      </c>
      <c r="O60" s="70">
        <f t="shared" si="21"/>
        <v>4820.18</v>
      </c>
      <c r="P60" s="4">
        <f t="shared" si="15"/>
        <v>199.36</v>
      </c>
    </row>
    <row r="61">
      <c r="A61" s="143"/>
      <c r="B61" s="72">
        <v>44016.0</v>
      </c>
      <c r="C61" s="147" t="s">
        <v>44</v>
      </c>
      <c r="D61" s="148">
        <f t="shared" si="27"/>
        <v>16.2</v>
      </c>
      <c r="E61" s="149">
        <v>0.0</v>
      </c>
      <c r="F61" s="150">
        <f t="shared" si="10"/>
        <v>19709.68</v>
      </c>
      <c r="G61" s="148">
        <f t="shared" si="28"/>
        <v>16.2</v>
      </c>
      <c r="H61" s="151">
        <f t="shared" si="11"/>
        <v>243</v>
      </c>
      <c r="I61" s="149">
        <f t="shared" si="29"/>
        <v>16.2</v>
      </c>
      <c r="J61" s="152">
        <f t="shared" si="19"/>
        <v>19952.68</v>
      </c>
      <c r="L61" s="353">
        <f t="shared" si="20"/>
        <v>11</v>
      </c>
      <c r="M61" s="342">
        <v>0.0</v>
      </c>
      <c r="N61" s="343">
        <f t="shared" si="25"/>
        <v>199.53</v>
      </c>
      <c r="O61" s="70">
        <f t="shared" si="21"/>
        <v>4820.18</v>
      </c>
      <c r="P61" s="4">
        <f t="shared" si="15"/>
        <v>199.53</v>
      </c>
    </row>
    <row r="62">
      <c r="A62" s="143"/>
      <c r="B62" s="72">
        <v>44017.0</v>
      </c>
      <c r="C62" s="147" t="s">
        <v>44</v>
      </c>
      <c r="D62" s="148">
        <f t="shared" si="27"/>
        <v>16.2</v>
      </c>
      <c r="E62" s="149">
        <v>0.0</v>
      </c>
      <c r="F62" s="150">
        <f t="shared" si="10"/>
        <v>19709.68</v>
      </c>
      <c r="G62" s="148">
        <f t="shared" si="28"/>
        <v>16.2</v>
      </c>
      <c r="H62" s="151">
        <f t="shared" si="11"/>
        <v>259.2</v>
      </c>
      <c r="I62" s="149">
        <f t="shared" si="29"/>
        <v>16.2</v>
      </c>
      <c r="J62" s="152">
        <f t="shared" si="19"/>
        <v>19968.88</v>
      </c>
      <c r="L62" s="353">
        <f t="shared" si="20"/>
        <v>10</v>
      </c>
      <c r="M62" s="342">
        <v>0.0</v>
      </c>
      <c r="N62" s="343">
        <f t="shared" si="25"/>
        <v>199.69</v>
      </c>
      <c r="O62" s="70">
        <f t="shared" si="21"/>
        <v>4820.18</v>
      </c>
      <c r="P62" s="4">
        <f t="shared" si="15"/>
        <v>199.69</v>
      </c>
    </row>
    <row r="63">
      <c r="A63" s="143"/>
      <c r="B63" s="72">
        <v>44018.0</v>
      </c>
      <c r="C63" s="147" t="s">
        <v>44</v>
      </c>
      <c r="D63" s="148">
        <f t="shared" si="27"/>
        <v>16.2</v>
      </c>
      <c r="E63" s="149">
        <v>0.0</v>
      </c>
      <c r="F63" s="150">
        <f t="shared" si="10"/>
        <v>19709.68</v>
      </c>
      <c r="G63" s="148">
        <f t="shared" si="28"/>
        <v>16.2</v>
      </c>
      <c r="H63" s="151">
        <f t="shared" si="11"/>
        <v>275.4</v>
      </c>
      <c r="I63" s="149">
        <f t="shared" si="29"/>
        <v>16.2</v>
      </c>
      <c r="J63" s="152">
        <f t="shared" si="19"/>
        <v>19985.08</v>
      </c>
      <c r="L63" s="353">
        <f t="shared" si="20"/>
        <v>9</v>
      </c>
      <c r="M63" s="342">
        <v>0.0</v>
      </c>
      <c r="N63" s="343">
        <f t="shared" si="25"/>
        <v>199.85</v>
      </c>
      <c r="O63" s="70">
        <f t="shared" si="21"/>
        <v>4820.18</v>
      </c>
      <c r="P63" s="4">
        <f t="shared" si="15"/>
        <v>199.85</v>
      </c>
    </row>
    <row r="64">
      <c r="A64" s="143"/>
      <c r="B64" s="72">
        <v>44019.0</v>
      </c>
      <c r="C64" s="147" t="s">
        <v>44</v>
      </c>
      <c r="D64" s="148">
        <f t="shared" si="27"/>
        <v>16.2</v>
      </c>
      <c r="E64" s="149">
        <v>0.0</v>
      </c>
      <c r="F64" s="150">
        <f t="shared" si="10"/>
        <v>19709.68</v>
      </c>
      <c r="G64" s="148">
        <f t="shared" si="28"/>
        <v>16.2</v>
      </c>
      <c r="H64" s="151">
        <f t="shared" si="11"/>
        <v>291.6</v>
      </c>
      <c r="I64" s="149">
        <f t="shared" si="29"/>
        <v>16.2</v>
      </c>
      <c r="J64" s="152">
        <f t="shared" si="19"/>
        <v>20001.28</v>
      </c>
      <c r="L64" s="353">
        <f t="shared" si="20"/>
        <v>8</v>
      </c>
      <c r="M64" s="342">
        <v>0.0</v>
      </c>
      <c r="N64" s="343">
        <f t="shared" si="25"/>
        <v>200.01</v>
      </c>
      <c r="O64" s="70">
        <f t="shared" si="21"/>
        <v>4820.18</v>
      </c>
      <c r="P64" s="4">
        <f t="shared" si="15"/>
        <v>200.01</v>
      </c>
    </row>
    <row r="65">
      <c r="A65" s="143"/>
      <c r="B65" s="72">
        <v>44020.0</v>
      </c>
      <c r="C65" s="147" t="s">
        <v>44</v>
      </c>
      <c r="D65" s="148">
        <f t="shared" si="27"/>
        <v>16.2</v>
      </c>
      <c r="E65" s="149">
        <v>0.0</v>
      </c>
      <c r="F65" s="150">
        <f t="shared" si="10"/>
        <v>19709.68</v>
      </c>
      <c r="G65" s="148">
        <f t="shared" si="28"/>
        <v>16.2</v>
      </c>
      <c r="H65" s="151">
        <f t="shared" si="11"/>
        <v>307.8</v>
      </c>
      <c r="I65" s="149">
        <f t="shared" si="29"/>
        <v>16.2</v>
      </c>
      <c r="J65" s="152">
        <f t="shared" si="19"/>
        <v>20017.48</v>
      </c>
      <c r="L65" s="353">
        <f t="shared" si="20"/>
        <v>7</v>
      </c>
      <c r="M65" s="342">
        <v>0.0</v>
      </c>
      <c r="N65" s="343">
        <f t="shared" si="25"/>
        <v>200.17</v>
      </c>
      <c r="O65" s="70">
        <f t="shared" si="21"/>
        <v>4820.18</v>
      </c>
      <c r="P65" s="4">
        <f t="shared" si="15"/>
        <v>200.17</v>
      </c>
    </row>
    <row r="66">
      <c r="A66" s="143"/>
      <c r="B66" s="72">
        <v>44021.0</v>
      </c>
      <c r="C66" s="147" t="s">
        <v>44</v>
      </c>
      <c r="D66" s="148">
        <f t="shared" si="27"/>
        <v>16.2</v>
      </c>
      <c r="E66" s="149">
        <v>0.0</v>
      </c>
      <c r="F66" s="150">
        <f t="shared" si="10"/>
        <v>19709.68</v>
      </c>
      <c r="G66" s="148">
        <f t="shared" si="28"/>
        <v>16.2</v>
      </c>
      <c r="H66" s="151">
        <f t="shared" si="11"/>
        <v>324</v>
      </c>
      <c r="I66" s="149">
        <f t="shared" si="29"/>
        <v>16.2</v>
      </c>
      <c r="J66" s="152">
        <f t="shared" si="19"/>
        <v>20033.68</v>
      </c>
      <c r="L66" s="353">
        <f t="shared" si="20"/>
        <v>6</v>
      </c>
      <c r="M66" s="342">
        <v>0.0</v>
      </c>
      <c r="N66" s="343">
        <f t="shared" si="25"/>
        <v>200.34</v>
      </c>
      <c r="O66" s="70">
        <f t="shared" si="21"/>
        <v>4820.18</v>
      </c>
      <c r="P66" s="4">
        <f t="shared" si="15"/>
        <v>200.34</v>
      </c>
    </row>
    <row r="67">
      <c r="A67" s="143"/>
      <c r="B67" s="72">
        <v>44022.0</v>
      </c>
      <c r="C67" s="147" t="s">
        <v>44</v>
      </c>
      <c r="D67" s="148">
        <f t="shared" si="27"/>
        <v>16.2</v>
      </c>
      <c r="E67" s="149">
        <v>0.0</v>
      </c>
      <c r="F67" s="150">
        <f t="shared" si="10"/>
        <v>19709.68</v>
      </c>
      <c r="G67" s="148">
        <f t="shared" si="28"/>
        <v>16.2</v>
      </c>
      <c r="H67" s="151">
        <f t="shared" si="11"/>
        <v>340.2</v>
      </c>
      <c r="I67" s="149">
        <f t="shared" si="29"/>
        <v>16.2</v>
      </c>
      <c r="J67" s="152">
        <f t="shared" si="19"/>
        <v>20049.88</v>
      </c>
      <c r="L67" s="353">
        <f t="shared" si="20"/>
        <v>5</v>
      </c>
      <c r="M67" s="342">
        <v>0.0</v>
      </c>
      <c r="N67" s="343">
        <f t="shared" si="25"/>
        <v>200.5</v>
      </c>
      <c r="O67" s="70">
        <f t="shared" si="21"/>
        <v>4820.18</v>
      </c>
      <c r="P67" s="4">
        <f t="shared" si="15"/>
        <v>200.5</v>
      </c>
    </row>
    <row r="68">
      <c r="A68" s="143"/>
      <c r="B68" s="72">
        <v>44023.0</v>
      </c>
      <c r="C68" s="147" t="s">
        <v>44</v>
      </c>
      <c r="D68" s="148">
        <f t="shared" si="27"/>
        <v>16.2</v>
      </c>
      <c r="E68" s="149">
        <v>0.0</v>
      </c>
      <c r="F68" s="150">
        <f t="shared" si="10"/>
        <v>19709.68</v>
      </c>
      <c r="G68" s="148">
        <f t="shared" si="28"/>
        <v>16.2</v>
      </c>
      <c r="H68" s="151">
        <f t="shared" si="11"/>
        <v>356.4</v>
      </c>
      <c r="I68" s="149">
        <f t="shared" si="29"/>
        <v>16.2</v>
      </c>
      <c r="J68" s="152">
        <f t="shared" si="19"/>
        <v>20066.08</v>
      </c>
      <c r="L68" s="353">
        <f t="shared" si="20"/>
        <v>4</v>
      </c>
      <c r="M68" s="342">
        <v>0.0</v>
      </c>
      <c r="N68" s="343">
        <f t="shared" si="25"/>
        <v>200.66</v>
      </c>
      <c r="O68" s="70">
        <f t="shared" si="21"/>
        <v>4820.18</v>
      </c>
      <c r="P68" s="4">
        <f t="shared" si="15"/>
        <v>200.66</v>
      </c>
    </row>
    <row r="69">
      <c r="A69" s="143"/>
      <c r="B69" s="72">
        <v>44024.0</v>
      </c>
      <c r="C69" s="147" t="s">
        <v>44</v>
      </c>
      <c r="D69" s="148">
        <f t="shared" si="27"/>
        <v>16.2</v>
      </c>
      <c r="E69" s="149">
        <v>0.0</v>
      </c>
      <c r="F69" s="150">
        <f t="shared" si="10"/>
        <v>19709.68</v>
      </c>
      <c r="G69" s="148">
        <f t="shared" si="28"/>
        <v>16.2</v>
      </c>
      <c r="H69" s="151">
        <f t="shared" si="11"/>
        <v>372.6</v>
      </c>
      <c r="I69" s="149">
        <f t="shared" si="29"/>
        <v>16.2</v>
      </c>
      <c r="J69" s="152">
        <f t="shared" si="19"/>
        <v>20082.28</v>
      </c>
      <c r="L69" s="353">
        <f t="shared" si="20"/>
        <v>3</v>
      </c>
      <c r="M69" s="342">
        <v>0.0</v>
      </c>
      <c r="N69" s="343">
        <f t="shared" si="25"/>
        <v>200.82</v>
      </c>
      <c r="O69" s="70">
        <f t="shared" si="21"/>
        <v>4820.18</v>
      </c>
      <c r="P69" s="4">
        <f t="shared" si="15"/>
        <v>200.82</v>
      </c>
    </row>
    <row r="70">
      <c r="A70" s="143"/>
      <c r="B70" s="72">
        <v>44025.0</v>
      </c>
      <c r="C70" s="147" t="s">
        <v>44</v>
      </c>
      <c r="D70" s="148">
        <f t="shared" si="27"/>
        <v>16.2</v>
      </c>
      <c r="E70" s="149">
        <v>0.0</v>
      </c>
      <c r="F70" s="150">
        <f t="shared" si="10"/>
        <v>19709.68</v>
      </c>
      <c r="G70" s="148">
        <f t="shared" si="28"/>
        <v>16.2</v>
      </c>
      <c r="H70" s="151">
        <f t="shared" si="11"/>
        <v>388.8</v>
      </c>
      <c r="I70" s="149">
        <f t="shared" si="29"/>
        <v>16.2</v>
      </c>
      <c r="J70" s="152">
        <f t="shared" si="19"/>
        <v>20098.48</v>
      </c>
      <c r="L70" s="353">
        <f t="shared" si="20"/>
        <v>2</v>
      </c>
      <c r="M70" s="342">
        <v>0.0</v>
      </c>
      <c r="N70" s="343">
        <f t="shared" si="25"/>
        <v>200.98</v>
      </c>
      <c r="O70" s="70">
        <f t="shared" si="21"/>
        <v>4820.18</v>
      </c>
      <c r="P70" s="4">
        <f t="shared" si="15"/>
        <v>200.98</v>
      </c>
    </row>
    <row r="71">
      <c r="A71" s="143"/>
      <c r="B71" s="72">
        <v>44026.0</v>
      </c>
      <c r="C71" s="147" t="s">
        <v>44</v>
      </c>
      <c r="D71" s="148">
        <f t="shared" si="27"/>
        <v>16.2</v>
      </c>
      <c r="E71" s="149">
        <v>0.0</v>
      </c>
      <c r="F71" s="150">
        <f t="shared" si="10"/>
        <v>19709.68</v>
      </c>
      <c r="G71" s="148">
        <f t="shared" si="28"/>
        <v>16.2</v>
      </c>
      <c r="H71" s="151">
        <f t="shared" si="11"/>
        <v>405</v>
      </c>
      <c r="I71" s="149">
        <f t="shared" si="29"/>
        <v>16.2</v>
      </c>
      <c r="J71" s="152">
        <f t="shared" si="19"/>
        <v>20114.68</v>
      </c>
      <c r="L71" s="353">
        <f t="shared" si="20"/>
        <v>1</v>
      </c>
      <c r="M71" s="342">
        <v>0.0</v>
      </c>
      <c r="N71" s="343">
        <f t="shared" si="25"/>
        <v>201.15</v>
      </c>
      <c r="O71" s="70">
        <f t="shared" si="21"/>
        <v>4820.18</v>
      </c>
      <c r="P71" s="4">
        <f t="shared" si="15"/>
        <v>201.15</v>
      </c>
    </row>
    <row r="72">
      <c r="A72" s="143"/>
      <c r="B72" s="72">
        <v>44027.0</v>
      </c>
      <c r="C72" s="147" t="s">
        <v>44</v>
      </c>
      <c r="D72" s="148">
        <f t="shared" si="27"/>
        <v>16.2</v>
      </c>
      <c r="E72" s="149">
        <v>0.0</v>
      </c>
      <c r="F72" s="150">
        <f t="shared" si="10"/>
        <v>19709.68</v>
      </c>
      <c r="G72" s="148">
        <f t="shared" si="28"/>
        <v>16.2</v>
      </c>
      <c r="H72" s="151">
        <f t="shared" si="11"/>
        <v>421.2</v>
      </c>
      <c r="I72" s="149">
        <f t="shared" si="29"/>
        <v>16.2</v>
      </c>
      <c r="J72" s="152">
        <f t="shared" si="19"/>
        <v>20130.88</v>
      </c>
      <c r="L72" s="352">
        <f>$B$71-B71</f>
        <v>0</v>
      </c>
      <c r="M72" s="349">
        <v>0.0</v>
      </c>
      <c r="N72" s="350">
        <v>0.0</v>
      </c>
      <c r="O72" s="70">
        <f t="shared" si="21"/>
        <v>4820.18</v>
      </c>
      <c r="P72" s="351">
        <f t="shared" si="15"/>
        <v>201.31</v>
      </c>
    </row>
    <row r="73">
      <c r="A73" s="143"/>
      <c r="B73" s="356">
        <v>44027.0</v>
      </c>
      <c r="C73" s="357" t="s">
        <v>45</v>
      </c>
      <c r="D73" s="358">
        <f>-(E73+G73)</f>
        <v>4820.18</v>
      </c>
      <c r="E73" s="359">
        <f>-(F72-S3)</f>
        <v>-4398.98</v>
      </c>
      <c r="F73" s="360">
        <f t="shared" si="10"/>
        <v>15310.7</v>
      </c>
      <c r="G73" s="358">
        <f>-(H72)</f>
        <v>-421.2</v>
      </c>
      <c r="H73" s="361">
        <f t="shared" si="11"/>
        <v>0</v>
      </c>
      <c r="I73" s="362">
        <f>-(D73)</f>
        <v>-4820.18</v>
      </c>
      <c r="J73" s="363">
        <f t="shared" si="19"/>
        <v>15310.7</v>
      </c>
      <c r="L73" s="349">
        <f>$B$104-B72</f>
        <v>31</v>
      </c>
      <c r="M73" s="349">
        <v>0.0</v>
      </c>
      <c r="N73" s="350">
        <v>0.0</v>
      </c>
      <c r="O73" s="144">
        <f t="shared" ref="O73:O104" si="30">ROUND(MAX(0,F73-$S$4)+H73+ROUND(F73*$C$2/365,2)*(L73-M73)+ROUND(F73*$C$5,2)*M73,2)</f>
        <v>7882.58</v>
      </c>
      <c r="P73" s="351">
        <f t="shared" si="15"/>
        <v>153.11</v>
      </c>
    </row>
    <row r="74">
      <c r="A74" s="145"/>
      <c r="B74" s="72">
        <v>44028.0</v>
      </c>
      <c r="C74" s="147" t="s">
        <v>44</v>
      </c>
      <c r="D74" s="148">
        <f t="shared" ref="D74:D104" si="31">ROUND($C$2/365*F73,2)</f>
        <v>12.58</v>
      </c>
      <c r="E74" s="149">
        <v>0.0</v>
      </c>
      <c r="F74" s="154">
        <f t="shared" si="10"/>
        <v>15310.7</v>
      </c>
      <c r="G74" s="148">
        <f t="shared" ref="G74:G104" si="32">D74</f>
        <v>12.58</v>
      </c>
      <c r="H74" s="151">
        <f t="shared" si="11"/>
        <v>12.58</v>
      </c>
      <c r="I74" s="149">
        <f t="shared" ref="I74:I104" si="33">E74+G74</f>
        <v>12.58</v>
      </c>
      <c r="J74" s="152">
        <f t="shared" si="19"/>
        <v>15323.28</v>
      </c>
      <c r="L74" s="342">
        <f t="shared" ref="L74:L104" si="34">$B$104-B74</f>
        <v>30</v>
      </c>
      <c r="M74" s="342">
        <v>0.0</v>
      </c>
      <c r="N74" s="343">
        <f t="shared" ref="N74:N103" si="35">ROUND(J74*$C$15,2)</f>
        <v>153.23</v>
      </c>
      <c r="O74" s="70">
        <f t="shared" si="30"/>
        <v>7882.58</v>
      </c>
      <c r="P74" s="4">
        <f t="shared" si="15"/>
        <v>153.23</v>
      </c>
    </row>
    <row r="75">
      <c r="A75" s="143"/>
      <c r="B75" s="72">
        <v>44029.0</v>
      </c>
      <c r="C75" s="147" t="s">
        <v>44</v>
      </c>
      <c r="D75" s="148">
        <f t="shared" si="31"/>
        <v>12.58</v>
      </c>
      <c r="E75" s="149">
        <v>0.0</v>
      </c>
      <c r="F75" s="154">
        <f t="shared" si="10"/>
        <v>15310.7</v>
      </c>
      <c r="G75" s="148">
        <f t="shared" si="32"/>
        <v>12.58</v>
      </c>
      <c r="H75" s="151">
        <f t="shared" si="11"/>
        <v>25.16</v>
      </c>
      <c r="I75" s="149">
        <f t="shared" si="33"/>
        <v>12.58</v>
      </c>
      <c r="J75" s="152">
        <f t="shared" si="19"/>
        <v>15335.86</v>
      </c>
      <c r="L75" s="342">
        <f t="shared" si="34"/>
        <v>29</v>
      </c>
      <c r="M75" s="342">
        <v>0.0</v>
      </c>
      <c r="N75" s="343">
        <f t="shared" si="35"/>
        <v>153.36</v>
      </c>
      <c r="O75" s="70">
        <f t="shared" si="30"/>
        <v>7882.58</v>
      </c>
      <c r="P75" s="4">
        <f t="shared" si="15"/>
        <v>153.36</v>
      </c>
    </row>
    <row r="76">
      <c r="A76" s="143"/>
      <c r="B76" s="72">
        <v>44030.0</v>
      </c>
      <c r="C76" s="147" t="s">
        <v>44</v>
      </c>
      <c r="D76" s="148">
        <f t="shared" si="31"/>
        <v>12.58</v>
      </c>
      <c r="E76" s="149">
        <v>0.0</v>
      </c>
      <c r="F76" s="154">
        <f t="shared" si="10"/>
        <v>15310.7</v>
      </c>
      <c r="G76" s="148">
        <f t="shared" si="32"/>
        <v>12.58</v>
      </c>
      <c r="H76" s="151">
        <f t="shared" si="11"/>
        <v>37.74</v>
      </c>
      <c r="I76" s="149">
        <f t="shared" si="33"/>
        <v>12.58</v>
      </c>
      <c r="J76" s="152">
        <f t="shared" si="19"/>
        <v>15348.44</v>
      </c>
      <c r="L76" s="342">
        <f t="shared" si="34"/>
        <v>28</v>
      </c>
      <c r="M76" s="342">
        <v>0.0</v>
      </c>
      <c r="N76" s="343">
        <f t="shared" si="35"/>
        <v>153.48</v>
      </c>
      <c r="O76" s="70">
        <f t="shared" si="30"/>
        <v>7882.58</v>
      </c>
      <c r="P76" s="4">
        <f t="shared" si="15"/>
        <v>153.48</v>
      </c>
    </row>
    <row r="77">
      <c r="A77" s="143"/>
      <c r="B77" s="72">
        <v>44031.0</v>
      </c>
      <c r="C77" s="147" t="s">
        <v>44</v>
      </c>
      <c r="D77" s="148">
        <f t="shared" si="31"/>
        <v>12.58</v>
      </c>
      <c r="E77" s="149">
        <v>0.0</v>
      </c>
      <c r="F77" s="154">
        <f t="shared" si="10"/>
        <v>15310.7</v>
      </c>
      <c r="G77" s="148">
        <f t="shared" si="32"/>
        <v>12.58</v>
      </c>
      <c r="H77" s="151">
        <f t="shared" si="11"/>
        <v>50.32</v>
      </c>
      <c r="I77" s="149">
        <f t="shared" si="33"/>
        <v>12.58</v>
      </c>
      <c r="J77" s="152">
        <f t="shared" si="19"/>
        <v>15361.02</v>
      </c>
      <c r="L77" s="342">
        <f t="shared" si="34"/>
        <v>27</v>
      </c>
      <c r="M77" s="342">
        <v>0.0</v>
      </c>
      <c r="N77" s="343">
        <f t="shared" si="35"/>
        <v>153.61</v>
      </c>
      <c r="O77" s="70">
        <f t="shared" si="30"/>
        <v>7882.58</v>
      </c>
      <c r="P77" s="4">
        <f t="shared" si="15"/>
        <v>153.61</v>
      </c>
    </row>
    <row r="78">
      <c r="A78" s="143"/>
      <c r="B78" s="72">
        <v>44032.0</v>
      </c>
      <c r="C78" s="147" t="s">
        <v>44</v>
      </c>
      <c r="D78" s="148">
        <f t="shared" si="31"/>
        <v>12.58</v>
      </c>
      <c r="E78" s="149">
        <v>0.0</v>
      </c>
      <c r="F78" s="154">
        <f t="shared" si="10"/>
        <v>15310.7</v>
      </c>
      <c r="G78" s="148">
        <f t="shared" si="32"/>
        <v>12.58</v>
      </c>
      <c r="H78" s="151">
        <f t="shared" si="11"/>
        <v>62.9</v>
      </c>
      <c r="I78" s="149">
        <f t="shared" si="33"/>
        <v>12.58</v>
      </c>
      <c r="J78" s="152">
        <f t="shared" si="19"/>
        <v>15373.6</v>
      </c>
      <c r="L78" s="342">
        <f t="shared" si="34"/>
        <v>26</v>
      </c>
      <c r="M78" s="342">
        <v>0.0</v>
      </c>
      <c r="N78" s="343">
        <f t="shared" si="35"/>
        <v>153.74</v>
      </c>
      <c r="O78" s="70">
        <f t="shared" si="30"/>
        <v>7882.58</v>
      </c>
      <c r="P78" s="4">
        <f t="shared" si="15"/>
        <v>153.74</v>
      </c>
    </row>
    <row r="79">
      <c r="A79" s="143"/>
      <c r="B79" s="72">
        <v>44033.0</v>
      </c>
      <c r="C79" s="147" t="s">
        <v>44</v>
      </c>
      <c r="D79" s="148">
        <f t="shared" si="31"/>
        <v>12.58</v>
      </c>
      <c r="E79" s="149">
        <v>0.0</v>
      </c>
      <c r="F79" s="154">
        <f t="shared" si="10"/>
        <v>15310.7</v>
      </c>
      <c r="G79" s="148">
        <f t="shared" si="32"/>
        <v>12.58</v>
      </c>
      <c r="H79" s="151">
        <f t="shared" si="11"/>
        <v>75.48</v>
      </c>
      <c r="I79" s="149">
        <f t="shared" si="33"/>
        <v>12.58</v>
      </c>
      <c r="J79" s="152">
        <f t="shared" si="19"/>
        <v>15386.18</v>
      </c>
      <c r="L79" s="342">
        <f t="shared" si="34"/>
        <v>25</v>
      </c>
      <c r="M79" s="342">
        <v>0.0</v>
      </c>
      <c r="N79" s="343">
        <f t="shared" si="35"/>
        <v>153.86</v>
      </c>
      <c r="O79" s="70">
        <f t="shared" si="30"/>
        <v>7882.58</v>
      </c>
      <c r="P79" s="4">
        <f t="shared" si="15"/>
        <v>153.86</v>
      </c>
    </row>
    <row r="80">
      <c r="A80" s="143"/>
      <c r="B80" s="72">
        <v>44034.0</v>
      </c>
      <c r="C80" s="147" t="s">
        <v>44</v>
      </c>
      <c r="D80" s="148">
        <f t="shared" si="31"/>
        <v>12.58</v>
      </c>
      <c r="E80" s="149">
        <v>0.0</v>
      </c>
      <c r="F80" s="154">
        <f t="shared" si="10"/>
        <v>15310.7</v>
      </c>
      <c r="G80" s="148">
        <f t="shared" si="32"/>
        <v>12.58</v>
      </c>
      <c r="H80" s="151">
        <f t="shared" si="11"/>
        <v>88.06</v>
      </c>
      <c r="I80" s="149">
        <f t="shared" si="33"/>
        <v>12.58</v>
      </c>
      <c r="J80" s="152">
        <f t="shared" si="19"/>
        <v>15398.76</v>
      </c>
      <c r="L80" s="342">
        <f t="shared" si="34"/>
        <v>24</v>
      </c>
      <c r="M80" s="342">
        <v>0.0</v>
      </c>
      <c r="N80" s="343">
        <f t="shared" si="35"/>
        <v>153.99</v>
      </c>
      <c r="O80" s="70">
        <f t="shared" si="30"/>
        <v>7882.58</v>
      </c>
      <c r="P80" s="4">
        <f t="shared" si="15"/>
        <v>153.99</v>
      </c>
    </row>
    <row r="81">
      <c r="A81" s="143"/>
      <c r="B81" s="72">
        <v>44035.0</v>
      </c>
      <c r="C81" s="147" t="s">
        <v>44</v>
      </c>
      <c r="D81" s="148">
        <f t="shared" si="31"/>
        <v>12.58</v>
      </c>
      <c r="E81" s="149">
        <v>0.0</v>
      </c>
      <c r="F81" s="154">
        <f t="shared" si="10"/>
        <v>15310.7</v>
      </c>
      <c r="G81" s="148">
        <f t="shared" si="32"/>
        <v>12.58</v>
      </c>
      <c r="H81" s="151">
        <f t="shared" si="11"/>
        <v>100.64</v>
      </c>
      <c r="I81" s="149">
        <f t="shared" si="33"/>
        <v>12.58</v>
      </c>
      <c r="J81" s="152">
        <f t="shared" si="19"/>
        <v>15411.34</v>
      </c>
      <c r="L81" s="342">
        <f t="shared" si="34"/>
        <v>23</v>
      </c>
      <c r="M81" s="342">
        <v>0.0</v>
      </c>
      <c r="N81" s="343">
        <f t="shared" si="35"/>
        <v>154.11</v>
      </c>
      <c r="O81" s="70">
        <f t="shared" si="30"/>
        <v>7882.58</v>
      </c>
      <c r="P81" s="4">
        <f t="shared" si="15"/>
        <v>154.11</v>
      </c>
    </row>
    <row r="82">
      <c r="A82" s="143"/>
      <c r="B82" s="72">
        <v>44036.0</v>
      </c>
      <c r="C82" s="147" t="s">
        <v>44</v>
      </c>
      <c r="D82" s="148">
        <f t="shared" si="31"/>
        <v>12.58</v>
      </c>
      <c r="E82" s="149">
        <v>0.0</v>
      </c>
      <c r="F82" s="154">
        <f t="shared" si="10"/>
        <v>15310.7</v>
      </c>
      <c r="G82" s="148">
        <f t="shared" si="32"/>
        <v>12.58</v>
      </c>
      <c r="H82" s="151">
        <f t="shared" si="11"/>
        <v>113.22</v>
      </c>
      <c r="I82" s="149">
        <f t="shared" si="33"/>
        <v>12.58</v>
      </c>
      <c r="J82" s="152">
        <f t="shared" si="19"/>
        <v>15423.92</v>
      </c>
      <c r="L82" s="342">
        <f t="shared" si="34"/>
        <v>22</v>
      </c>
      <c r="M82" s="342">
        <v>0.0</v>
      </c>
      <c r="N82" s="343">
        <f t="shared" si="35"/>
        <v>154.24</v>
      </c>
      <c r="O82" s="70">
        <f t="shared" si="30"/>
        <v>7882.58</v>
      </c>
      <c r="P82" s="4">
        <f t="shared" si="15"/>
        <v>154.24</v>
      </c>
    </row>
    <row r="83">
      <c r="A83" s="143"/>
      <c r="B83" s="72">
        <v>44037.0</v>
      </c>
      <c r="C83" s="147" t="s">
        <v>44</v>
      </c>
      <c r="D83" s="148">
        <f t="shared" si="31"/>
        <v>12.58</v>
      </c>
      <c r="E83" s="149">
        <v>0.0</v>
      </c>
      <c r="F83" s="154">
        <f t="shared" si="10"/>
        <v>15310.7</v>
      </c>
      <c r="G83" s="148">
        <f t="shared" si="32"/>
        <v>12.58</v>
      </c>
      <c r="H83" s="151">
        <f t="shared" si="11"/>
        <v>125.8</v>
      </c>
      <c r="I83" s="149">
        <f t="shared" si="33"/>
        <v>12.58</v>
      </c>
      <c r="J83" s="152">
        <f t="shared" si="19"/>
        <v>15436.5</v>
      </c>
      <c r="L83" s="342">
        <f t="shared" si="34"/>
        <v>21</v>
      </c>
      <c r="M83" s="342">
        <v>0.0</v>
      </c>
      <c r="N83" s="343">
        <f t="shared" si="35"/>
        <v>154.37</v>
      </c>
      <c r="O83" s="70">
        <f t="shared" si="30"/>
        <v>7882.58</v>
      </c>
      <c r="P83" s="4">
        <f t="shared" si="15"/>
        <v>154.37</v>
      </c>
    </row>
    <row r="84">
      <c r="A84" s="143"/>
      <c r="B84" s="72">
        <v>44038.0</v>
      </c>
      <c r="C84" s="147" t="s">
        <v>44</v>
      </c>
      <c r="D84" s="148">
        <f t="shared" si="31"/>
        <v>12.58</v>
      </c>
      <c r="E84" s="149">
        <v>0.0</v>
      </c>
      <c r="F84" s="154">
        <f t="shared" si="10"/>
        <v>15310.7</v>
      </c>
      <c r="G84" s="148">
        <f t="shared" si="32"/>
        <v>12.58</v>
      </c>
      <c r="H84" s="151">
        <f t="shared" si="11"/>
        <v>138.38</v>
      </c>
      <c r="I84" s="149">
        <f t="shared" si="33"/>
        <v>12.58</v>
      </c>
      <c r="J84" s="152">
        <f t="shared" si="19"/>
        <v>15449.08</v>
      </c>
      <c r="L84" s="342">
        <f t="shared" si="34"/>
        <v>20</v>
      </c>
      <c r="M84" s="342">
        <v>0.0</v>
      </c>
      <c r="N84" s="343">
        <f t="shared" si="35"/>
        <v>154.49</v>
      </c>
      <c r="O84" s="70">
        <f t="shared" si="30"/>
        <v>7882.58</v>
      </c>
      <c r="P84" s="4">
        <f t="shared" si="15"/>
        <v>154.49</v>
      </c>
    </row>
    <row r="85">
      <c r="A85" s="143"/>
      <c r="B85" s="72">
        <v>44039.0</v>
      </c>
      <c r="C85" s="147" t="s">
        <v>44</v>
      </c>
      <c r="D85" s="148">
        <f t="shared" si="31"/>
        <v>12.58</v>
      </c>
      <c r="E85" s="149">
        <v>0.0</v>
      </c>
      <c r="F85" s="154">
        <f t="shared" si="10"/>
        <v>15310.7</v>
      </c>
      <c r="G85" s="148">
        <f t="shared" si="32"/>
        <v>12.58</v>
      </c>
      <c r="H85" s="151">
        <f t="shared" si="11"/>
        <v>150.96</v>
      </c>
      <c r="I85" s="149">
        <f t="shared" si="33"/>
        <v>12.58</v>
      </c>
      <c r="J85" s="152">
        <f t="shared" si="19"/>
        <v>15461.66</v>
      </c>
      <c r="L85" s="342">
        <f t="shared" si="34"/>
        <v>19</v>
      </c>
      <c r="M85" s="342">
        <v>0.0</v>
      </c>
      <c r="N85" s="343">
        <f t="shared" si="35"/>
        <v>154.62</v>
      </c>
      <c r="O85" s="70">
        <f t="shared" si="30"/>
        <v>7882.58</v>
      </c>
      <c r="P85" s="4">
        <f t="shared" si="15"/>
        <v>154.62</v>
      </c>
    </row>
    <row r="86">
      <c r="A86" s="143"/>
      <c r="B86" s="72">
        <v>44040.0</v>
      </c>
      <c r="C86" s="147" t="s">
        <v>44</v>
      </c>
      <c r="D86" s="148">
        <f t="shared" si="31"/>
        <v>12.58</v>
      </c>
      <c r="E86" s="149">
        <v>0.0</v>
      </c>
      <c r="F86" s="154">
        <f t="shared" si="10"/>
        <v>15310.7</v>
      </c>
      <c r="G86" s="148">
        <f t="shared" si="32"/>
        <v>12.58</v>
      </c>
      <c r="H86" s="151">
        <f t="shared" si="11"/>
        <v>163.54</v>
      </c>
      <c r="I86" s="149">
        <f t="shared" si="33"/>
        <v>12.58</v>
      </c>
      <c r="J86" s="152">
        <f t="shared" si="19"/>
        <v>15474.24</v>
      </c>
      <c r="L86" s="342">
        <f t="shared" si="34"/>
        <v>18</v>
      </c>
      <c r="M86" s="342">
        <v>0.0</v>
      </c>
      <c r="N86" s="343">
        <f t="shared" si="35"/>
        <v>154.74</v>
      </c>
      <c r="O86" s="70">
        <f t="shared" si="30"/>
        <v>7882.58</v>
      </c>
      <c r="P86" s="4">
        <f t="shared" si="15"/>
        <v>154.74</v>
      </c>
    </row>
    <row r="87">
      <c r="A87" s="143"/>
      <c r="B87" s="72">
        <v>44041.0</v>
      </c>
      <c r="C87" s="147" t="s">
        <v>44</v>
      </c>
      <c r="D87" s="148">
        <f t="shared" si="31"/>
        <v>12.58</v>
      </c>
      <c r="E87" s="149">
        <v>0.0</v>
      </c>
      <c r="F87" s="154">
        <f t="shared" si="10"/>
        <v>15310.7</v>
      </c>
      <c r="G87" s="148">
        <f t="shared" si="32"/>
        <v>12.58</v>
      </c>
      <c r="H87" s="151">
        <f t="shared" si="11"/>
        <v>176.12</v>
      </c>
      <c r="I87" s="149">
        <f t="shared" si="33"/>
        <v>12.58</v>
      </c>
      <c r="J87" s="152">
        <f t="shared" si="19"/>
        <v>15486.82</v>
      </c>
      <c r="L87" s="342">
        <f t="shared" si="34"/>
        <v>17</v>
      </c>
      <c r="M87" s="342">
        <v>0.0</v>
      </c>
      <c r="N87" s="343">
        <f t="shared" si="35"/>
        <v>154.87</v>
      </c>
      <c r="O87" s="70">
        <f t="shared" si="30"/>
        <v>7882.58</v>
      </c>
      <c r="P87" s="4">
        <f t="shared" si="15"/>
        <v>154.87</v>
      </c>
    </row>
    <row r="88">
      <c r="A88" s="143"/>
      <c r="B88" s="72">
        <v>44042.0</v>
      </c>
      <c r="C88" s="147" t="s">
        <v>44</v>
      </c>
      <c r="D88" s="148">
        <f t="shared" si="31"/>
        <v>12.58</v>
      </c>
      <c r="E88" s="149">
        <v>0.0</v>
      </c>
      <c r="F88" s="154">
        <f t="shared" si="10"/>
        <v>15310.7</v>
      </c>
      <c r="G88" s="148">
        <f t="shared" si="32"/>
        <v>12.58</v>
      </c>
      <c r="H88" s="151">
        <f t="shared" si="11"/>
        <v>188.7</v>
      </c>
      <c r="I88" s="149">
        <f t="shared" si="33"/>
        <v>12.58</v>
      </c>
      <c r="J88" s="152">
        <f t="shared" si="19"/>
        <v>15499.4</v>
      </c>
      <c r="L88" s="342">
        <f t="shared" si="34"/>
        <v>16</v>
      </c>
      <c r="M88" s="342">
        <v>0.0</v>
      </c>
      <c r="N88" s="343">
        <f t="shared" si="35"/>
        <v>154.99</v>
      </c>
      <c r="O88" s="70">
        <f t="shared" si="30"/>
        <v>7882.58</v>
      </c>
      <c r="P88" s="4">
        <f t="shared" si="15"/>
        <v>154.99</v>
      </c>
    </row>
    <row r="89">
      <c r="A89" s="143"/>
      <c r="B89" s="72">
        <v>44043.0</v>
      </c>
      <c r="C89" s="147" t="s">
        <v>44</v>
      </c>
      <c r="D89" s="148">
        <f t="shared" si="31"/>
        <v>12.58</v>
      </c>
      <c r="E89" s="149">
        <v>0.0</v>
      </c>
      <c r="F89" s="154">
        <f t="shared" si="10"/>
        <v>15310.7</v>
      </c>
      <c r="G89" s="148">
        <f t="shared" si="32"/>
        <v>12.58</v>
      </c>
      <c r="H89" s="151">
        <f t="shared" si="11"/>
        <v>201.28</v>
      </c>
      <c r="I89" s="149">
        <f t="shared" si="33"/>
        <v>12.58</v>
      </c>
      <c r="J89" s="152">
        <f t="shared" si="19"/>
        <v>15511.98</v>
      </c>
      <c r="L89" s="342">
        <f t="shared" si="34"/>
        <v>15</v>
      </c>
      <c r="M89" s="342">
        <v>0.0</v>
      </c>
      <c r="N89" s="343">
        <f t="shared" si="35"/>
        <v>155.12</v>
      </c>
      <c r="O89" s="70">
        <f t="shared" si="30"/>
        <v>7882.58</v>
      </c>
      <c r="P89" s="4">
        <f t="shared" si="15"/>
        <v>155.12</v>
      </c>
    </row>
    <row r="90">
      <c r="A90" s="143"/>
      <c r="B90" s="72">
        <v>44044.0</v>
      </c>
      <c r="C90" s="147" t="s">
        <v>44</v>
      </c>
      <c r="D90" s="148">
        <f t="shared" si="31"/>
        <v>12.58</v>
      </c>
      <c r="E90" s="149">
        <v>0.0</v>
      </c>
      <c r="F90" s="154">
        <f t="shared" si="10"/>
        <v>15310.7</v>
      </c>
      <c r="G90" s="148">
        <f t="shared" si="32"/>
        <v>12.58</v>
      </c>
      <c r="H90" s="151">
        <f t="shared" si="11"/>
        <v>213.86</v>
      </c>
      <c r="I90" s="149">
        <f t="shared" si="33"/>
        <v>12.58</v>
      </c>
      <c r="J90" s="152">
        <f t="shared" si="19"/>
        <v>15524.56</v>
      </c>
      <c r="L90" s="342">
        <f t="shared" si="34"/>
        <v>14</v>
      </c>
      <c r="M90" s="342">
        <v>0.0</v>
      </c>
      <c r="N90" s="343">
        <f t="shared" si="35"/>
        <v>155.25</v>
      </c>
      <c r="O90" s="70">
        <f t="shared" si="30"/>
        <v>7882.58</v>
      </c>
      <c r="P90" s="4">
        <f t="shared" si="15"/>
        <v>155.25</v>
      </c>
    </row>
    <row r="91">
      <c r="A91" s="143"/>
      <c r="B91" s="72">
        <v>44045.0</v>
      </c>
      <c r="C91" s="147" t="s">
        <v>44</v>
      </c>
      <c r="D91" s="148">
        <f t="shared" si="31"/>
        <v>12.58</v>
      </c>
      <c r="E91" s="149">
        <v>0.0</v>
      </c>
      <c r="F91" s="154">
        <f t="shared" si="10"/>
        <v>15310.7</v>
      </c>
      <c r="G91" s="148">
        <f t="shared" si="32"/>
        <v>12.58</v>
      </c>
      <c r="H91" s="151">
        <f t="shared" si="11"/>
        <v>226.44</v>
      </c>
      <c r="I91" s="149">
        <f t="shared" si="33"/>
        <v>12.58</v>
      </c>
      <c r="J91" s="152">
        <f t="shared" si="19"/>
        <v>15537.14</v>
      </c>
      <c r="L91" s="342">
        <f t="shared" si="34"/>
        <v>13</v>
      </c>
      <c r="M91" s="342">
        <v>0.0</v>
      </c>
      <c r="N91" s="343">
        <f t="shared" si="35"/>
        <v>155.37</v>
      </c>
      <c r="O91" s="70">
        <f t="shared" si="30"/>
        <v>7882.58</v>
      </c>
      <c r="P91" s="4">
        <f t="shared" si="15"/>
        <v>155.37</v>
      </c>
    </row>
    <row r="92">
      <c r="A92" s="143"/>
      <c r="B92" s="72">
        <v>44046.0</v>
      </c>
      <c r="C92" s="147" t="s">
        <v>44</v>
      </c>
      <c r="D92" s="148">
        <f t="shared" si="31"/>
        <v>12.58</v>
      </c>
      <c r="E92" s="149">
        <v>0.0</v>
      </c>
      <c r="F92" s="154">
        <f t="shared" si="10"/>
        <v>15310.7</v>
      </c>
      <c r="G92" s="148">
        <f t="shared" si="32"/>
        <v>12.58</v>
      </c>
      <c r="H92" s="151">
        <f t="shared" si="11"/>
        <v>239.02</v>
      </c>
      <c r="I92" s="149">
        <f t="shared" si="33"/>
        <v>12.58</v>
      </c>
      <c r="J92" s="152">
        <f t="shared" si="19"/>
        <v>15549.72</v>
      </c>
      <c r="L92" s="342">
        <f t="shared" si="34"/>
        <v>12</v>
      </c>
      <c r="M92" s="342">
        <v>0.0</v>
      </c>
      <c r="N92" s="343">
        <f t="shared" si="35"/>
        <v>155.5</v>
      </c>
      <c r="O92" s="70">
        <f t="shared" si="30"/>
        <v>7882.58</v>
      </c>
      <c r="P92" s="4">
        <f t="shared" si="15"/>
        <v>155.5</v>
      </c>
    </row>
    <row r="93">
      <c r="A93" s="143"/>
      <c r="B93" s="72">
        <v>44047.0</v>
      </c>
      <c r="C93" s="147" t="s">
        <v>44</v>
      </c>
      <c r="D93" s="148">
        <f t="shared" si="31"/>
        <v>12.58</v>
      </c>
      <c r="E93" s="149">
        <v>0.0</v>
      </c>
      <c r="F93" s="154">
        <f t="shared" si="10"/>
        <v>15310.7</v>
      </c>
      <c r="G93" s="148">
        <f t="shared" si="32"/>
        <v>12.58</v>
      </c>
      <c r="H93" s="151">
        <f t="shared" si="11"/>
        <v>251.6</v>
      </c>
      <c r="I93" s="149">
        <f t="shared" si="33"/>
        <v>12.58</v>
      </c>
      <c r="J93" s="152">
        <f t="shared" si="19"/>
        <v>15562.3</v>
      </c>
      <c r="L93" s="342">
        <f t="shared" si="34"/>
        <v>11</v>
      </c>
      <c r="M93" s="342">
        <v>0.0</v>
      </c>
      <c r="N93" s="343">
        <f t="shared" si="35"/>
        <v>155.62</v>
      </c>
      <c r="O93" s="70">
        <f t="shared" si="30"/>
        <v>7882.58</v>
      </c>
      <c r="P93" s="4">
        <f t="shared" si="15"/>
        <v>155.62</v>
      </c>
    </row>
    <row r="94">
      <c r="A94" s="143"/>
      <c r="B94" s="72">
        <v>44048.0</v>
      </c>
      <c r="C94" s="147" t="s">
        <v>44</v>
      </c>
      <c r="D94" s="148">
        <f t="shared" si="31"/>
        <v>12.58</v>
      </c>
      <c r="E94" s="149">
        <v>0.0</v>
      </c>
      <c r="F94" s="154">
        <f t="shared" si="10"/>
        <v>15310.7</v>
      </c>
      <c r="G94" s="148">
        <f t="shared" si="32"/>
        <v>12.58</v>
      </c>
      <c r="H94" s="151">
        <f t="shared" si="11"/>
        <v>264.18</v>
      </c>
      <c r="I94" s="149">
        <f t="shared" si="33"/>
        <v>12.58</v>
      </c>
      <c r="J94" s="152">
        <f t="shared" si="19"/>
        <v>15574.88</v>
      </c>
      <c r="L94" s="342">
        <f t="shared" si="34"/>
        <v>10</v>
      </c>
      <c r="M94" s="342">
        <v>0.0</v>
      </c>
      <c r="N94" s="343">
        <f t="shared" si="35"/>
        <v>155.75</v>
      </c>
      <c r="O94" s="70">
        <f t="shared" si="30"/>
        <v>7882.58</v>
      </c>
      <c r="P94" s="4">
        <f t="shared" si="15"/>
        <v>155.75</v>
      </c>
    </row>
    <row r="95">
      <c r="A95" s="143"/>
      <c r="B95" s="72">
        <v>44049.0</v>
      </c>
      <c r="C95" s="147" t="s">
        <v>44</v>
      </c>
      <c r="D95" s="148">
        <f t="shared" si="31"/>
        <v>12.58</v>
      </c>
      <c r="E95" s="149">
        <v>0.0</v>
      </c>
      <c r="F95" s="154">
        <f t="shared" si="10"/>
        <v>15310.7</v>
      </c>
      <c r="G95" s="148">
        <f t="shared" si="32"/>
        <v>12.58</v>
      </c>
      <c r="H95" s="151">
        <f t="shared" si="11"/>
        <v>276.76</v>
      </c>
      <c r="I95" s="149">
        <f t="shared" si="33"/>
        <v>12.58</v>
      </c>
      <c r="J95" s="152">
        <f t="shared" si="19"/>
        <v>15587.46</v>
      </c>
      <c r="L95" s="342">
        <f t="shared" si="34"/>
        <v>9</v>
      </c>
      <c r="M95" s="342">
        <v>0.0</v>
      </c>
      <c r="N95" s="343">
        <f t="shared" si="35"/>
        <v>155.87</v>
      </c>
      <c r="O95" s="70">
        <f t="shared" si="30"/>
        <v>7882.58</v>
      </c>
      <c r="P95" s="4">
        <f t="shared" si="15"/>
        <v>155.87</v>
      </c>
    </row>
    <row r="96">
      <c r="A96" s="143"/>
      <c r="B96" s="72">
        <v>44050.0</v>
      </c>
      <c r="C96" s="147" t="s">
        <v>44</v>
      </c>
      <c r="D96" s="148">
        <f t="shared" si="31"/>
        <v>12.58</v>
      </c>
      <c r="E96" s="149">
        <v>0.0</v>
      </c>
      <c r="F96" s="154">
        <f t="shared" si="10"/>
        <v>15310.7</v>
      </c>
      <c r="G96" s="148">
        <f t="shared" si="32"/>
        <v>12.58</v>
      </c>
      <c r="H96" s="151">
        <f t="shared" si="11"/>
        <v>289.34</v>
      </c>
      <c r="I96" s="149">
        <f t="shared" si="33"/>
        <v>12.58</v>
      </c>
      <c r="J96" s="152">
        <f t="shared" si="19"/>
        <v>15600.04</v>
      </c>
      <c r="L96" s="342">
        <f t="shared" si="34"/>
        <v>8</v>
      </c>
      <c r="M96" s="342">
        <v>0.0</v>
      </c>
      <c r="N96" s="343">
        <f t="shared" si="35"/>
        <v>156</v>
      </c>
      <c r="O96" s="70">
        <f t="shared" si="30"/>
        <v>7882.58</v>
      </c>
      <c r="P96" s="4">
        <f t="shared" si="15"/>
        <v>156</v>
      </c>
    </row>
    <row r="97">
      <c r="A97" s="143"/>
      <c r="B97" s="72">
        <v>44051.0</v>
      </c>
      <c r="C97" s="147" t="s">
        <v>44</v>
      </c>
      <c r="D97" s="148">
        <f t="shared" si="31"/>
        <v>12.58</v>
      </c>
      <c r="E97" s="149">
        <v>0.0</v>
      </c>
      <c r="F97" s="154">
        <f t="shared" si="10"/>
        <v>15310.7</v>
      </c>
      <c r="G97" s="148">
        <f t="shared" si="32"/>
        <v>12.58</v>
      </c>
      <c r="H97" s="151">
        <f t="shared" si="11"/>
        <v>301.92</v>
      </c>
      <c r="I97" s="149">
        <f t="shared" si="33"/>
        <v>12.58</v>
      </c>
      <c r="J97" s="152">
        <f t="shared" si="19"/>
        <v>15612.62</v>
      </c>
      <c r="L97" s="342">
        <f t="shared" si="34"/>
        <v>7</v>
      </c>
      <c r="M97" s="342">
        <v>0.0</v>
      </c>
      <c r="N97" s="343">
        <f t="shared" si="35"/>
        <v>156.13</v>
      </c>
      <c r="O97" s="70">
        <f t="shared" si="30"/>
        <v>7882.58</v>
      </c>
      <c r="P97" s="4">
        <f t="shared" si="15"/>
        <v>156.13</v>
      </c>
    </row>
    <row r="98">
      <c r="A98" s="143"/>
      <c r="B98" s="72">
        <v>44052.0</v>
      </c>
      <c r="C98" s="147" t="s">
        <v>44</v>
      </c>
      <c r="D98" s="148">
        <f t="shared" si="31"/>
        <v>12.58</v>
      </c>
      <c r="E98" s="149">
        <v>0.0</v>
      </c>
      <c r="F98" s="154">
        <f t="shared" si="10"/>
        <v>15310.7</v>
      </c>
      <c r="G98" s="148">
        <f t="shared" si="32"/>
        <v>12.58</v>
      </c>
      <c r="H98" s="151">
        <f t="shared" si="11"/>
        <v>314.5</v>
      </c>
      <c r="I98" s="149">
        <f t="shared" si="33"/>
        <v>12.58</v>
      </c>
      <c r="J98" s="152">
        <f t="shared" si="19"/>
        <v>15625.2</v>
      </c>
      <c r="L98" s="342">
        <f t="shared" si="34"/>
        <v>6</v>
      </c>
      <c r="M98" s="342">
        <v>0.0</v>
      </c>
      <c r="N98" s="343">
        <f t="shared" si="35"/>
        <v>156.25</v>
      </c>
      <c r="O98" s="70">
        <f t="shared" si="30"/>
        <v>7882.58</v>
      </c>
      <c r="P98" s="4">
        <f t="shared" si="15"/>
        <v>156.25</v>
      </c>
    </row>
    <row r="99">
      <c r="A99" s="143"/>
      <c r="B99" s="72">
        <v>44053.0</v>
      </c>
      <c r="C99" s="147" t="s">
        <v>44</v>
      </c>
      <c r="D99" s="148">
        <f t="shared" si="31"/>
        <v>12.58</v>
      </c>
      <c r="E99" s="149">
        <v>0.0</v>
      </c>
      <c r="F99" s="154">
        <f t="shared" si="10"/>
        <v>15310.7</v>
      </c>
      <c r="G99" s="148">
        <f t="shared" si="32"/>
        <v>12.58</v>
      </c>
      <c r="H99" s="151">
        <f t="shared" si="11"/>
        <v>327.08</v>
      </c>
      <c r="I99" s="149">
        <f t="shared" si="33"/>
        <v>12.58</v>
      </c>
      <c r="J99" s="152">
        <f t="shared" si="19"/>
        <v>15637.78</v>
      </c>
      <c r="L99" s="342">
        <f t="shared" si="34"/>
        <v>5</v>
      </c>
      <c r="M99" s="342">
        <v>0.0</v>
      </c>
      <c r="N99" s="343">
        <f t="shared" si="35"/>
        <v>156.38</v>
      </c>
      <c r="O99" s="70">
        <f t="shared" si="30"/>
        <v>7882.58</v>
      </c>
      <c r="P99" s="4">
        <f t="shared" si="15"/>
        <v>156.38</v>
      </c>
    </row>
    <row r="100">
      <c r="A100" s="143"/>
      <c r="B100" s="72">
        <v>44054.0</v>
      </c>
      <c r="C100" s="147" t="s">
        <v>44</v>
      </c>
      <c r="D100" s="148">
        <f t="shared" si="31"/>
        <v>12.58</v>
      </c>
      <c r="E100" s="149">
        <v>0.0</v>
      </c>
      <c r="F100" s="154">
        <f t="shared" si="10"/>
        <v>15310.7</v>
      </c>
      <c r="G100" s="148">
        <f t="shared" si="32"/>
        <v>12.58</v>
      </c>
      <c r="H100" s="151">
        <f t="shared" si="11"/>
        <v>339.66</v>
      </c>
      <c r="I100" s="149">
        <f t="shared" si="33"/>
        <v>12.58</v>
      </c>
      <c r="J100" s="152">
        <f t="shared" si="19"/>
        <v>15650.36</v>
      </c>
      <c r="L100" s="342">
        <f t="shared" si="34"/>
        <v>4</v>
      </c>
      <c r="M100" s="342">
        <v>0.0</v>
      </c>
      <c r="N100" s="343">
        <f t="shared" si="35"/>
        <v>156.5</v>
      </c>
      <c r="O100" s="70">
        <f t="shared" si="30"/>
        <v>7882.58</v>
      </c>
      <c r="P100" s="4">
        <f t="shared" si="15"/>
        <v>156.5</v>
      </c>
    </row>
    <row r="101">
      <c r="A101" s="143"/>
      <c r="B101" s="72">
        <v>44055.0</v>
      </c>
      <c r="C101" s="147" t="s">
        <v>44</v>
      </c>
      <c r="D101" s="148">
        <f t="shared" si="31"/>
        <v>12.58</v>
      </c>
      <c r="E101" s="149">
        <v>0.0</v>
      </c>
      <c r="F101" s="154">
        <f t="shared" si="10"/>
        <v>15310.7</v>
      </c>
      <c r="G101" s="148">
        <f t="shared" si="32"/>
        <v>12.58</v>
      </c>
      <c r="H101" s="151">
        <f t="shared" si="11"/>
        <v>352.24</v>
      </c>
      <c r="I101" s="149">
        <f t="shared" si="33"/>
        <v>12.58</v>
      </c>
      <c r="J101" s="152">
        <f t="shared" si="19"/>
        <v>15662.94</v>
      </c>
      <c r="L101" s="342">
        <f t="shared" si="34"/>
        <v>3</v>
      </c>
      <c r="M101" s="342">
        <v>0.0</v>
      </c>
      <c r="N101" s="343">
        <f t="shared" si="35"/>
        <v>156.63</v>
      </c>
      <c r="O101" s="70">
        <f t="shared" si="30"/>
        <v>7882.58</v>
      </c>
      <c r="P101" s="4">
        <f t="shared" si="15"/>
        <v>156.63</v>
      </c>
    </row>
    <row r="102">
      <c r="A102" s="143"/>
      <c r="B102" s="72">
        <v>44056.0</v>
      </c>
      <c r="C102" s="147" t="s">
        <v>44</v>
      </c>
      <c r="D102" s="148">
        <f t="shared" si="31"/>
        <v>12.58</v>
      </c>
      <c r="E102" s="149">
        <v>0.0</v>
      </c>
      <c r="F102" s="154">
        <f t="shared" si="10"/>
        <v>15310.7</v>
      </c>
      <c r="G102" s="148">
        <f t="shared" si="32"/>
        <v>12.58</v>
      </c>
      <c r="H102" s="151">
        <f t="shared" si="11"/>
        <v>364.82</v>
      </c>
      <c r="I102" s="149">
        <f t="shared" si="33"/>
        <v>12.58</v>
      </c>
      <c r="J102" s="152">
        <f t="shared" si="19"/>
        <v>15675.52</v>
      </c>
      <c r="L102" s="342">
        <f t="shared" si="34"/>
        <v>2</v>
      </c>
      <c r="M102" s="342">
        <v>0.0</v>
      </c>
      <c r="N102" s="343">
        <f t="shared" si="35"/>
        <v>156.76</v>
      </c>
      <c r="O102" s="70">
        <f t="shared" si="30"/>
        <v>7882.58</v>
      </c>
      <c r="P102" s="4">
        <f t="shared" si="15"/>
        <v>156.76</v>
      </c>
    </row>
    <row r="103">
      <c r="A103" s="143"/>
      <c r="B103" s="72">
        <v>44057.0</v>
      </c>
      <c r="C103" s="147" t="s">
        <v>44</v>
      </c>
      <c r="D103" s="148">
        <f t="shared" si="31"/>
        <v>12.58</v>
      </c>
      <c r="E103" s="149">
        <v>0.0</v>
      </c>
      <c r="F103" s="154">
        <f t="shared" si="10"/>
        <v>15310.7</v>
      </c>
      <c r="G103" s="148">
        <f t="shared" si="32"/>
        <v>12.58</v>
      </c>
      <c r="H103" s="151">
        <f t="shared" si="11"/>
        <v>377.4</v>
      </c>
      <c r="I103" s="149">
        <f t="shared" si="33"/>
        <v>12.58</v>
      </c>
      <c r="J103" s="152">
        <f t="shared" si="19"/>
        <v>15688.1</v>
      </c>
      <c r="L103" s="342">
        <f t="shared" si="34"/>
        <v>1</v>
      </c>
      <c r="M103" s="342">
        <v>0.0</v>
      </c>
      <c r="N103" s="343">
        <f t="shared" si="35"/>
        <v>156.88</v>
      </c>
      <c r="O103" s="70">
        <f t="shared" si="30"/>
        <v>7882.58</v>
      </c>
      <c r="P103" s="4">
        <f t="shared" si="15"/>
        <v>156.88</v>
      </c>
    </row>
    <row r="104">
      <c r="A104" s="143"/>
      <c r="B104" s="72">
        <v>44058.0</v>
      </c>
      <c r="C104" s="147" t="s">
        <v>44</v>
      </c>
      <c r="D104" s="148">
        <f t="shared" si="31"/>
        <v>12.58</v>
      </c>
      <c r="E104" s="149">
        <v>0.0</v>
      </c>
      <c r="F104" s="154">
        <f t="shared" si="10"/>
        <v>15310.7</v>
      </c>
      <c r="G104" s="148">
        <f t="shared" si="32"/>
        <v>12.58</v>
      </c>
      <c r="H104" s="151">
        <f t="shared" si="11"/>
        <v>389.98</v>
      </c>
      <c r="I104" s="149">
        <f t="shared" si="33"/>
        <v>12.58</v>
      </c>
      <c r="J104" s="152">
        <f t="shared" si="19"/>
        <v>15700.68</v>
      </c>
      <c r="L104" s="349">
        <f t="shared" si="34"/>
        <v>0</v>
      </c>
      <c r="M104" s="349">
        <v>0.0</v>
      </c>
      <c r="N104" s="350">
        <v>0.0</v>
      </c>
      <c r="O104" s="70">
        <f t="shared" si="30"/>
        <v>7882.58</v>
      </c>
      <c r="P104" s="351">
        <f t="shared" si="15"/>
        <v>157.01</v>
      </c>
    </row>
    <row r="105">
      <c r="A105" s="143"/>
      <c r="B105" s="356">
        <v>44058.0</v>
      </c>
      <c r="C105" s="357" t="s">
        <v>45</v>
      </c>
      <c r="D105" s="358">
        <f>O4</f>
        <v>7882.58</v>
      </c>
      <c r="E105" s="362">
        <f>-(D105-H104)</f>
        <v>-7492.6</v>
      </c>
      <c r="F105" s="360">
        <f t="shared" si="10"/>
        <v>7818.1</v>
      </c>
      <c r="G105" s="358">
        <f>-(H104)</f>
        <v>-389.98</v>
      </c>
      <c r="H105" s="361">
        <f t="shared" si="11"/>
        <v>0</v>
      </c>
      <c r="I105" s="362">
        <f>-(D105)</f>
        <v>-7882.58</v>
      </c>
      <c r="J105" s="363">
        <f t="shared" si="19"/>
        <v>7818.1</v>
      </c>
      <c r="L105" s="349">
        <f>$B$116-B105</f>
        <v>10</v>
      </c>
      <c r="M105" s="349">
        <v>0.0</v>
      </c>
      <c r="N105" s="350">
        <v>0.0</v>
      </c>
      <c r="O105" s="144">
        <f t="shared" ref="O105:O115" si="36">ROUND(MAX(0,F105-$S$5)+H105+ROUND(F105*$C$2/365,2)*(L105-M105)+ROUND(F105*$C$5,2)*M105,2)</f>
        <v>7882.4</v>
      </c>
      <c r="P105" s="351">
        <f t="shared" si="15"/>
        <v>78.18</v>
      </c>
    </row>
    <row r="106">
      <c r="A106" s="145"/>
      <c r="B106" s="72">
        <v>44059.0</v>
      </c>
      <c r="C106" s="102" t="s">
        <v>44</v>
      </c>
      <c r="D106" s="103">
        <f t="shared" ref="D106:D115" si="37">ROUND($C$2/365*F105,2)</f>
        <v>6.43</v>
      </c>
      <c r="E106" s="71">
        <v>0.0</v>
      </c>
      <c r="F106" s="91">
        <f t="shared" si="10"/>
        <v>7818.1</v>
      </c>
      <c r="G106" s="4">
        <f t="shared" ref="G106:G115" si="38">D106</f>
        <v>6.43</v>
      </c>
      <c r="H106" s="77">
        <f t="shared" si="11"/>
        <v>6.43</v>
      </c>
      <c r="I106" s="71">
        <f t="shared" ref="I106:I115" si="39">E106+G106</f>
        <v>6.43</v>
      </c>
      <c r="J106" s="77">
        <f t="shared" si="19"/>
        <v>7824.53</v>
      </c>
      <c r="K106" s="4"/>
      <c r="L106" s="68">
        <f t="shared" ref="L106:L116" si="40">$B$115-B106</f>
        <v>9</v>
      </c>
      <c r="M106" s="68">
        <v>0.0</v>
      </c>
      <c r="N106" s="69">
        <f t="shared" ref="N106:N114" si="41">ROUND(J106*$C$15,2)</f>
        <v>78.25</v>
      </c>
      <c r="O106" s="70">
        <f t="shared" si="36"/>
        <v>7882.4</v>
      </c>
      <c r="P106" s="71">
        <f t="shared" si="15"/>
        <v>78.25</v>
      </c>
    </row>
    <row r="107">
      <c r="B107" s="72">
        <v>44060.0</v>
      </c>
      <c r="C107" s="102" t="s">
        <v>44</v>
      </c>
      <c r="D107" s="103">
        <f t="shared" si="37"/>
        <v>6.43</v>
      </c>
      <c r="E107" s="71">
        <v>0.0</v>
      </c>
      <c r="F107" s="91">
        <f t="shared" si="10"/>
        <v>7818.1</v>
      </c>
      <c r="G107" s="4">
        <f t="shared" si="38"/>
        <v>6.43</v>
      </c>
      <c r="H107" s="77">
        <f t="shared" si="11"/>
        <v>12.86</v>
      </c>
      <c r="I107" s="71">
        <f t="shared" si="39"/>
        <v>6.43</v>
      </c>
      <c r="J107" s="77">
        <f t="shared" si="19"/>
        <v>7830.96</v>
      </c>
      <c r="K107" s="4"/>
      <c r="L107" s="68">
        <f t="shared" si="40"/>
        <v>8</v>
      </c>
      <c r="M107" s="68">
        <v>0.0</v>
      </c>
      <c r="N107" s="69">
        <f t="shared" si="41"/>
        <v>78.31</v>
      </c>
      <c r="O107" s="70">
        <f t="shared" si="36"/>
        <v>7882.4</v>
      </c>
      <c r="P107" s="71">
        <f t="shared" si="15"/>
        <v>78.31</v>
      </c>
    </row>
    <row r="108">
      <c r="B108" s="72">
        <v>44061.0</v>
      </c>
      <c r="C108" s="102" t="s">
        <v>44</v>
      </c>
      <c r="D108" s="103">
        <f t="shared" si="37"/>
        <v>6.43</v>
      </c>
      <c r="E108" s="71">
        <v>0.0</v>
      </c>
      <c r="F108" s="91">
        <f t="shared" si="10"/>
        <v>7818.1</v>
      </c>
      <c r="G108" s="4">
        <f t="shared" si="38"/>
        <v>6.43</v>
      </c>
      <c r="H108" s="77">
        <f t="shared" si="11"/>
        <v>19.29</v>
      </c>
      <c r="I108" s="71">
        <f t="shared" si="39"/>
        <v>6.43</v>
      </c>
      <c r="J108" s="77">
        <f t="shared" si="19"/>
        <v>7837.39</v>
      </c>
      <c r="K108" s="4"/>
      <c r="L108" s="68">
        <f t="shared" si="40"/>
        <v>7</v>
      </c>
      <c r="M108" s="68">
        <v>0.0</v>
      </c>
      <c r="N108" s="69">
        <f t="shared" si="41"/>
        <v>78.37</v>
      </c>
      <c r="O108" s="70">
        <f t="shared" si="36"/>
        <v>7882.4</v>
      </c>
      <c r="P108" s="71">
        <f t="shared" si="15"/>
        <v>78.37</v>
      </c>
    </row>
    <row r="109">
      <c r="B109" s="72">
        <v>44062.0</v>
      </c>
      <c r="C109" s="102" t="s">
        <v>44</v>
      </c>
      <c r="D109" s="103">
        <f t="shared" si="37"/>
        <v>6.43</v>
      </c>
      <c r="E109" s="71">
        <v>0.0</v>
      </c>
      <c r="F109" s="91">
        <f t="shared" si="10"/>
        <v>7818.1</v>
      </c>
      <c r="G109" s="4">
        <f t="shared" si="38"/>
        <v>6.43</v>
      </c>
      <c r="H109" s="77">
        <f t="shared" si="11"/>
        <v>25.72</v>
      </c>
      <c r="I109" s="71">
        <f t="shared" si="39"/>
        <v>6.43</v>
      </c>
      <c r="J109" s="77">
        <f t="shared" si="19"/>
        <v>7843.82</v>
      </c>
      <c r="K109" s="4"/>
      <c r="L109" s="68">
        <f t="shared" si="40"/>
        <v>6</v>
      </c>
      <c r="M109" s="68">
        <v>0.0</v>
      </c>
      <c r="N109" s="69">
        <f t="shared" si="41"/>
        <v>78.44</v>
      </c>
      <c r="O109" s="70">
        <f t="shared" si="36"/>
        <v>7882.4</v>
      </c>
      <c r="P109" s="71">
        <f t="shared" si="15"/>
        <v>78.44</v>
      </c>
    </row>
    <row r="110">
      <c r="B110" s="72">
        <v>44063.0</v>
      </c>
      <c r="C110" s="102" t="s">
        <v>44</v>
      </c>
      <c r="D110" s="103">
        <f t="shared" si="37"/>
        <v>6.43</v>
      </c>
      <c r="E110" s="71">
        <v>0.0</v>
      </c>
      <c r="F110" s="91">
        <f t="shared" si="10"/>
        <v>7818.1</v>
      </c>
      <c r="G110" s="4">
        <f t="shared" si="38"/>
        <v>6.43</v>
      </c>
      <c r="H110" s="77">
        <f t="shared" si="11"/>
        <v>32.15</v>
      </c>
      <c r="I110" s="71">
        <f t="shared" si="39"/>
        <v>6.43</v>
      </c>
      <c r="J110" s="77">
        <f t="shared" si="19"/>
        <v>7850.25</v>
      </c>
      <c r="K110" s="4"/>
      <c r="L110" s="68">
        <f t="shared" si="40"/>
        <v>5</v>
      </c>
      <c r="M110" s="68">
        <v>0.0</v>
      </c>
      <c r="N110" s="69">
        <f t="shared" si="41"/>
        <v>78.5</v>
      </c>
      <c r="O110" s="70">
        <f t="shared" si="36"/>
        <v>7882.4</v>
      </c>
      <c r="P110" s="71">
        <f t="shared" si="15"/>
        <v>78.5</v>
      </c>
    </row>
    <row r="111">
      <c r="B111" s="72">
        <v>44064.0</v>
      </c>
      <c r="C111" s="102" t="s">
        <v>44</v>
      </c>
      <c r="D111" s="103">
        <f t="shared" si="37"/>
        <v>6.43</v>
      </c>
      <c r="E111" s="71">
        <v>0.0</v>
      </c>
      <c r="F111" s="91">
        <f t="shared" si="10"/>
        <v>7818.1</v>
      </c>
      <c r="G111" s="4">
        <f t="shared" si="38"/>
        <v>6.43</v>
      </c>
      <c r="H111" s="77">
        <f t="shared" si="11"/>
        <v>38.58</v>
      </c>
      <c r="I111" s="71">
        <f t="shared" si="39"/>
        <v>6.43</v>
      </c>
      <c r="J111" s="77">
        <f t="shared" si="19"/>
        <v>7856.68</v>
      </c>
      <c r="K111" s="4"/>
      <c r="L111" s="68">
        <f t="shared" si="40"/>
        <v>4</v>
      </c>
      <c r="M111" s="68">
        <v>0.0</v>
      </c>
      <c r="N111" s="69">
        <f t="shared" si="41"/>
        <v>78.57</v>
      </c>
      <c r="O111" s="70">
        <f t="shared" si="36"/>
        <v>7882.4</v>
      </c>
      <c r="P111" s="71">
        <f t="shared" si="15"/>
        <v>78.57</v>
      </c>
    </row>
    <row r="112">
      <c r="B112" s="72">
        <v>44065.0</v>
      </c>
      <c r="C112" s="102" t="s">
        <v>44</v>
      </c>
      <c r="D112" s="103">
        <f t="shared" si="37"/>
        <v>6.43</v>
      </c>
      <c r="E112" s="71">
        <v>0.0</v>
      </c>
      <c r="F112" s="91">
        <f t="shared" si="10"/>
        <v>7818.1</v>
      </c>
      <c r="G112" s="4">
        <f t="shared" si="38"/>
        <v>6.43</v>
      </c>
      <c r="H112" s="77">
        <f t="shared" si="11"/>
        <v>45.01</v>
      </c>
      <c r="I112" s="71">
        <f t="shared" si="39"/>
        <v>6.43</v>
      </c>
      <c r="J112" s="77">
        <f t="shared" si="19"/>
        <v>7863.11</v>
      </c>
      <c r="K112" s="4"/>
      <c r="L112" s="68">
        <f t="shared" si="40"/>
        <v>3</v>
      </c>
      <c r="M112" s="68">
        <v>0.0</v>
      </c>
      <c r="N112" s="69">
        <f t="shared" si="41"/>
        <v>78.63</v>
      </c>
      <c r="O112" s="70">
        <f t="shared" si="36"/>
        <v>7882.4</v>
      </c>
      <c r="P112" s="71">
        <f t="shared" si="15"/>
        <v>78.63</v>
      </c>
    </row>
    <row r="113">
      <c r="B113" s="72">
        <v>44066.0</v>
      </c>
      <c r="C113" s="102" t="s">
        <v>44</v>
      </c>
      <c r="D113" s="103">
        <f t="shared" si="37"/>
        <v>6.43</v>
      </c>
      <c r="E113" s="71">
        <v>0.0</v>
      </c>
      <c r="F113" s="91">
        <f t="shared" si="10"/>
        <v>7818.1</v>
      </c>
      <c r="G113" s="4">
        <f t="shared" si="38"/>
        <v>6.43</v>
      </c>
      <c r="H113" s="77">
        <f t="shared" si="11"/>
        <v>51.44</v>
      </c>
      <c r="I113" s="71">
        <f t="shared" si="39"/>
        <v>6.43</v>
      </c>
      <c r="J113" s="77">
        <f t="shared" si="19"/>
        <v>7869.54</v>
      </c>
      <c r="K113" s="4"/>
      <c r="L113" s="68">
        <f t="shared" si="40"/>
        <v>2</v>
      </c>
      <c r="M113" s="68">
        <v>0.0</v>
      </c>
      <c r="N113" s="69">
        <f t="shared" si="41"/>
        <v>78.7</v>
      </c>
      <c r="O113" s="70">
        <f t="shared" si="36"/>
        <v>7882.4</v>
      </c>
      <c r="P113" s="71">
        <f t="shared" si="15"/>
        <v>78.7</v>
      </c>
    </row>
    <row r="114">
      <c r="B114" s="72">
        <v>44067.0</v>
      </c>
      <c r="C114" s="102" t="s">
        <v>44</v>
      </c>
      <c r="D114" s="103">
        <f t="shared" si="37"/>
        <v>6.43</v>
      </c>
      <c r="E114" s="71">
        <v>0.0</v>
      </c>
      <c r="F114" s="91">
        <f t="shared" si="10"/>
        <v>7818.1</v>
      </c>
      <c r="G114" s="4">
        <f t="shared" si="38"/>
        <v>6.43</v>
      </c>
      <c r="H114" s="77">
        <f t="shared" si="11"/>
        <v>57.87</v>
      </c>
      <c r="I114" s="71">
        <f t="shared" si="39"/>
        <v>6.43</v>
      </c>
      <c r="J114" s="77">
        <f t="shared" si="19"/>
        <v>7875.97</v>
      </c>
      <c r="K114" s="4"/>
      <c r="L114" s="68">
        <f t="shared" si="40"/>
        <v>1</v>
      </c>
      <c r="M114" s="68">
        <v>0.0</v>
      </c>
      <c r="N114" s="69">
        <f t="shared" si="41"/>
        <v>78.76</v>
      </c>
      <c r="O114" s="70">
        <f t="shared" si="36"/>
        <v>7882.4</v>
      </c>
      <c r="P114" s="71">
        <f t="shared" si="15"/>
        <v>78.76</v>
      </c>
    </row>
    <row r="115">
      <c r="B115" s="72">
        <v>44068.0</v>
      </c>
      <c r="C115" s="102" t="s">
        <v>44</v>
      </c>
      <c r="D115" s="103">
        <f t="shared" si="37"/>
        <v>6.43</v>
      </c>
      <c r="E115" s="71">
        <v>0.0</v>
      </c>
      <c r="F115" s="91">
        <f t="shared" si="10"/>
        <v>7818.1</v>
      </c>
      <c r="G115" s="4">
        <f t="shared" si="38"/>
        <v>6.43</v>
      </c>
      <c r="H115" s="77">
        <f t="shared" si="11"/>
        <v>64.3</v>
      </c>
      <c r="I115" s="71">
        <f t="shared" si="39"/>
        <v>6.43</v>
      </c>
      <c r="J115" s="77">
        <f t="shared" si="19"/>
        <v>7882.4</v>
      </c>
      <c r="K115" s="4"/>
      <c r="L115" s="68">
        <f t="shared" si="40"/>
        <v>0</v>
      </c>
      <c r="M115" s="68">
        <v>0.0</v>
      </c>
      <c r="N115" s="69">
        <v>0.0</v>
      </c>
      <c r="O115" s="70">
        <f t="shared" si="36"/>
        <v>7882.4</v>
      </c>
      <c r="P115" s="71">
        <f t="shared" si="15"/>
        <v>78.82</v>
      </c>
    </row>
    <row r="116">
      <c r="B116" s="83">
        <v>44068.0</v>
      </c>
      <c r="C116" s="84" t="s">
        <v>45</v>
      </c>
      <c r="D116" s="99">
        <f>O5</f>
        <v>7882.4</v>
      </c>
      <c r="E116" s="97">
        <f>-(D116-H115)</f>
        <v>-7818.1</v>
      </c>
      <c r="F116" s="98">
        <f t="shared" si="10"/>
        <v>0</v>
      </c>
      <c r="G116" s="99">
        <f>-(H115)</f>
        <v>-64.3</v>
      </c>
      <c r="H116" s="88">
        <f t="shared" si="11"/>
        <v>0</v>
      </c>
      <c r="I116" s="97">
        <f>-D116</f>
        <v>-7882.4</v>
      </c>
      <c r="J116" s="89">
        <f t="shared" si="19"/>
        <v>0</v>
      </c>
      <c r="K116" s="4"/>
      <c r="L116" s="68">
        <f t="shared" si="40"/>
        <v>0</v>
      </c>
      <c r="M116" s="68">
        <v>0.0</v>
      </c>
      <c r="N116" s="71">
        <v>0.0</v>
      </c>
      <c r="O116" s="71">
        <v>0.0</v>
      </c>
      <c r="P116" s="71">
        <f t="shared" si="15"/>
        <v>0</v>
      </c>
    </row>
  </sheetData>
  <mergeCells count="1">
    <mergeCell ref="U2:U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5" max="15" width="17.71"/>
    <col customWidth="1" min="16" max="16" width="19.71"/>
    <col customWidth="1" hidden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3" width="25.43"/>
  </cols>
  <sheetData>
    <row r="1">
      <c r="A1" s="105"/>
      <c r="B1" s="106" t="s">
        <v>0</v>
      </c>
      <c r="C1" s="326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327">
        <v>0.3</v>
      </c>
      <c r="L2" s="14">
        <v>43997.0</v>
      </c>
      <c r="M2" s="108">
        <f>B42-B19</f>
        <v>21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7567.58</v>
      </c>
      <c r="Q2" s="17">
        <f t="shared" ref="Q2:Q5" si="3">ROUND(R2*$C$5,2)*M2+ROUND(R2*($C$2/365),2)*(N2-M2)</f>
        <v>315</v>
      </c>
      <c r="R2" s="17">
        <f>C1</f>
        <v>30000</v>
      </c>
      <c r="S2" s="17">
        <f t="shared" ref="S2:S5" si="4">R2-P2</f>
        <v>22432.42</v>
      </c>
      <c r="T2" s="18">
        <f>Q2</f>
        <v>315</v>
      </c>
      <c r="U2" s="19">
        <f>SUM(O2:O5)</f>
        <v>31285.71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327">
        <v>0.03</v>
      </c>
      <c r="L3" s="14">
        <v>44027.0</v>
      </c>
      <c r="M3" s="108">
        <f>B46-B42</f>
        <v>4</v>
      </c>
      <c r="N3" s="22">
        <f t="shared" ref="N3:N5" si="6">L3-L2</f>
        <v>30</v>
      </c>
      <c r="O3" s="17">
        <f t="shared" si="1"/>
        <v>7882.58</v>
      </c>
      <c r="P3" s="17">
        <f t="shared" si="2"/>
        <v>7358.26</v>
      </c>
      <c r="Q3" s="17">
        <f t="shared" si="3"/>
        <v>524.32</v>
      </c>
      <c r="R3" s="17">
        <f t="shared" ref="R3:R5" si="7">S2</f>
        <v>22432.42</v>
      </c>
      <c r="S3" s="17">
        <f t="shared" si="4"/>
        <v>15074.16</v>
      </c>
      <c r="T3" s="18">
        <f>SUM(Q2:Q3)</f>
        <v>839.32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328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7498.49</v>
      </c>
      <c r="Q4" s="17">
        <f t="shared" si="3"/>
        <v>384.09</v>
      </c>
      <c r="R4" s="17">
        <f t="shared" si="7"/>
        <v>15074.16</v>
      </c>
      <c r="S4" s="17">
        <f t="shared" si="4"/>
        <v>7575.67</v>
      </c>
      <c r="T4" s="18">
        <f>SUM(Q2:Q4)</f>
        <v>1223.41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32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7637.97</v>
      </c>
      <c r="P5" s="17">
        <f t="shared" si="2"/>
        <v>7575.67</v>
      </c>
      <c r="Q5" s="17">
        <f t="shared" si="3"/>
        <v>62.3</v>
      </c>
      <c r="R5" s="25">
        <f t="shared" si="7"/>
        <v>7575.67</v>
      </c>
      <c r="S5" s="17">
        <f t="shared" si="4"/>
        <v>0</v>
      </c>
      <c r="T5" s="26">
        <f>SUM(Q2:Q5)</f>
        <v>1285.71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329">
        <v>25.0</v>
      </c>
    </row>
    <row r="7">
      <c r="A7" s="105"/>
      <c r="B7" s="32" t="s">
        <v>18</v>
      </c>
      <c r="C7" s="326">
        <f>C1-D18</f>
        <v>29100</v>
      </c>
    </row>
    <row r="8">
      <c r="A8" s="105"/>
      <c r="B8" s="32" t="s">
        <v>19</v>
      </c>
      <c r="C8" s="326">
        <v>300.0</v>
      </c>
    </row>
    <row r="9">
      <c r="A9" s="105"/>
      <c r="B9" s="32" t="s">
        <v>20</v>
      </c>
      <c r="C9" s="330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26">
        <f>C1/C9</f>
        <v>7500</v>
      </c>
    </row>
    <row r="13">
      <c r="A13" s="105"/>
      <c r="B13" s="32" t="s">
        <v>49</v>
      </c>
      <c r="C13" s="331">
        <v>43976.0</v>
      </c>
    </row>
    <row r="14">
      <c r="B14" s="38" t="s">
        <v>27</v>
      </c>
      <c r="C14" s="332">
        <v>10000.0</v>
      </c>
    </row>
    <row r="15">
      <c r="B15" s="38" t="s">
        <v>28</v>
      </c>
      <c r="C15" s="333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63"/>
      <c r="M18" s="63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6" si="10">F18+E19</f>
        <v>30000</v>
      </c>
      <c r="G19" s="126">
        <v>0.0</v>
      </c>
      <c r="H19" s="127">
        <f t="shared" ref="H19:H116" si="11">H18+G19</f>
        <v>0</v>
      </c>
      <c r="I19" s="128">
        <v>0.0</v>
      </c>
      <c r="J19" s="134">
        <f>C1</f>
        <v>30000</v>
      </c>
      <c r="L19" s="68">
        <f t="shared" ref="L19:L41" si="12">$B$41-B19</f>
        <v>21</v>
      </c>
      <c r="M19" s="68">
        <f t="shared" ref="M19:M41" si="13">$B$41-B19</f>
        <v>21</v>
      </c>
      <c r="N19" s="69">
        <f t="shared" ref="N19:N40" si="14">ROUND(J19*$C$15,2)</f>
        <v>300</v>
      </c>
      <c r="O19" s="70">
        <f t="shared" ref="O19:O41" si="15">ROUND(MAX(0,F19-$S$2)+H19+ROUND(F19*$C$2/365,2)*(L19-M19)+ROUND(F19*$C$5,2)*M19,2)</f>
        <v>7882.58</v>
      </c>
      <c r="P19" s="71">
        <f t="shared" ref="P19:P116" si="16">ROUND(J19/$C$14*100,2)</f>
        <v>300</v>
      </c>
    </row>
    <row r="20">
      <c r="A20" s="135"/>
      <c r="B20" s="136">
        <v>43977.0</v>
      </c>
      <c r="C20" s="137" t="s">
        <v>47</v>
      </c>
      <c r="D20" s="138">
        <f t="shared" ref="D20:D26" si="17">ROUND($C$5*F19,2)</f>
        <v>15</v>
      </c>
      <c r="E20" s="139">
        <v>0.0</v>
      </c>
      <c r="F20" s="140">
        <f t="shared" si="10"/>
        <v>30000</v>
      </c>
      <c r="G20" s="138">
        <f t="shared" ref="G20:G26" si="18">D20</f>
        <v>15</v>
      </c>
      <c r="H20" s="141">
        <f t="shared" si="11"/>
        <v>15</v>
      </c>
      <c r="I20" s="139">
        <f t="shared" ref="I20:I26" si="19">E20+G20</f>
        <v>15</v>
      </c>
      <c r="J20" s="142">
        <f t="shared" ref="J20:J116" si="20">J19+I20</f>
        <v>30015</v>
      </c>
      <c r="L20" s="68">
        <f t="shared" si="12"/>
        <v>20</v>
      </c>
      <c r="M20" s="68">
        <f t="shared" si="13"/>
        <v>20</v>
      </c>
      <c r="N20" s="69">
        <f t="shared" si="14"/>
        <v>300.15</v>
      </c>
      <c r="O20" s="70">
        <f t="shared" si="15"/>
        <v>7882.58</v>
      </c>
      <c r="P20" s="71">
        <f t="shared" si="16"/>
        <v>300.15</v>
      </c>
    </row>
    <row r="21">
      <c r="A21" s="135"/>
      <c r="B21" s="136">
        <v>43978.0</v>
      </c>
      <c r="C21" s="137" t="s">
        <v>47</v>
      </c>
      <c r="D21" s="138">
        <f t="shared" si="17"/>
        <v>15</v>
      </c>
      <c r="E21" s="139">
        <v>0.0</v>
      </c>
      <c r="F21" s="140">
        <f t="shared" si="10"/>
        <v>30000</v>
      </c>
      <c r="G21" s="138">
        <f t="shared" si="18"/>
        <v>15</v>
      </c>
      <c r="H21" s="141">
        <f t="shared" si="11"/>
        <v>30</v>
      </c>
      <c r="I21" s="139">
        <f t="shared" si="19"/>
        <v>15</v>
      </c>
      <c r="J21" s="142">
        <f t="shared" si="20"/>
        <v>30030</v>
      </c>
      <c r="L21" s="68">
        <f t="shared" si="12"/>
        <v>19</v>
      </c>
      <c r="M21" s="68">
        <f t="shared" si="13"/>
        <v>19</v>
      </c>
      <c r="N21" s="69">
        <f t="shared" si="14"/>
        <v>300.3</v>
      </c>
      <c r="O21" s="70">
        <f t="shared" si="15"/>
        <v>7882.58</v>
      </c>
      <c r="P21" s="71">
        <f t="shared" si="16"/>
        <v>300.3</v>
      </c>
    </row>
    <row r="22">
      <c r="A22" s="135"/>
      <c r="B22" s="136">
        <v>43979.0</v>
      </c>
      <c r="C22" s="137" t="s">
        <v>47</v>
      </c>
      <c r="D22" s="138">
        <f t="shared" si="17"/>
        <v>15</v>
      </c>
      <c r="E22" s="139">
        <v>0.0</v>
      </c>
      <c r="F22" s="140">
        <f t="shared" si="10"/>
        <v>30000</v>
      </c>
      <c r="G22" s="138">
        <f t="shared" si="18"/>
        <v>15</v>
      </c>
      <c r="H22" s="141">
        <f t="shared" si="11"/>
        <v>45</v>
      </c>
      <c r="I22" s="139">
        <f t="shared" si="19"/>
        <v>15</v>
      </c>
      <c r="J22" s="142">
        <f t="shared" si="20"/>
        <v>30045</v>
      </c>
      <c r="L22" s="68">
        <f t="shared" si="12"/>
        <v>18</v>
      </c>
      <c r="M22" s="68">
        <f t="shared" si="13"/>
        <v>18</v>
      </c>
      <c r="N22" s="69">
        <f t="shared" si="14"/>
        <v>300.45</v>
      </c>
      <c r="O22" s="70">
        <f t="shared" si="15"/>
        <v>7882.58</v>
      </c>
      <c r="P22" s="71">
        <f t="shared" si="16"/>
        <v>300.45</v>
      </c>
    </row>
    <row r="23">
      <c r="A23" s="143"/>
      <c r="B23" s="136">
        <v>43980.0</v>
      </c>
      <c r="C23" s="137" t="s">
        <v>47</v>
      </c>
      <c r="D23" s="138">
        <f t="shared" si="17"/>
        <v>15</v>
      </c>
      <c r="E23" s="139">
        <v>0.0</v>
      </c>
      <c r="F23" s="140">
        <f t="shared" si="10"/>
        <v>30000</v>
      </c>
      <c r="G23" s="138">
        <f t="shared" si="18"/>
        <v>15</v>
      </c>
      <c r="H23" s="141">
        <f t="shared" si="11"/>
        <v>60</v>
      </c>
      <c r="I23" s="139">
        <f t="shared" si="19"/>
        <v>15</v>
      </c>
      <c r="J23" s="142">
        <f t="shared" si="20"/>
        <v>30060</v>
      </c>
      <c r="L23" s="68">
        <f t="shared" si="12"/>
        <v>17</v>
      </c>
      <c r="M23" s="68">
        <f t="shared" si="13"/>
        <v>17</v>
      </c>
      <c r="N23" s="69">
        <f t="shared" si="14"/>
        <v>300.6</v>
      </c>
      <c r="O23" s="70">
        <f t="shared" si="15"/>
        <v>7882.58</v>
      </c>
      <c r="P23" s="71">
        <f t="shared" si="16"/>
        <v>300.6</v>
      </c>
    </row>
    <row r="24">
      <c r="A24" s="143"/>
      <c r="B24" s="136">
        <v>43981.0</v>
      </c>
      <c r="C24" s="137" t="s">
        <v>47</v>
      </c>
      <c r="D24" s="138">
        <f t="shared" si="17"/>
        <v>15</v>
      </c>
      <c r="E24" s="139">
        <v>0.0</v>
      </c>
      <c r="F24" s="140">
        <f t="shared" si="10"/>
        <v>30000</v>
      </c>
      <c r="G24" s="138">
        <f t="shared" si="18"/>
        <v>15</v>
      </c>
      <c r="H24" s="141">
        <f t="shared" si="11"/>
        <v>75</v>
      </c>
      <c r="I24" s="139">
        <f t="shared" si="19"/>
        <v>15</v>
      </c>
      <c r="J24" s="142">
        <f t="shared" si="20"/>
        <v>30075</v>
      </c>
      <c r="L24" s="68">
        <f t="shared" si="12"/>
        <v>16</v>
      </c>
      <c r="M24" s="68">
        <f t="shared" si="13"/>
        <v>16</v>
      </c>
      <c r="N24" s="69">
        <f t="shared" si="14"/>
        <v>300.75</v>
      </c>
      <c r="O24" s="70">
        <f t="shared" si="15"/>
        <v>7882.58</v>
      </c>
      <c r="P24" s="71">
        <f t="shared" si="16"/>
        <v>300.75</v>
      </c>
    </row>
    <row r="25">
      <c r="A25" s="143"/>
      <c r="B25" s="136">
        <v>43982.0</v>
      </c>
      <c r="C25" s="137" t="s">
        <v>47</v>
      </c>
      <c r="D25" s="138">
        <f t="shared" si="17"/>
        <v>15</v>
      </c>
      <c r="E25" s="139">
        <v>0.0</v>
      </c>
      <c r="F25" s="140">
        <f t="shared" si="10"/>
        <v>30000</v>
      </c>
      <c r="G25" s="138">
        <f t="shared" si="18"/>
        <v>15</v>
      </c>
      <c r="H25" s="141">
        <f t="shared" si="11"/>
        <v>90</v>
      </c>
      <c r="I25" s="139">
        <f t="shared" si="19"/>
        <v>15</v>
      </c>
      <c r="J25" s="142">
        <f t="shared" si="20"/>
        <v>30090</v>
      </c>
      <c r="L25" s="68">
        <f t="shared" si="12"/>
        <v>15</v>
      </c>
      <c r="M25" s="68">
        <f t="shared" si="13"/>
        <v>15</v>
      </c>
      <c r="N25" s="69">
        <f t="shared" si="14"/>
        <v>300.9</v>
      </c>
      <c r="O25" s="70">
        <f t="shared" si="15"/>
        <v>7882.58</v>
      </c>
      <c r="P25" s="71">
        <f t="shared" si="16"/>
        <v>300.9</v>
      </c>
    </row>
    <row r="26">
      <c r="A26" s="143"/>
      <c r="B26" s="136">
        <v>43983.0</v>
      </c>
      <c r="C26" s="137" t="s">
        <v>47</v>
      </c>
      <c r="D26" s="138">
        <f t="shared" si="17"/>
        <v>15</v>
      </c>
      <c r="E26" s="139">
        <v>0.0</v>
      </c>
      <c r="F26" s="140">
        <f t="shared" si="10"/>
        <v>30000</v>
      </c>
      <c r="G26" s="138">
        <f t="shared" si="18"/>
        <v>15</v>
      </c>
      <c r="H26" s="141">
        <f t="shared" si="11"/>
        <v>105</v>
      </c>
      <c r="I26" s="139">
        <f t="shared" si="19"/>
        <v>15</v>
      </c>
      <c r="J26" s="142">
        <f t="shared" si="20"/>
        <v>30105</v>
      </c>
      <c r="L26" s="68">
        <f t="shared" si="12"/>
        <v>14</v>
      </c>
      <c r="M26" s="68">
        <f t="shared" si="13"/>
        <v>14</v>
      </c>
      <c r="N26" s="69">
        <f t="shared" si="14"/>
        <v>301.05</v>
      </c>
      <c r="O26" s="70">
        <f t="shared" si="15"/>
        <v>7882.58</v>
      </c>
      <c r="P26" s="71">
        <f t="shared" si="16"/>
        <v>301.05</v>
      </c>
    </row>
    <row r="27">
      <c r="A27" s="143"/>
      <c r="B27" s="366">
        <v>43983.0</v>
      </c>
      <c r="C27" s="367" t="s">
        <v>63</v>
      </c>
      <c r="D27" s="368">
        <f>3000+N26</f>
        <v>3301.05</v>
      </c>
      <c r="E27" s="369">
        <f>-(3000+G27)</f>
        <v>-2895</v>
      </c>
      <c r="F27" s="370">
        <f t="shared" si="10"/>
        <v>27105</v>
      </c>
      <c r="G27" s="368">
        <f>-H26</f>
        <v>-105</v>
      </c>
      <c r="H27" s="371">
        <f t="shared" si="11"/>
        <v>0</v>
      </c>
      <c r="I27" s="369">
        <f>-(D27-N26)</f>
        <v>-3000</v>
      </c>
      <c r="J27" s="372">
        <f t="shared" si="20"/>
        <v>27105</v>
      </c>
      <c r="L27" s="68">
        <f t="shared" si="12"/>
        <v>14</v>
      </c>
      <c r="M27" s="68">
        <f t="shared" si="13"/>
        <v>14</v>
      </c>
      <c r="N27" s="69">
        <f t="shared" si="14"/>
        <v>271.05</v>
      </c>
      <c r="O27" s="70">
        <f t="shared" si="15"/>
        <v>4862.28</v>
      </c>
      <c r="P27" s="71">
        <f t="shared" si="16"/>
        <v>271.05</v>
      </c>
    </row>
    <row r="28">
      <c r="A28" s="143"/>
      <c r="B28" s="136">
        <v>43984.0</v>
      </c>
      <c r="C28" s="137" t="s">
        <v>47</v>
      </c>
      <c r="D28" s="138">
        <f>ROUND($C$5*F27,2)</f>
        <v>13.55</v>
      </c>
      <c r="E28" s="139">
        <v>0.0</v>
      </c>
      <c r="F28" s="140">
        <f t="shared" si="10"/>
        <v>27105</v>
      </c>
      <c r="G28" s="138">
        <f t="shared" ref="G28:G41" si="21">D28</f>
        <v>13.55</v>
      </c>
      <c r="H28" s="141">
        <f t="shared" si="11"/>
        <v>13.55</v>
      </c>
      <c r="I28" s="139">
        <f t="shared" ref="I28:I41" si="22">E28+G28</f>
        <v>13.55</v>
      </c>
      <c r="J28" s="142">
        <f t="shared" si="20"/>
        <v>27118.55</v>
      </c>
      <c r="L28" s="68">
        <f t="shared" si="12"/>
        <v>13</v>
      </c>
      <c r="M28" s="68">
        <f t="shared" si="13"/>
        <v>13</v>
      </c>
      <c r="N28" s="69">
        <f t="shared" si="14"/>
        <v>271.19</v>
      </c>
      <c r="O28" s="70">
        <f t="shared" si="15"/>
        <v>4862.28</v>
      </c>
      <c r="P28" s="71">
        <f t="shared" si="16"/>
        <v>271.19</v>
      </c>
    </row>
    <row r="29">
      <c r="A29" s="143"/>
      <c r="B29" s="136">
        <v>43985.0</v>
      </c>
      <c r="C29" s="137" t="s">
        <v>47</v>
      </c>
      <c r="D29" s="138">
        <f t="shared" ref="D29:D41" si="23">ROUND($C$5*F28,2)</f>
        <v>13.55</v>
      </c>
      <c r="E29" s="139">
        <v>0.0</v>
      </c>
      <c r="F29" s="140">
        <f t="shared" si="10"/>
        <v>27105</v>
      </c>
      <c r="G29" s="138">
        <f t="shared" si="21"/>
        <v>13.55</v>
      </c>
      <c r="H29" s="141">
        <f t="shared" si="11"/>
        <v>27.1</v>
      </c>
      <c r="I29" s="139">
        <f t="shared" si="22"/>
        <v>13.55</v>
      </c>
      <c r="J29" s="142">
        <f t="shared" si="20"/>
        <v>27132.1</v>
      </c>
      <c r="L29" s="68">
        <f t="shared" si="12"/>
        <v>12</v>
      </c>
      <c r="M29" s="68">
        <f t="shared" si="13"/>
        <v>12</v>
      </c>
      <c r="N29" s="69">
        <f t="shared" si="14"/>
        <v>271.32</v>
      </c>
      <c r="O29" s="70">
        <f t="shared" si="15"/>
        <v>4862.28</v>
      </c>
      <c r="P29" s="71">
        <f t="shared" si="16"/>
        <v>271.32</v>
      </c>
    </row>
    <row r="30">
      <c r="A30" s="143"/>
      <c r="B30" s="136">
        <v>43986.0</v>
      </c>
      <c r="C30" s="137" t="s">
        <v>47</v>
      </c>
      <c r="D30" s="138">
        <f t="shared" si="23"/>
        <v>13.55</v>
      </c>
      <c r="E30" s="139">
        <v>0.0</v>
      </c>
      <c r="F30" s="140">
        <f t="shared" si="10"/>
        <v>27105</v>
      </c>
      <c r="G30" s="138">
        <f t="shared" si="21"/>
        <v>13.55</v>
      </c>
      <c r="H30" s="141">
        <f t="shared" si="11"/>
        <v>40.65</v>
      </c>
      <c r="I30" s="139">
        <f t="shared" si="22"/>
        <v>13.55</v>
      </c>
      <c r="J30" s="142">
        <f t="shared" si="20"/>
        <v>27145.65</v>
      </c>
      <c r="L30" s="68">
        <f t="shared" si="12"/>
        <v>11</v>
      </c>
      <c r="M30" s="68">
        <f t="shared" si="13"/>
        <v>11</v>
      </c>
      <c r="N30" s="69">
        <f t="shared" si="14"/>
        <v>271.46</v>
      </c>
      <c r="O30" s="70">
        <f t="shared" si="15"/>
        <v>4862.28</v>
      </c>
      <c r="P30" s="71">
        <f t="shared" si="16"/>
        <v>271.46</v>
      </c>
    </row>
    <row r="31">
      <c r="A31" s="143"/>
      <c r="B31" s="136">
        <v>43987.0</v>
      </c>
      <c r="C31" s="137" t="s">
        <v>47</v>
      </c>
      <c r="D31" s="138">
        <f t="shared" si="23"/>
        <v>13.55</v>
      </c>
      <c r="E31" s="139">
        <v>0.0</v>
      </c>
      <c r="F31" s="140">
        <f t="shared" si="10"/>
        <v>27105</v>
      </c>
      <c r="G31" s="138">
        <f t="shared" si="21"/>
        <v>13.55</v>
      </c>
      <c r="H31" s="141">
        <f t="shared" si="11"/>
        <v>54.2</v>
      </c>
      <c r="I31" s="139">
        <f t="shared" si="22"/>
        <v>13.55</v>
      </c>
      <c r="J31" s="142">
        <f t="shared" si="20"/>
        <v>27159.2</v>
      </c>
      <c r="L31" s="68">
        <f t="shared" si="12"/>
        <v>10</v>
      </c>
      <c r="M31" s="68">
        <f t="shared" si="13"/>
        <v>10</v>
      </c>
      <c r="N31" s="69">
        <f t="shared" si="14"/>
        <v>271.59</v>
      </c>
      <c r="O31" s="70">
        <f t="shared" si="15"/>
        <v>4862.28</v>
      </c>
      <c r="P31" s="71">
        <f t="shared" si="16"/>
        <v>271.59</v>
      </c>
    </row>
    <row r="32">
      <c r="A32" s="143"/>
      <c r="B32" s="136">
        <v>43988.0</v>
      </c>
      <c r="C32" s="137" t="s">
        <v>47</v>
      </c>
      <c r="D32" s="138">
        <f t="shared" si="23"/>
        <v>13.55</v>
      </c>
      <c r="E32" s="139">
        <v>0.0</v>
      </c>
      <c r="F32" s="140">
        <f t="shared" si="10"/>
        <v>27105</v>
      </c>
      <c r="G32" s="138">
        <f t="shared" si="21"/>
        <v>13.55</v>
      </c>
      <c r="H32" s="141">
        <f t="shared" si="11"/>
        <v>67.75</v>
      </c>
      <c r="I32" s="139">
        <f t="shared" si="22"/>
        <v>13.55</v>
      </c>
      <c r="J32" s="142">
        <f t="shared" si="20"/>
        <v>27172.75</v>
      </c>
      <c r="L32" s="68">
        <f t="shared" si="12"/>
        <v>9</v>
      </c>
      <c r="M32" s="68">
        <f t="shared" si="13"/>
        <v>9</v>
      </c>
      <c r="N32" s="69">
        <f t="shared" si="14"/>
        <v>271.73</v>
      </c>
      <c r="O32" s="70">
        <f t="shared" si="15"/>
        <v>4862.28</v>
      </c>
      <c r="P32" s="71">
        <f t="shared" si="16"/>
        <v>271.73</v>
      </c>
    </row>
    <row r="33">
      <c r="A33" s="143"/>
      <c r="B33" s="136">
        <v>43989.0</v>
      </c>
      <c r="C33" s="137" t="s">
        <v>47</v>
      </c>
      <c r="D33" s="138">
        <f t="shared" si="23"/>
        <v>13.55</v>
      </c>
      <c r="E33" s="139">
        <v>0.0</v>
      </c>
      <c r="F33" s="140">
        <f t="shared" si="10"/>
        <v>27105</v>
      </c>
      <c r="G33" s="138">
        <f t="shared" si="21"/>
        <v>13.55</v>
      </c>
      <c r="H33" s="141">
        <f t="shared" si="11"/>
        <v>81.3</v>
      </c>
      <c r="I33" s="139">
        <f t="shared" si="22"/>
        <v>13.55</v>
      </c>
      <c r="J33" s="142">
        <f t="shared" si="20"/>
        <v>27186.3</v>
      </c>
      <c r="L33" s="68">
        <f t="shared" si="12"/>
        <v>8</v>
      </c>
      <c r="M33" s="68">
        <f t="shared" si="13"/>
        <v>8</v>
      </c>
      <c r="N33" s="69">
        <f t="shared" si="14"/>
        <v>271.86</v>
      </c>
      <c r="O33" s="70">
        <f t="shared" si="15"/>
        <v>4862.28</v>
      </c>
      <c r="P33" s="71">
        <f t="shared" si="16"/>
        <v>271.86</v>
      </c>
    </row>
    <row r="34">
      <c r="A34" s="143"/>
      <c r="B34" s="136">
        <v>43990.0</v>
      </c>
      <c r="C34" s="137" t="s">
        <v>47</v>
      </c>
      <c r="D34" s="138">
        <f t="shared" si="23"/>
        <v>13.55</v>
      </c>
      <c r="E34" s="139">
        <v>0.0</v>
      </c>
      <c r="F34" s="140">
        <f t="shared" si="10"/>
        <v>27105</v>
      </c>
      <c r="G34" s="138">
        <f t="shared" si="21"/>
        <v>13.55</v>
      </c>
      <c r="H34" s="141">
        <f t="shared" si="11"/>
        <v>94.85</v>
      </c>
      <c r="I34" s="139">
        <f t="shared" si="22"/>
        <v>13.55</v>
      </c>
      <c r="J34" s="142">
        <f t="shared" si="20"/>
        <v>27199.85</v>
      </c>
      <c r="L34" s="68">
        <f t="shared" si="12"/>
        <v>7</v>
      </c>
      <c r="M34" s="68">
        <f t="shared" si="13"/>
        <v>7</v>
      </c>
      <c r="N34" s="69">
        <f t="shared" si="14"/>
        <v>272</v>
      </c>
      <c r="O34" s="70">
        <f t="shared" si="15"/>
        <v>4862.28</v>
      </c>
      <c r="P34" s="71">
        <f t="shared" si="16"/>
        <v>272</v>
      </c>
    </row>
    <row r="35">
      <c r="A35" s="143"/>
      <c r="B35" s="136">
        <v>43991.0</v>
      </c>
      <c r="C35" s="137" t="s">
        <v>47</v>
      </c>
      <c r="D35" s="138">
        <f t="shared" si="23"/>
        <v>13.55</v>
      </c>
      <c r="E35" s="139">
        <v>0.0</v>
      </c>
      <c r="F35" s="140">
        <f t="shared" si="10"/>
        <v>27105</v>
      </c>
      <c r="G35" s="138">
        <f t="shared" si="21"/>
        <v>13.55</v>
      </c>
      <c r="H35" s="141">
        <f t="shared" si="11"/>
        <v>108.4</v>
      </c>
      <c r="I35" s="139">
        <f t="shared" si="22"/>
        <v>13.55</v>
      </c>
      <c r="J35" s="142">
        <f t="shared" si="20"/>
        <v>27213.4</v>
      </c>
      <c r="L35" s="68">
        <f t="shared" si="12"/>
        <v>6</v>
      </c>
      <c r="M35" s="68">
        <f t="shared" si="13"/>
        <v>6</v>
      </c>
      <c r="N35" s="69">
        <f t="shared" si="14"/>
        <v>272.13</v>
      </c>
      <c r="O35" s="70">
        <f t="shared" si="15"/>
        <v>4862.28</v>
      </c>
      <c r="P35" s="71">
        <f t="shared" si="16"/>
        <v>272.13</v>
      </c>
    </row>
    <row r="36">
      <c r="A36" s="143"/>
      <c r="B36" s="136">
        <v>43992.0</v>
      </c>
      <c r="C36" s="137" t="s">
        <v>47</v>
      </c>
      <c r="D36" s="138">
        <f t="shared" si="23"/>
        <v>13.55</v>
      </c>
      <c r="E36" s="139">
        <v>0.0</v>
      </c>
      <c r="F36" s="140">
        <f t="shared" si="10"/>
        <v>27105</v>
      </c>
      <c r="G36" s="138">
        <f t="shared" si="21"/>
        <v>13.55</v>
      </c>
      <c r="H36" s="141">
        <f t="shared" si="11"/>
        <v>121.95</v>
      </c>
      <c r="I36" s="139">
        <f t="shared" si="22"/>
        <v>13.55</v>
      </c>
      <c r="J36" s="142">
        <f t="shared" si="20"/>
        <v>27226.95</v>
      </c>
      <c r="L36" s="68">
        <f t="shared" si="12"/>
        <v>5</v>
      </c>
      <c r="M36" s="68">
        <f t="shared" si="13"/>
        <v>5</v>
      </c>
      <c r="N36" s="69">
        <f t="shared" si="14"/>
        <v>272.27</v>
      </c>
      <c r="O36" s="70">
        <f t="shared" si="15"/>
        <v>4862.28</v>
      </c>
      <c r="P36" s="71">
        <f t="shared" si="16"/>
        <v>272.27</v>
      </c>
    </row>
    <row r="37">
      <c r="A37" s="143"/>
      <c r="B37" s="136">
        <v>43993.0</v>
      </c>
      <c r="C37" s="137" t="s">
        <v>47</v>
      </c>
      <c r="D37" s="138">
        <f t="shared" si="23"/>
        <v>13.55</v>
      </c>
      <c r="E37" s="139">
        <v>0.0</v>
      </c>
      <c r="F37" s="140">
        <f t="shared" si="10"/>
        <v>27105</v>
      </c>
      <c r="G37" s="138">
        <f t="shared" si="21"/>
        <v>13.55</v>
      </c>
      <c r="H37" s="141">
        <f t="shared" si="11"/>
        <v>135.5</v>
      </c>
      <c r="I37" s="139">
        <f t="shared" si="22"/>
        <v>13.55</v>
      </c>
      <c r="J37" s="142">
        <f t="shared" si="20"/>
        <v>27240.5</v>
      </c>
      <c r="L37" s="68">
        <f t="shared" si="12"/>
        <v>4</v>
      </c>
      <c r="M37" s="68">
        <f t="shared" si="13"/>
        <v>4</v>
      </c>
      <c r="N37" s="69">
        <f t="shared" si="14"/>
        <v>272.41</v>
      </c>
      <c r="O37" s="70">
        <f t="shared" si="15"/>
        <v>4862.28</v>
      </c>
      <c r="P37" s="71">
        <f t="shared" si="16"/>
        <v>272.41</v>
      </c>
    </row>
    <row r="38">
      <c r="A38" s="143"/>
      <c r="B38" s="136">
        <v>43994.0</v>
      </c>
      <c r="C38" s="137" t="s">
        <v>47</v>
      </c>
      <c r="D38" s="138">
        <f t="shared" si="23"/>
        <v>13.55</v>
      </c>
      <c r="E38" s="139">
        <v>0.0</v>
      </c>
      <c r="F38" s="140">
        <f t="shared" si="10"/>
        <v>27105</v>
      </c>
      <c r="G38" s="138">
        <f t="shared" si="21"/>
        <v>13.55</v>
      </c>
      <c r="H38" s="141">
        <f t="shared" si="11"/>
        <v>149.05</v>
      </c>
      <c r="I38" s="139">
        <f t="shared" si="22"/>
        <v>13.55</v>
      </c>
      <c r="J38" s="142">
        <f t="shared" si="20"/>
        <v>27254.05</v>
      </c>
      <c r="L38" s="68">
        <f t="shared" si="12"/>
        <v>3</v>
      </c>
      <c r="M38" s="68">
        <f t="shared" si="13"/>
        <v>3</v>
      </c>
      <c r="N38" s="69">
        <f t="shared" si="14"/>
        <v>272.54</v>
      </c>
      <c r="O38" s="70">
        <f t="shared" si="15"/>
        <v>4862.28</v>
      </c>
      <c r="P38" s="71">
        <f t="shared" si="16"/>
        <v>272.54</v>
      </c>
    </row>
    <row r="39">
      <c r="A39" s="143"/>
      <c r="B39" s="136">
        <v>43995.0</v>
      </c>
      <c r="C39" s="137" t="s">
        <v>47</v>
      </c>
      <c r="D39" s="138">
        <f t="shared" si="23"/>
        <v>13.55</v>
      </c>
      <c r="E39" s="139">
        <v>0.0</v>
      </c>
      <c r="F39" s="140">
        <f t="shared" si="10"/>
        <v>27105</v>
      </c>
      <c r="G39" s="138">
        <f t="shared" si="21"/>
        <v>13.55</v>
      </c>
      <c r="H39" s="141">
        <f t="shared" si="11"/>
        <v>162.6</v>
      </c>
      <c r="I39" s="139">
        <f t="shared" si="22"/>
        <v>13.55</v>
      </c>
      <c r="J39" s="142">
        <f t="shared" si="20"/>
        <v>27267.6</v>
      </c>
      <c r="L39" s="68">
        <f t="shared" si="12"/>
        <v>2</v>
      </c>
      <c r="M39" s="68">
        <f t="shared" si="13"/>
        <v>2</v>
      </c>
      <c r="N39" s="69">
        <f t="shared" si="14"/>
        <v>272.68</v>
      </c>
      <c r="O39" s="70">
        <f t="shared" si="15"/>
        <v>4862.28</v>
      </c>
      <c r="P39" s="71">
        <f t="shared" si="16"/>
        <v>272.68</v>
      </c>
    </row>
    <row r="40">
      <c r="A40" s="143"/>
      <c r="B40" s="136">
        <v>43996.0</v>
      </c>
      <c r="C40" s="137" t="s">
        <v>47</v>
      </c>
      <c r="D40" s="138">
        <f t="shared" si="23"/>
        <v>13.55</v>
      </c>
      <c r="E40" s="139">
        <v>0.0</v>
      </c>
      <c r="F40" s="140">
        <f t="shared" si="10"/>
        <v>27105</v>
      </c>
      <c r="G40" s="138">
        <f t="shared" si="21"/>
        <v>13.55</v>
      </c>
      <c r="H40" s="141">
        <f t="shared" si="11"/>
        <v>176.15</v>
      </c>
      <c r="I40" s="139">
        <f t="shared" si="22"/>
        <v>13.55</v>
      </c>
      <c r="J40" s="142">
        <f t="shared" si="20"/>
        <v>27281.15</v>
      </c>
      <c r="L40" s="68">
        <f t="shared" si="12"/>
        <v>1</v>
      </c>
      <c r="M40" s="68">
        <f t="shared" si="13"/>
        <v>1</v>
      </c>
      <c r="N40" s="69">
        <f t="shared" si="14"/>
        <v>272.81</v>
      </c>
      <c r="O40" s="70">
        <f t="shared" si="15"/>
        <v>4862.28</v>
      </c>
      <c r="P40" s="71">
        <f t="shared" si="16"/>
        <v>272.81</v>
      </c>
    </row>
    <row r="41">
      <c r="A41" s="143"/>
      <c r="B41" s="136">
        <v>43997.0</v>
      </c>
      <c r="C41" s="137" t="s">
        <v>47</v>
      </c>
      <c r="D41" s="138">
        <f t="shared" si="23"/>
        <v>13.55</v>
      </c>
      <c r="E41" s="139">
        <v>0.0</v>
      </c>
      <c r="F41" s="140">
        <f t="shared" si="10"/>
        <v>27105</v>
      </c>
      <c r="G41" s="138">
        <f t="shared" si="21"/>
        <v>13.55</v>
      </c>
      <c r="H41" s="141">
        <f t="shared" si="11"/>
        <v>189.7</v>
      </c>
      <c r="I41" s="139">
        <f t="shared" si="22"/>
        <v>13.55</v>
      </c>
      <c r="J41" s="142">
        <f t="shared" si="20"/>
        <v>27294.7</v>
      </c>
      <c r="L41" s="78">
        <f t="shared" si="12"/>
        <v>0</v>
      </c>
      <c r="M41" s="78">
        <f t="shared" si="13"/>
        <v>0</v>
      </c>
      <c r="N41" s="79">
        <v>0.0</v>
      </c>
      <c r="O41" s="70">
        <f t="shared" si="15"/>
        <v>4862.28</v>
      </c>
      <c r="P41" s="81">
        <f t="shared" si="16"/>
        <v>272.95</v>
      </c>
    </row>
    <row r="42">
      <c r="A42" s="143"/>
      <c r="B42" s="83">
        <v>43997.0</v>
      </c>
      <c r="C42" s="84" t="s">
        <v>45</v>
      </c>
      <c r="D42" s="85">
        <f>-(E42+G42)</f>
        <v>4862.28</v>
      </c>
      <c r="E42" s="86">
        <f>-(F41-S2)</f>
        <v>-4672.58</v>
      </c>
      <c r="F42" s="87">
        <f t="shared" si="10"/>
        <v>22432.42</v>
      </c>
      <c r="G42" s="85">
        <f>-(H41)</f>
        <v>-189.7</v>
      </c>
      <c r="H42" s="88">
        <f t="shared" si="11"/>
        <v>0</v>
      </c>
      <c r="I42" s="86">
        <f>-D42</f>
        <v>-4862.28</v>
      </c>
      <c r="J42" s="89">
        <f t="shared" si="20"/>
        <v>22432.42</v>
      </c>
      <c r="L42" s="90">
        <f t="shared" ref="L42:L72" si="24">$B$72-B42</f>
        <v>30</v>
      </c>
      <c r="M42" s="78">
        <f t="shared" ref="M42:M46" si="25">$B$46-B42</f>
        <v>4</v>
      </c>
      <c r="N42" s="79">
        <v>0.0</v>
      </c>
      <c r="O42" s="144">
        <f t="shared" ref="O42:O72" si="26">ROUND(MAX(0,F42-$S$3)+H42+ROUND(F42*$C$2/365,2)*(L42-M42)+ROUND(F42*$C$5,2)*M42,2)</f>
        <v>7882.58</v>
      </c>
      <c r="P42" s="81">
        <f t="shared" si="16"/>
        <v>224.32</v>
      </c>
    </row>
    <row r="43">
      <c r="A43" s="145"/>
      <c r="B43" s="136">
        <v>43998.0</v>
      </c>
      <c r="C43" s="137" t="s">
        <v>47</v>
      </c>
      <c r="D43" s="138">
        <f t="shared" ref="D43:D46" si="27">ROUND($C$5*F42,2)</f>
        <v>11.22</v>
      </c>
      <c r="E43" s="139">
        <v>0.0</v>
      </c>
      <c r="F43" s="146">
        <f t="shared" si="10"/>
        <v>22432.42</v>
      </c>
      <c r="G43" s="138">
        <f t="shared" ref="G43:G72" si="28">D43</f>
        <v>11.22</v>
      </c>
      <c r="H43" s="141">
        <f t="shared" si="11"/>
        <v>11.22</v>
      </c>
      <c r="I43" s="139">
        <f t="shared" ref="I43:I72" si="29">E43+G43</f>
        <v>11.22</v>
      </c>
      <c r="J43" s="142">
        <f t="shared" si="20"/>
        <v>22443.64</v>
      </c>
      <c r="L43" s="94">
        <f t="shared" si="24"/>
        <v>29</v>
      </c>
      <c r="M43" s="68">
        <f t="shared" si="25"/>
        <v>3</v>
      </c>
      <c r="N43" s="69">
        <f t="shared" ref="N43:N71" si="30">ROUND(J43*$C$15,2)</f>
        <v>224.44</v>
      </c>
      <c r="O43" s="70">
        <f t="shared" si="26"/>
        <v>7882.58</v>
      </c>
      <c r="P43" s="71">
        <f t="shared" si="16"/>
        <v>224.44</v>
      </c>
    </row>
    <row r="44">
      <c r="A44" s="143"/>
      <c r="B44" s="136">
        <v>43999.0</v>
      </c>
      <c r="C44" s="137" t="s">
        <v>47</v>
      </c>
      <c r="D44" s="138">
        <f t="shared" si="27"/>
        <v>11.22</v>
      </c>
      <c r="E44" s="139">
        <v>0.0</v>
      </c>
      <c r="F44" s="146">
        <f t="shared" si="10"/>
        <v>22432.42</v>
      </c>
      <c r="G44" s="138">
        <f t="shared" si="28"/>
        <v>11.22</v>
      </c>
      <c r="H44" s="141">
        <f t="shared" si="11"/>
        <v>22.44</v>
      </c>
      <c r="I44" s="139">
        <f t="shared" si="29"/>
        <v>11.22</v>
      </c>
      <c r="J44" s="142">
        <f t="shared" si="20"/>
        <v>22454.86</v>
      </c>
      <c r="L44" s="94">
        <f t="shared" si="24"/>
        <v>28</v>
      </c>
      <c r="M44" s="68">
        <f t="shared" si="25"/>
        <v>2</v>
      </c>
      <c r="N44" s="69">
        <f t="shared" si="30"/>
        <v>224.55</v>
      </c>
      <c r="O44" s="70">
        <f t="shared" si="26"/>
        <v>7882.58</v>
      </c>
      <c r="P44" s="71">
        <f t="shared" si="16"/>
        <v>224.55</v>
      </c>
    </row>
    <row r="45">
      <c r="A45" s="143"/>
      <c r="B45" s="136">
        <v>44000.0</v>
      </c>
      <c r="C45" s="137" t="s">
        <v>47</v>
      </c>
      <c r="D45" s="138">
        <f t="shared" si="27"/>
        <v>11.22</v>
      </c>
      <c r="E45" s="139">
        <v>0.0</v>
      </c>
      <c r="F45" s="146">
        <f t="shared" si="10"/>
        <v>22432.42</v>
      </c>
      <c r="G45" s="138">
        <f t="shared" si="28"/>
        <v>11.22</v>
      </c>
      <c r="H45" s="141">
        <f t="shared" si="11"/>
        <v>33.66</v>
      </c>
      <c r="I45" s="139">
        <f t="shared" si="29"/>
        <v>11.22</v>
      </c>
      <c r="J45" s="142">
        <f t="shared" si="20"/>
        <v>22466.08</v>
      </c>
      <c r="L45" s="94">
        <f t="shared" si="24"/>
        <v>27</v>
      </c>
      <c r="M45" s="68">
        <f t="shared" si="25"/>
        <v>1</v>
      </c>
      <c r="N45" s="69">
        <f t="shared" si="30"/>
        <v>224.66</v>
      </c>
      <c r="O45" s="70">
        <f t="shared" si="26"/>
        <v>7882.58</v>
      </c>
      <c r="P45" s="71">
        <f t="shared" si="16"/>
        <v>224.66</v>
      </c>
    </row>
    <row r="46">
      <c r="A46" s="143"/>
      <c r="B46" s="136">
        <v>44001.0</v>
      </c>
      <c r="C46" s="137" t="s">
        <v>47</v>
      </c>
      <c r="D46" s="138">
        <f t="shared" si="27"/>
        <v>11.22</v>
      </c>
      <c r="E46" s="139">
        <v>0.0</v>
      </c>
      <c r="F46" s="146">
        <f t="shared" si="10"/>
        <v>22432.42</v>
      </c>
      <c r="G46" s="138">
        <f t="shared" si="28"/>
        <v>11.22</v>
      </c>
      <c r="H46" s="141">
        <f t="shared" si="11"/>
        <v>44.88</v>
      </c>
      <c r="I46" s="139">
        <f t="shared" si="29"/>
        <v>11.22</v>
      </c>
      <c r="J46" s="142">
        <f t="shared" si="20"/>
        <v>22477.3</v>
      </c>
      <c r="L46" s="94">
        <f t="shared" si="24"/>
        <v>26</v>
      </c>
      <c r="M46" s="68">
        <f t="shared" si="25"/>
        <v>0</v>
      </c>
      <c r="N46" s="69">
        <f t="shared" si="30"/>
        <v>224.77</v>
      </c>
      <c r="O46" s="70">
        <f t="shared" si="26"/>
        <v>7882.58</v>
      </c>
      <c r="P46" s="71">
        <f t="shared" si="16"/>
        <v>224.77</v>
      </c>
    </row>
    <row r="47">
      <c r="A47" s="143"/>
      <c r="B47" s="72">
        <v>44002.0</v>
      </c>
      <c r="C47" s="147" t="s">
        <v>44</v>
      </c>
      <c r="D47" s="148">
        <f t="shared" ref="D47:D72" si="31">ROUND($C$2/365*F46,2)</f>
        <v>18.44</v>
      </c>
      <c r="E47" s="149">
        <v>0.0</v>
      </c>
      <c r="F47" s="150">
        <f t="shared" si="10"/>
        <v>22432.42</v>
      </c>
      <c r="G47" s="148">
        <f t="shared" si="28"/>
        <v>18.44</v>
      </c>
      <c r="H47" s="151">
        <f t="shared" si="11"/>
        <v>63.32</v>
      </c>
      <c r="I47" s="149">
        <f t="shared" si="29"/>
        <v>18.44</v>
      </c>
      <c r="J47" s="152">
        <f t="shared" si="20"/>
        <v>22495.74</v>
      </c>
      <c r="L47" s="94">
        <f t="shared" si="24"/>
        <v>25</v>
      </c>
      <c r="M47" s="68">
        <v>0.0</v>
      </c>
      <c r="N47" s="69">
        <f t="shared" si="30"/>
        <v>224.96</v>
      </c>
      <c r="O47" s="70">
        <f t="shared" si="26"/>
        <v>7882.58</v>
      </c>
      <c r="P47" s="71">
        <f t="shared" si="16"/>
        <v>224.96</v>
      </c>
    </row>
    <row r="48">
      <c r="A48" s="143"/>
      <c r="B48" s="72">
        <v>44003.0</v>
      </c>
      <c r="C48" s="147" t="s">
        <v>44</v>
      </c>
      <c r="D48" s="148">
        <f t="shared" si="31"/>
        <v>18.44</v>
      </c>
      <c r="E48" s="149">
        <v>0.0</v>
      </c>
      <c r="F48" s="150">
        <f t="shared" si="10"/>
        <v>22432.42</v>
      </c>
      <c r="G48" s="148">
        <f t="shared" si="28"/>
        <v>18.44</v>
      </c>
      <c r="H48" s="151">
        <f t="shared" si="11"/>
        <v>81.76</v>
      </c>
      <c r="I48" s="149">
        <f t="shared" si="29"/>
        <v>18.44</v>
      </c>
      <c r="J48" s="152">
        <f t="shared" si="20"/>
        <v>22514.18</v>
      </c>
      <c r="L48" s="94">
        <f t="shared" si="24"/>
        <v>24</v>
      </c>
      <c r="M48" s="68">
        <v>0.0</v>
      </c>
      <c r="N48" s="69">
        <f t="shared" si="30"/>
        <v>225.14</v>
      </c>
      <c r="O48" s="70">
        <f t="shared" si="26"/>
        <v>7882.58</v>
      </c>
      <c r="P48" s="71">
        <f t="shared" si="16"/>
        <v>225.14</v>
      </c>
    </row>
    <row r="49">
      <c r="A49" s="143"/>
      <c r="B49" s="72">
        <v>44004.0</v>
      </c>
      <c r="C49" s="147" t="s">
        <v>44</v>
      </c>
      <c r="D49" s="148">
        <f t="shared" si="31"/>
        <v>18.44</v>
      </c>
      <c r="E49" s="149">
        <v>0.0</v>
      </c>
      <c r="F49" s="150">
        <f t="shared" si="10"/>
        <v>22432.42</v>
      </c>
      <c r="G49" s="148">
        <f t="shared" si="28"/>
        <v>18.44</v>
      </c>
      <c r="H49" s="151">
        <f t="shared" si="11"/>
        <v>100.2</v>
      </c>
      <c r="I49" s="149">
        <f t="shared" si="29"/>
        <v>18.44</v>
      </c>
      <c r="J49" s="152">
        <f t="shared" si="20"/>
        <v>22532.62</v>
      </c>
      <c r="L49" s="94">
        <f t="shared" si="24"/>
        <v>23</v>
      </c>
      <c r="M49" s="68">
        <v>0.0</v>
      </c>
      <c r="N49" s="69">
        <f t="shared" si="30"/>
        <v>225.33</v>
      </c>
      <c r="O49" s="70">
        <f t="shared" si="26"/>
        <v>7882.58</v>
      </c>
      <c r="P49" s="71">
        <f t="shared" si="16"/>
        <v>225.33</v>
      </c>
    </row>
    <row r="50">
      <c r="A50" s="143"/>
      <c r="B50" s="72">
        <v>44005.0</v>
      </c>
      <c r="C50" s="147" t="s">
        <v>44</v>
      </c>
      <c r="D50" s="148">
        <f t="shared" si="31"/>
        <v>18.44</v>
      </c>
      <c r="E50" s="149">
        <v>0.0</v>
      </c>
      <c r="F50" s="150">
        <f t="shared" si="10"/>
        <v>22432.42</v>
      </c>
      <c r="G50" s="148">
        <f t="shared" si="28"/>
        <v>18.44</v>
      </c>
      <c r="H50" s="151">
        <f t="shared" si="11"/>
        <v>118.64</v>
      </c>
      <c r="I50" s="149">
        <f t="shared" si="29"/>
        <v>18.44</v>
      </c>
      <c r="J50" s="152">
        <f t="shared" si="20"/>
        <v>22551.06</v>
      </c>
      <c r="L50" s="94">
        <f t="shared" si="24"/>
        <v>22</v>
      </c>
      <c r="M50" s="68">
        <v>0.0</v>
      </c>
      <c r="N50" s="69">
        <f t="shared" si="30"/>
        <v>225.51</v>
      </c>
      <c r="O50" s="70">
        <f t="shared" si="26"/>
        <v>7882.58</v>
      </c>
      <c r="P50" s="71">
        <f t="shared" si="16"/>
        <v>225.51</v>
      </c>
    </row>
    <row r="51">
      <c r="A51" s="143"/>
      <c r="B51" s="72">
        <v>44006.0</v>
      </c>
      <c r="C51" s="147" t="s">
        <v>44</v>
      </c>
      <c r="D51" s="148">
        <f t="shared" si="31"/>
        <v>18.44</v>
      </c>
      <c r="E51" s="149">
        <v>0.0</v>
      </c>
      <c r="F51" s="150">
        <f t="shared" si="10"/>
        <v>22432.42</v>
      </c>
      <c r="G51" s="148">
        <f t="shared" si="28"/>
        <v>18.44</v>
      </c>
      <c r="H51" s="151">
        <f t="shared" si="11"/>
        <v>137.08</v>
      </c>
      <c r="I51" s="149">
        <f t="shared" si="29"/>
        <v>18.44</v>
      </c>
      <c r="J51" s="152">
        <f t="shared" si="20"/>
        <v>22569.5</v>
      </c>
      <c r="L51" s="94">
        <f t="shared" si="24"/>
        <v>21</v>
      </c>
      <c r="M51" s="68">
        <v>0.0</v>
      </c>
      <c r="N51" s="69">
        <f t="shared" si="30"/>
        <v>225.7</v>
      </c>
      <c r="O51" s="70">
        <f t="shared" si="26"/>
        <v>7882.58</v>
      </c>
      <c r="P51" s="71">
        <f t="shared" si="16"/>
        <v>225.7</v>
      </c>
    </row>
    <row r="52">
      <c r="A52" s="143"/>
      <c r="B52" s="72">
        <v>44007.0</v>
      </c>
      <c r="C52" s="147" t="s">
        <v>44</v>
      </c>
      <c r="D52" s="148">
        <f t="shared" si="31"/>
        <v>18.44</v>
      </c>
      <c r="E52" s="149">
        <v>0.0</v>
      </c>
      <c r="F52" s="150">
        <f t="shared" si="10"/>
        <v>22432.42</v>
      </c>
      <c r="G52" s="148">
        <f t="shared" si="28"/>
        <v>18.44</v>
      </c>
      <c r="H52" s="151">
        <f t="shared" si="11"/>
        <v>155.52</v>
      </c>
      <c r="I52" s="149">
        <f t="shared" si="29"/>
        <v>18.44</v>
      </c>
      <c r="J52" s="152">
        <f t="shared" si="20"/>
        <v>22587.94</v>
      </c>
      <c r="L52" s="94">
        <f t="shared" si="24"/>
        <v>20</v>
      </c>
      <c r="M52" s="68">
        <v>0.0</v>
      </c>
      <c r="N52" s="69">
        <f t="shared" si="30"/>
        <v>225.88</v>
      </c>
      <c r="O52" s="70">
        <f t="shared" si="26"/>
        <v>7882.58</v>
      </c>
      <c r="P52" s="71">
        <f t="shared" si="16"/>
        <v>225.88</v>
      </c>
    </row>
    <row r="53">
      <c r="A53" s="143"/>
      <c r="B53" s="72">
        <v>44008.0</v>
      </c>
      <c r="C53" s="147" t="s">
        <v>44</v>
      </c>
      <c r="D53" s="148">
        <f t="shared" si="31"/>
        <v>18.44</v>
      </c>
      <c r="E53" s="149">
        <v>0.0</v>
      </c>
      <c r="F53" s="150">
        <f t="shared" si="10"/>
        <v>22432.42</v>
      </c>
      <c r="G53" s="148">
        <f t="shared" si="28"/>
        <v>18.44</v>
      </c>
      <c r="H53" s="151">
        <f t="shared" si="11"/>
        <v>173.96</v>
      </c>
      <c r="I53" s="149">
        <f t="shared" si="29"/>
        <v>18.44</v>
      </c>
      <c r="J53" s="152">
        <f t="shared" si="20"/>
        <v>22606.38</v>
      </c>
      <c r="L53" s="94">
        <f t="shared" si="24"/>
        <v>19</v>
      </c>
      <c r="M53" s="68">
        <v>0.0</v>
      </c>
      <c r="N53" s="69">
        <f t="shared" si="30"/>
        <v>226.06</v>
      </c>
      <c r="O53" s="70">
        <f t="shared" si="26"/>
        <v>7882.58</v>
      </c>
      <c r="P53" s="71">
        <f t="shared" si="16"/>
        <v>226.06</v>
      </c>
    </row>
    <row r="54">
      <c r="A54" s="143"/>
      <c r="B54" s="72">
        <v>44009.0</v>
      </c>
      <c r="C54" s="147" t="s">
        <v>44</v>
      </c>
      <c r="D54" s="148">
        <f t="shared" si="31"/>
        <v>18.44</v>
      </c>
      <c r="E54" s="149">
        <v>0.0</v>
      </c>
      <c r="F54" s="150">
        <f t="shared" si="10"/>
        <v>22432.42</v>
      </c>
      <c r="G54" s="148">
        <f t="shared" si="28"/>
        <v>18.44</v>
      </c>
      <c r="H54" s="151">
        <f t="shared" si="11"/>
        <v>192.4</v>
      </c>
      <c r="I54" s="149">
        <f t="shared" si="29"/>
        <v>18.44</v>
      </c>
      <c r="J54" s="152">
        <f t="shared" si="20"/>
        <v>22624.82</v>
      </c>
      <c r="L54" s="94">
        <f t="shared" si="24"/>
        <v>18</v>
      </c>
      <c r="M54" s="68">
        <v>0.0</v>
      </c>
      <c r="N54" s="69">
        <f t="shared" si="30"/>
        <v>226.25</v>
      </c>
      <c r="O54" s="70">
        <f t="shared" si="26"/>
        <v>7882.58</v>
      </c>
      <c r="P54" s="71">
        <f t="shared" si="16"/>
        <v>226.25</v>
      </c>
    </row>
    <row r="55">
      <c r="A55" s="143"/>
      <c r="B55" s="72">
        <v>44010.0</v>
      </c>
      <c r="C55" s="147" t="s">
        <v>44</v>
      </c>
      <c r="D55" s="148">
        <f t="shared" si="31"/>
        <v>18.44</v>
      </c>
      <c r="E55" s="149">
        <v>0.0</v>
      </c>
      <c r="F55" s="150">
        <f t="shared" si="10"/>
        <v>22432.42</v>
      </c>
      <c r="G55" s="148">
        <f t="shared" si="28"/>
        <v>18.44</v>
      </c>
      <c r="H55" s="151">
        <f t="shared" si="11"/>
        <v>210.84</v>
      </c>
      <c r="I55" s="149">
        <f t="shared" si="29"/>
        <v>18.44</v>
      </c>
      <c r="J55" s="152">
        <f t="shared" si="20"/>
        <v>22643.26</v>
      </c>
      <c r="L55" s="94">
        <f t="shared" si="24"/>
        <v>17</v>
      </c>
      <c r="M55" s="68">
        <v>0.0</v>
      </c>
      <c r="N55" s="69">
        <f t="shared" si="30"/>
        <v>226.43</v>
      </c>
      <c r="O55" s="70">
        <f t="shared" si="26"/>
        <v>7882.58</v>
      </c>
      <c r="P55" s="71">
        <f t="shared" si="16"/>
        <v>226.43</v>
      </c>
    </row>
    <row r="56">
      <c r="A56" s="153"/>
      <c r="B56" s="72">
        <v>44011.0</v>
      </c>
      <c r="C56" s="147" t="s">
        <v>44</v>
      </c>
      <c r="D56" s="148">
        <f t="shared" si="31"/>
        <v>18.44</v>
      </c>
      <c r="E56" s="149">
        <v>0.0</v>
      </c>
      <c r="F56" s="150">
        <f t="shared" si="10"/>
        <v>22432.42</v>
      </c>
      <c r="G56" s="148">
        <f t="shared" si="28"/>
        <v>18.44</v>
      </c>
      <c r="H56" s="151">
        <f t="shared" si="11"/>
        <v>229.28</v>
      </c>
      <c r="I56" s="149">
        <f t="shared" si="29"/>
        <v>18.44</v>
      </c>
      <c r="J56" s="152">
        <f t="shared" si="20"/>
        <v>22661.7</v>
      </c>
      <c r="L56" s="94">
        <f t="shared" si="24"/>
        <v>16</v>
      </c>
      <c r="M56" s="68">
        <v>0.0</v>
      </c>
      <c r="N56" s="69">
        <f t="shared" si="30"/>
        <v>226.62</v>
      </c>
      <c r="O56" s="70">
        <f t="shared" si="26"/>
        <v>7882.58</v>
      </c>
      <c r="P56" s="71">
        <f t="shared" si="16"/>
        <v>226.62</v>
      </c>
    </row>
    <row r="57">
      <c r="A57" s="143"/>
      <c r="B57" s="72">
        <v>44012.0</v>
      </c>
      <c r="C57" s="147" t="s">
        <v>44</v>
      </c>
      <c r="D57" s="148">
        <f t="shared" si="31"/>
        <v>18.44</v>
      </c>
      <c r="E57" s="149">
        <v>0.0</v>
      </c>
      <c r="F57" s="150">
        <f t="shared" si="10"/>
        <v>22432.42</v>
      </c>
      <c r="G57" s="148">
        <f t="shared" si="28"/>
        <v>18.44</v>
      </c>
      <c r="H57" s="151">
        <f t="shared" si="11"/>
        <v>247.72</v>
      </c>
      <c r="I57" s="149">
        <f t="shared" si="29"/>
        <v>18.44</v>
      </c>
      <c r="J57" s="152">
        <f t="shared" si="20"/>
        <v>22680.14</v>
      </c>
      <c r="L57" s="94">
        <f t="shared" si="24"/>
        <v>15</v>
      </c>
      <c r="M57" s="68">
        <v>0.0</v>
      </c>
      <c r="N57" s="69">
        <f t="shared" si="30"/>
        <v>226.8</v>
      </c>
      <c r="O57" s="70">
        <f t="shared" si="26"/>
        <v>7882.58</v>
      </c>
      <c r="P57" s="71">
        <f t="shared" si="16"/>
        <v>226.8</v>
      </c>
    </row>
    <row r="58">
      <c r="A58" s="143"/>
      <c r="B58" s="72">
        <v>44013.0</v>
      </c>
      <c r="C58" s="147" t="s">
        <v>44</v>
      </c>
      <c r="D58" s="148">
        <f t="shared" si="31"/>
        <v>18.44</v>
      </c>
      <c r="E58" s="149">
        <v>0.0</v>
      </c>
      <c r="F58" s="150">
        <f t="shared" si="10"/>
        <v>22432.42</v>
      </c>
      <c r="G58" s="148">
        <f t="shared" si="28"/>
        <v>18.44</v>
      </c>
      <c r="H58" s="151">
        <f t="shared" si="11"/>
        <v>266.16</v>
      </c>
      <c r="I58" s="149">
        <f t="shared" si="29"/>
        <v>18.44</v>
      </c>
      <c r="J58" s="152">
        <f t="shared" si="20"/>
        <v>22698.58</v>
      </c>
      <c r="L58" s="94">
        <f t="shared" si="24"/>
        <v>14</v>
      </c>
      <c r="M58" s="68">
        <v>0.0</v>
      </c>
      <c r="N58" s="69">
        <f t="shared" si="30"/>
        <v>226.99</v>
      </c>
      <c r="O58" s="70">
        <f t="shared" si="26"/>
        <v>7882.58</v>
      </c>
      <c r="P58" s="71">
        <f t="shared" si="16"/>
        <v>226.99</v>
      </c>
    </row>
    <row r="59">
      <c r="A59" s="143"/>
      <c r="B59" s="72">
        <v>44014.0</v>
      </c>
      <c r="C59" s="147" t="s">
        <v>44</v>
      </c>
      <c r="D59" s="148">
        <f t="shared" si="31"/>
        <v>18.44</v>
      </c>
      <c r="E59" s="149">
        <v>0.0</v>
      </c>
      <c r="F59" s="150">
        <f t="shared" si="10"/>
        <v>22432.42</v>
      </c>
      <c r="G59" s="148">
        <f t="shared" si="28"/>
        <v>18.44</v>
      </c>
      <c r="H59" s="151">
        <f t="shared" si="11"/>
        <v>284.6</v>
      </c>
      <c r="I59" s="149">
        <f t="shared" si="29"/>
        <v>18.44</v>
      </c>
      <c r="J59" s="152">
        <f t="shared" si="20"/>
        <v>22717.02</v>
      </c>
      <c r="L59" s="94">
        <f t="shared" si="24"/>
        <v>13</v>
      </c>
      <c r="M59" s="68">
        <v>0.0</v>
      </c>
      <c r="N59" s="69">
        <f t="shared" si="30"/>
        <v>227.17</v>
      </c>
      <c r="O59" s="70">
        <f t="shared" si="26"/>
        <v>7882.58</v>
      </c>
      <c r="P59" s="71">
        <f t="shared" si="16"/>
        <v>227.17</v>
      </c>
    </row>
    <row r="60">
      <c r="A60" s="143"/>
      <c r="B60" s="72">
        <v>44015.0</v>
      </c>
      <c r="C60" s="147" t="s">
        <v>44</v>
      </c>
      <c r="D60" s="148">
        <f t="shared" si="31"/>
        <v>18.44</v>
      </c>
      <c r="E60" s="149">
        <v>0.0</v>
      </c>
      <c r="F60" s="150">
        <f t="shared" si="10"/>
        <v>22432.42</v>
      </c>
      <c r="G60" s="148">
        <f t="shared" si="28"/>
        <v>18.44</v>
      </c>
      <c r="H60" s="151">
        <f t="shared" si="11"/>
        <v>303.04</v>
      </c>
      <c r="I60" s="149">
        <f t="shared" si="29"/>
        <v>18.44</v>
      </c>
      <c r="J60" s="152">
        <f t="shared" si="20"/>
        <v>22735.46</v>
      </c>
      <c r="L60" s="94">
        <f t="shared" si="24"/>
        <v>12</v>
      </c>
      <c r="M60" s="68">
        <v>0.0</v>
      </c>
      <c r="N60" s="69">
        <f t="shared" si="30"/>
        <v>227.35</v>
      </c>
      <c r="O60" s="70">
        <f t="shared" si="26"/>
        <v>7882.58</v>
      </c>
      <c r="P60" s="71">
        <f t="shared" si="16"/>
        <v>227.35</v>
      </c>
    </row>
    <row r="61">
      <c r="A61" s="143"/>
      <c r="B61" s="72">
        <v>44016.0</v>
      </c>
      <c r="C61" s="147" t="s">
        <v>44</v>
      </c>
      <c r="D61" s="148">
        <f t="shared" si="31"/>
        <v>18.44</v>
      </c>
      <c r="E61" s="149">
        <v>0.0</v>
      </c>
      <c r="F61" s="150">
        <f t="shared" si="10"/>
        <v>22432.42</v>
      </c>
      <c r="G61" s="148">
        <f t="shared" si="28"/>
        <v>18.44</v>
      </c>
      <c r="H61" s="151">
        <f t="shared" si="11"/>
        <v>321.48</v>
      </c>
      <c r="I61" s="149">
        <f t="shared" si="29"/>
        <v>18.44</v>
      </c>
      <c r="J61" s="152">
        <f t="shared" si="20"/>
        <v>22753.9</v>
      </c>
      <c r="L61" s="94">
        <f t="shared" si="24"/>
        <v>11</v>
      </c>
      <c r="M61" s="68">
        <v>0.0</v>
      </c>
      <c r="N61" s="69">
        <f t="shared" si="30"/>
        <v>227.54</v>
      </c>
      <c r="O61" s="70">
        <f t="shared" si="26"/>
        <v>7882.58</v>
      </c>
      <c r="P61" s="71">
        <f t="shared" si="16"/>
        <v>227.54</v>
      </c>
    </row>
    <row r="62">
      <c r="A62" s="143"/>
      <c r="B62" s="72">
        <v>44017.0</v>
      </c>
      <c r="C62" s="147" t="s">
        <v>44</v>
      </c>
      <c r="D62" s="148">
        <f t="shared" si="31"/>
        <v>18.44</v>
      </c>
      <c r="E62" s="149">
        <v>0.0</v>
      </c>
      <c r="F62" s="150">
        <f t="shared" si="10"/>
        <v>22432.42</v>
      </c>
      <c r="G62" s="148">
        <f t="shared" si="28"/>
        <v>18.44</v>
      </c>
      <c r="H62" s="151">
        <f t="shared" si="11"/>
        <v>339.92</v>
      </c>
      <c r="I62" s="149">
        <f t="shared" si="29"/>
        <v>18.44</v>
      </c>
      <c r="J62" s="152">
        <f t="shared" si="20"/>
        <v>22772.34</v>
      </c>
      <c r="L62" s="94">
        <f t="shared" si="24"/>
        <v>10</v>
      </c>
      <c r="M62" s="68">
        <v>0.0</v>
      </c>
      <c r="N62" s="69">
        <f t="shared" si="30"/>
        <v>227.72</v>
      </c>
      <c r="O62" s="70">
        <f t="shared" si="26"/>
        <v>7882.58</v>
      </c>
      <c r="P62" s="71">
        <f t="shared" si="16"/>
        <v>227.72</v>
      </c>
    </row>
    <row r="63">
      <c r="A63" s="143"/>
      <c r="B63" s="72">
        <v>44018.0</v>
      </c>
      <c r="C63" s="147" t="s">
        <v>44</v>
      </c>
      <c r="D63" s="148">
        <f t="shared" si="31"/>
        <v>18.44</v>
      </c>
      <c r="E63" s="149">
        <v>0.0</v>
      </c>
      <c r="F63" s="150">
        <f t="shared" si="10"/>
        <v>22432.42</v>
      </c>
      <c r="G63" s="148">
        <f t="shared" si="28"/>
        <v>18.44</v>
      </c>
      <c r="H63" s="151">
        <f t="shared" si="11"/>
        <v>358.36</v>
      </c>
      <c r="I63" s="149">
        <f t="shared" si="29"/>
        <v>18.44</v>
      </c>
      <c r="J63" s="152">
        <f t="shared" si="20"/>
        <v>22790.78</v>
      </c>
      <c r="L63" s="94">
        <f t="shared" si="24"/>
        <v>9</v>
      </c>
      <c r="M63" s="68">
        <v>0.0</v>
      </c>
      <c r="N63" s="69">
        <f t="shared" si="30"/>
        <v>227.91</v>
      </c>
      <c r="O63" s="70">
        <f t="shared" si="26"/>
        <v>7882.58</v>
      </c>
      <c r="P63" s="71">
        <f t="shared" si="16"/>
        <v>227.91</v>
      </c>
    </row>
    <row r="64">
      <c r="A64" s="143"/>
      <c r="B64" s="72">
        <v>44019.0</v>
      </c>
      <c r="C64" s="147" t="s">
        <v>44</v>
      </c>
      <c r="D64" s="148">
        <f t="shared" si="31"/>
        <v>18.44</v>
      </c>
      <c r="E64" s="149">
        <v>0.0</v>
      </c>
      <c r="F64" s="150">
        <f t="shared" si="10"/>
        <v>22432.42</v>
      </c>
      <c r="G64" s="148">
        <f t="shared" si="28"/>
        <v>18.44</v>
      </c>
      <c r="H64" s="151">
        <f t="shared" si="11"/>
        <v>376.8</v>
      </c>
      <c r="I64" s="149">
        <f t="shared" si="29"/>
        <v>18.44</v>
      </c>
      <c r="J64" s="152">
        <f t="shared" si="20"/>
        <v>22809.22</v>
      </c>
      <c r="L64" s="94">
        <f t="shared" si="24"/>
        <v>8</v>
      </c>
      <c r="M64" s="68">
        <v>0.0</v>
      </c>
      <c r="N64" s="69">
        <f t="shared" si="30"/>
        <v>228.09</v>
      </c>
      <c r="O64" s="70">
        <f t="shared" si="26"/>
        <v>7882.58</v>
      </c>
      <c r="P64" s="71">
        <f t="shared" si="16"/>
        <v>228.09</v>
      </c>
    </row>
    <row r="65">
      <c r="A65" s="143"/>
      <c r="B65" s="72">
        <v>44020.0</v>
      </c>
      <c r="C65" s="147" t="s">
        <v>44</v>
      </c>
      <c r="D65" s="148">
        <f t="shared" si="31"/>
        <v>18.44</v>
      </c>
      <c r="E65" s="149">
        <v>0.0</v>
      </c>
      <c r="F65" s="150">
        <f t="shared" si="10"/>
        <v>22432.42</v>
      </c>
      <c r="G65" s="148">
        <f t="shared" si="28"/>
        <v>18.44</v>
      </c>
      <c r="H65" s="151">
        <f t="shared" si="11"/>
        <v>395.24</v>
      </c>
      <c r="I65" s="149">
        <f t="shared" si="29"/>
        <v>18.44</v>
      </c>
      <c r="J65" s="152">
        <f t="shared" si="20"/>
        <v>22827.66</v>
      </c>
      <c r="L65" s="94">
        <f t="shared" si="24"/>
        <v>7</v>
      </c>
      <c r="M65" s="68">
        <v>0.0</v>
      </c>
      <c r="N65" s="69">
        <f t="shared" si="30"/>
        <v>228.28</v>
      </c>
      <c r="O65" s="70">
        <f t="shared" si="26"/>
        <v>7882.58</v>
      </c>
      <c r="P65" s="71">
        <f t="shared" si="16"/>
        <v>228.28</v>
      </c>
    </row>
    <row r="66">
      <c r="A66" s="143"/>
      <c r="B66" s="72">
        <v>44021.0</v>
      </c>
      <c r="C66" s="147" t="s">
        <v>44</v>
      </c>
      <c r="D66" s="148">
        <f t="shared" si="31"/>
        <v>18.44</v>
      </c>
      <c r="E66" s="149">
        <v>0.0</v>
      </c>
      <c r="F66" s="150">
        <f t="shared" si="10"/>
        <v>22432.42</v>
      </c>
      <c r="G66" s="148">
        <f t="shared" si="28"/>
        <v>18.44</v>
      </c>
      <c r="H66" s="151">
        <f t="shared" si="11"/>
        <v>413.68</v>
      </c>
      <c r="I66" s="149">
        <f t="shared" si="29"/>
        <v>18.44</v>
      </c>
      <c r="J66" s="152">
        <f t="shared" si="20"/>
        <v>22846.1</v>
      </c>
      <c r="L66" s="94">
        <f t="shared" si="24"/>
        <v>6</v>
      </c>
      <c r="M66" s="68">
        <v>0.0</v>
      </c>
      <c r="N66" s="69">
        <f t="shared" si="30"/>
        <v>228.46</v>
      </c>
      <c r="O66" s="70">
        <f t="shared" si="26"/>
        <v>7882.58</v>
      </c>
      <c r="P66" s="71">
        <f t="shared" si="16"/>
        <v>228.46</v>
      </c>
    </row>
    <row r="67">
      <c r="A67" s="143"/>
      <c r="B67" s="72">
        <v>44022.0</v>
      </c>
      <c r="C67" s="147" t="s">
        <v>44</v>
      </c>
      <c r="D67" s="148">
        <f t="shared" si="31"/>
        <v>18.44</v>
      </c>
      <c r="E67" s="149">
        <v>0.0</v>
      </c>
      <c r="F67" s="150">
        <f t="shared" si="10"/>
        <v>22432.42</v>
      </c>
      <c r="G67" s="148">
        <f t="shared" si="28"/>
        <v>18.44</v>
      </c>
      <c r="H67" s="151">
        <f t="shared" si="11"/>
        <v>432.12</v>
      </c>
      <c r="I67" s="149">
        <f t="shared" si="29"/>
        <v>18.44</v>
      </c>
      <c r="J67" s="152">
        <f t="shared" si="20"/>
        <v>22864.54</v>
      </c>
      <c r="L67" s="94">
        <f t="shared" si="24"/>
        <v>5</v>
      </c>
      <c r="M67" s="68">
        <v>0.0</v>
      </c>
      <c r="N67" s="69">
        <f t="shared" si="30"/>
        <v>228.65</v>
      </c>
      <c r="O67" s="70">
        <f t="shared" si="26"/>
        <v>7882.58</v>
      </c>
      <c r="P67" s="71">
        <f t="shared" si="16"/>
        <v>228.65</v>
      </c>
    </row>
    <row r="68">
      <c r="A68" s="143"/>
      <c r="B68" s="72">
        <v>44023.0</v>
      </c>
      <c r="C68" s="147" t="s">
        <v>44</v>
      </c>
      <c r="D68" s="148">
        <f t="shared" si="31"/>
        <v>18.44</v>
      </c>
      <c r="E68" s="149">
        <v>0.0</v>
      </c>
      <c r="F68" s="150">
        <f t="shared" si="10"/>
        <v>22432.42</v>
      </c>
      <c r="G68" s="148">
        <f t="shared" si="28"/>
        <v>18.44</v>
      </c>
      <c r="H68" s="151">
        <f t="shared" si="11"/>
        <v>450.56</v>
      </c>
      <c r="I68" s="149">
        <f t="shared" si="29"/>
        <v>18.44</v>
      </c>
      <c r="J68" s="152">
        <f t="shared" si="20"/>
        <v>22882.98</v>
      </c>
      <c r="L68" s="94">
        <f t="shared" si="24"/>
        <v>4</v>
      </c>
      <c r="M68" s="68">
        <v>0.0</v>
      </c>
      <c r="N68" s="69">
        <f t="shared" si="30"/>
        <v>228.83</v>
      </c>
      <c r="O68" s="70">
        <f t="shared" si="26"/>
        <v>7882.58</v>
      </c>
      <c r="P68" s="71">
        <f t="shared" si="16"/>
        <v>228.83</v>
      </c>
    </row>
    <row r="69">
      <c r="A69" s="143"/>
      <c r="B69" s="72">
        <v>44024.0</v>
      </c>
      <c r="C69" s="147" t="s">
        <v>44</v>
      </c>
      <c r="D69" s="148">
        <f t="shared" si="31"/>
        <v>18.44</v>
      </c>
      <c r="E69" s="149">
        <v>0.0</v>
      </c>
      <c r="F69" s="150">
        <f t="shared" si="10"/>
        <v>22432.42</v>
      </c>
      <c r="G69" s="148">
        <f t="shared" si="28"/>
        <v>18.44</v>
      </c>
      <c r="H69" s="151">
        <f t="shared" si="11"/>
        <v>469</v>
      </c>
      <c r="I69" s="149">
        <f t="shared" si="29"/>
        <v>18.44</v>
      </c>
      <c r="J69" s="152">
        <f t="shared" si="20"/>
        <v>22901.42</v>
      </c>
      <c r="L69" s="94">
        <f t="shared" si="24"/>
        <v>3</v>
      </c>
      <c r="M69" s="68">
        <v>0.0</v>
      </c>
      <c r="N69" s="69">
        <f t="shared" si="30"/>
        <v>229.01</v>
      </c>
      <c r="O69" s="70">
        <f t="shared" si="26"/>
        <v>7882.58</v>
      </c>
      <c r="P69" s="71">
        <f t="shared" si="16"/>
        <v>229.01</v>
      </c>
    </row>
    <row r="70">
      <c r="A70" s="143"/>
      <c r="B70" s="72">
        <v>44025.0</v>
      </c>
      <c r="C70" s="147" t="s">
        <v>44</v>
      </c>
      <c r="D70" s="148">
        <f t="shared" si="31"/>
        <v>18.44</v>
      </c>
      <c r="E70" s="149">
        <v>0.0</v>
      </c>
      <c r="F70" s="150">
        <f t="shared" si="10"/>
        <v>22432.42</v>
      </c>
      <c r="G70" s="148">
        <f t="shared" si="28"/>
        <v>18.44</v>
      </c>
      <c r="H70" s="151">
        <f t="shared" si="11"/>
        <v>487.44</v>
      </c>
      <c r="I70" s="149">
        <f t="shared" si="29"/>
        <v>18.44</v>
      </c>
      <c r="J70" s="152">
        <f t="shared" si="20"/>
        <v>22919.86</v>
      </c>
      <c r="L70" s="94">
        <f t="shared" si="24"/>
        <v>2</v>
      </c>
      <c r="M70" s="68">
        <v>0.0</v>
      </c>
      <c r="N70" s="69">
        <f t="shared" si="30"/>
        <v>229.2</v>
      </c>
      <c r="O70" s="70">
        <f t="shared" si="26"/>
        <v>7882.58</v>
      </c>
      <c r="P70" s="71">
        <f t="shared" si="16"/>
        <v>229.2</v>
      </c>
    </row>
    <row r="71">
      <c r="A71" s="143"/>
      <c r="B71" s="72">
        <v>44026.0</v>
      </c>
      <c r="C71" s="147" t="s">
        <v>44</v>
      </c>
      <c r="D71" s="148">
        <f t="shared" si="31"/>
        <v>18.44</v>
      </c>
      <c r="E71" s="149">
        <v>0.0</v>
      </c>
      <c r="F71" s="150">
        <f t="shared" si="10"/>
        <v>22432.42</v>
      </c>
      <c r="G71" s="148">
        <f t="shared" si="28"/>
        <v>18.44</v>
      </c>
      <c r="H71" s="151">
        <f t="shared" si="11"/>
        <v>505.88</v>
      </c>
      <c r="I71" s="149">
        <f t="shared" si="29"/>
        <v>18.44</v>
      </c>
      <c r="J71" s="152">
        <f t="shared" si="20"/>
        <v>22938.3</v>
      </c>
      <c r="L71" s="94">
        <f t="shared" si="24"/>
        <v>1</v>
      </c>
      <c r="M71" s="68">
        <v>0.0</v>
      </c>
      <c r="N71" s="69">
        <f t="shared" si="30"/>
        <v>229.38</v>
      </c>
      <c r="O71" s="70">
        <f t="shared" si="26"/>
        <v>7882.58</v>
      </c>
      <c r="P71" s="71">
        <f t="shared" si="16"/>
        <v>229.38</v>
      </c>
    </row>
    <row r="72">
      <c r="A72" s="143"/>
      <c r="B72" s="72">
        <v>44027.0</v>
      </c>
      <c r="C72" s="147" t="s">
        <v>44</v>
      </c>
      <c r="D72" s="148">
        <f t="shared" si="31"/>
        <v>18.44</v>
      </c>
      <c r="E72" s="149">
        <v>0.0</v>
      </c>
      <c r="F72" s="150">
        <f t="shared" si="10"/>
        <v>22432.42</v>
      </c>
      <c r="G72" s="148">
        <f t="shared" si="28"/>
        <v>18.44</v>
      </c>
      <c r="H72" s="151">
        <f t="shared" si="11"/>
        <v>524.32</v>
      </c>
      <c r="I72" s="149">
        <f t="shared" si="29"/>
        <v>18.44</v>
      </c>
      <c r="J72" s="152">
        <f t="shared" si="20"/>
        <v>22956.74</v>
      </c>
      <c r="L72" s="90">
        <f t="shared" si="24"/>
        <v>0</v>
      </c>
      <c r="M72" s="78">
        <v>0.0</v>
      </c>
      <c r="N72" s="79">
        <v>0.0</v>
      </c>
      <c r="O72" s="70">
        <f t="shared" si="26"/>
        <v>7882.58</v>
      </c>
      <c r="P72" s="81">
        <f t="shared" si="16"/>
        <v>229.57</v>
      </c>
    </row>
    <row r="73">
      <c r="A73" s="143"/>
      <c r="B73" s="83">
        <v>44027.0</v>
      </c>
      <c r="C73" s="84" t="s">
        <v>45</v>
      </c>
      <c r="D73" s="96">
        <f>O3</f>
        <v>7882.58</v>
      </c>
      <c r="E73" s="97">
        <f>-(D73-H72)</f>
        <v>-7358.26</v>
      </c>
      <c r="F73" s="98">
        <f t="shared" si="10"/>
        <v>15074.16</v>
      </c>
      <c r="G73" s="99">
        <f>-(H72)</f>
        <v>-524.32</v>
      </c>
      <c r="H73" s="88">
        <f t="shared" si="11"/>
        <v>0</v>
      </c>
      <c r="I73" s="97">
        <f>-D73</f>
        <v>-7882.58</v>
      </c>
      <c r="J73" s="89">
        <f t="shared" si="20"/>
        <v>15074.16</v>
      </c>
      <c r="L73" s="78">
        <f t="shared" ref="L73:L104" si="32">$B$104-B73</f>
        <v>31</v>
      </c>
      <c r="M73" s="78">
        <v>0.0</v>
      </c>
      <c r="N73" s="79">
        <v>0.0</v>
      </c>
      <c r="O73" s="144">
        <f t="shared" ref="O73:O104" si="33">ROUND(MAX(0,F73-$S$4)+H73+ROUND(F73*$C$2/365,2)*(L73-M73)+ROUND(F73*$C$5,2)*M73,2)</f>
        <v>7882.58</v>
      </c>
      <c r="P73" s="81">
        <f t="shared" si="16"/>
        <v>150.74</v>
      </c>
    </row>
    <row r="74">
      <c r="A74" s="145"/>
      <c r="B74" s="72">
        <v>44028.0</v>
      </c>
      <c r="C74" s="147" t="s">
        <v>44</v>
      </c>
      <c r="D74" s="148">
        <f t="shared" ref="D74:D104" si="34">ROUND($C$2/365*F73,2)</f>
        <v>12.39</v>
      </c>
      <c r="E74" s="149">
        <v>0.0</v>
      </c>
      <c r="F74" s="154">
        <f t="shared" si="10"/>
        <v>15074.16</v>
      </c>
      <c r="G74" s="148">
        <f t="shared" ref="G74:G104" si="35">D74</f>
        <v>12.39</v>
      </c>
      <c r="H74" s="151">
        <f t="shared" si="11"/>
        <v>12.39</v>
      </c>
      <c r="I74" s="149">
        <f t="shared" ref="I74:I104" si="36">E74+G74</f>
        <v>12.39</v>
      </c>
      <c r="J74" s="152">
        <f t="shared" si="20"/>
        <v>15086.55</v>
      </c>
      <c r="L74" s="68">
        <f t="shared" si="32"/>
        <v>30</v>
      </c>
      <c r="M74" s="68">
        <v>0.0</v>
      </c>
      <c r="N74" s="69">
        <f t="shared" ref="N74:N103" si="37">ROUND(J74*$C$15,2)</f>
        <v>150.87</v>
      </c>
      <c r="O74" s="70">
        <f t="shared" si="33"/>
        <v>7882.58</v>
      </c>
      <c r="P74" s="71">
        <f t="shared" si="16"/>
        <v>150.87</v>
      </c>
    </row>
    <row r="75">
      <c r="A75" s="143"/>
      <c r="B75" s="72">
        <v>44029.0</v>
      </c>
      <c r="C75" s="147" t="s">
        <v>44</v>
      </c>
      <c r="D75" s="148">
        <f t="shared" si="34"/>
        <v>12.39</v>
      </c>
      <c r="E75" s="149">
        <v>0.0</v>
      </c>
      <c r="F75" s="154">
        <f t="shared" si="10"/>
        <v>15074.16</v>
      </c>
      <c r="G75" s="148">
        <f t="shared" si="35"/>
        <v>12.39</v>
      </c>
      <c r="H75" s="151">
        <f t="shared" si="11"/>
        <v>24.78</v>
      </c>
      <c r="I75" s="149">
        <f t="shared" si="36"/>
        <v>12.39</v>
      </c>
      <c r="J75" s="152">
        <f t="shared" si="20"/>
        <v>15098.94</v>
      </c>
      <c r="L75" s="68">
        <f t="shared" si="32"/>
        <v>29</v>
      </c>
      <c r="M75" s="68">
        <v>0.0</v>
      </c>
      <c r="N75" s="69">
        <f t="shared" si="37"/>
        <v>150.99</v>
      </c>
      <c r="O75" s="70">
        <f t="shared" si="33"/>
        <v>7882.58</v>
      </c>
      <c r="P75" s="71">
        <f t="shared" si="16"/>
        <v>150.99</v>
      </c>
    </row>
    <row r="76">
      <c r="A76" s="143"/>
      <c r="B76" s="72">
        <v>44030.0</v>
      </c>
      <c r="C76" s="147" t="s">
        <v>44</v>
      </c>
      <c r="D76" s="148">
        <f t="shared" si="34"/>
        <v>12.39</v>
      </c>
      <c r="E76" s="149">
        <v>0.0</v>
      </c>
      <c r="F76" s="154">
        <f t="shared" si="10"/>
        <v>15074.16</v>
      </c>
      <c r="G76" s="148">
        <f t="shared" si="35"/>
        <v>12.39</v>
      </c>
      <c r="H76" s="151">
        <f t="shared" si="11"/>
        <v>37.17</v>
      </c>
      <c r="I76" s="149">
        <f t="shared" si="36"/>
        <v>12.39</v>
      </c>
      <c r="J76" s="152">
        <f t="shared" si="20"/>
        <v>15111.33</v>
      </c>
      <c r="L76" s="68">
        <f t="shared" si="32"/>
        <v>28</v>
      </c>
      <c r="M76" s="68">
        <v>0.0</v>
      </c>
      <c r="N76" s="69">
        <f t="shared" si="37"/>
        <v>151.11</v>
      </c>
      <c r="O76" s="70">
        <f t="shared" si="33"/>
        <v>7882.58</v>
      </c>
      <c r="P76" s="71">
        <f t="shared" si="16"/>
        <v>151.11</v>
      </c>
    </row>
    <row r="77">
      <c r="A77" s="143"/>
      <c r="B77" s="72">
        <v>44031.0</v>
      </c>
      <c r="C77" s="147" t="s">
        <v>44</v>
      </c>
      <c r="D77" s="148">
        <f t="shared" si="34"/>
        <v>12.39</v>
      </c>
      <c r="E77" s="149">
        <v>0.0</v>
      </c>
      <c r="F77" s="154">
        <f t="shared" si="10"/>
        <v>15074.16</v>
      </c>
      <c r="G77" s="148">
        <f t="shared" si="35"/>
        <v>12.39</v>
      </c>
      <c r="H77" s="151">
        <f t="shared" si="11"/>
        <v>49.56</v>
      </c>
      <c r="I77" s="149">
        <f t="shared" si="36"/>
        <v>12.39</v>
      </c>
      <c r="J77" s="152">
        <f t="shared" si="20"/>
        <v>15123.72</v>
      </c>
      <c r="L77" s="68">
        <f t="shared" si="32"/>
        <v>27</v>
      </c>
      <c r="M77" s="68">
        <v>0.0</v>
      </c>
      <c r="N77" s="69">
        <f t="shared" si="37"/>
        <v>151.24</v>
      </c>
      <c r="O77" s="70">
        <f t="shared" si="33"/>
        <v>7882.58</v>
      </c>
      <c r="P77" s="71">
        <f t="shared" si="16"/>
        <v>151.24</v>
      </c>
    </row>
    <row r="78">
      <c r="A78" s="143"/>
      <c r="B78" s="72">
        <v>44032.0</v>
      </c>
      <c r="C78" s="147" t="s">
        <v>44</v>
      </c>
      <c r="D78" s="148">
        <f t="shared" si="34"/>
        <v>12.39</v>
      </c>
      <c r="E78" s="149">
        <v>0.0</v>
      </c>
      <c r="F78" s="154">
        <f t="shared" si="10"/>
        <v>15074.16</v>
      </c>
      <c r="G78" s="148">
        <f t="shared" si="35"/>
        <v>12.39</v>
      </c>
      <c r="H78" s="151">
        <f t="shared" si="11"/>
        <v>61.95</v>
      </c>
      <c r="I78" s="149">
        <f t="shared" si="36"/>
        <v>12.39</v>
      </c>
      <c r="J78" s="152">
        <f t="shared" si="20"/>
        <v>15136.11</v>
      </c>
      <c r="L78" s="68">
        <f t="shared" si="32"/>
        <v>26</v>
      </c>
      <c r="M78" s="68">
        <v>0.0</v>
      </c>
      <c r="N78" s="69">
        <f t="shared" si="37"/>
        <v>151.36</v>
      </c>
      <c r="O78" s="70">
        <f t="shared" si="33"/>
        <v>7882.58</v>
      </c>
      <c r="P78" s="71">
        <f t="shared" si="16"/>
        <v>151.36</v>
      </c>
    </row>
    <row r="79">
      <c r="A79" s="143"/>
      <c r="B79" s="72">
        <v>44033.0</v>
      </c>
      <c r="C79" s="147" t="s">
        <v>44</v>
      </c>
      <c r="D79" s="148">
        <f t="shared" si="34"/>
        <v>12.39</v>
      </c>
      <c r="E79" s="149">
        <v>0.0</v>
      </c>
      <c r="F79" s="154">
        <f t="shared" si="10"/>
        <v>15074.16</v>
      </c>
      <c r="G79" s="148">
        <f t="shared" si="35"/>
        <v>12.39</v>
      </c>
      <c r="H79" s="151">
        <f t="shared" si="11"/>
        <v>74.34</v>
      </c>
      <c r="I79" s="149">
        <f t="shared" si="36"/>
        <v>12.39</v>
      </c>
      <c r="J79" s="152">
        <f t="shared" si="20"/>
        <v>15148.5</v>
      </c>
      <c r="L79" s="68">
        <f t="shared" si="32"/>
        <v>25</v>
      </c>
      <c r="M79" s="68">
        <v>0.0</v>
      </c>
      <c r="N79" s="69">
        <f t="shared" si="37"/>
        <v>151.49</v>
      </c>
      <c r="O79" s="70">
        <f t="shared" si="33"/>
        <v>7882.58</v>
      </c>
      <c r="P79" s="71">
        <f t="shared" si="16"/>
        <v>151.49</v>
      </c>
    </row>
    <row r="80">
      <c r="A80" s="143"/>
      <c r="B80" s="72">
        <v>44034.0</v>
      </c>
      <c r="C80" s="147" t="s">
        <v>44</v>
      </c>
      <c r="D80" s="148">
        <f t="shared" si="34"/>
        <v>12.39</v>
      </c>
      <c r="E80" s="149">
        <v>0.0</v>
      </c>
      <c r="F80" s="154">
        <f t="shared" si="10"/>
        <v>15074.16</v>
      </c>
      <c r="G80" s="148">
        <f t="shared" si="35"/>
        <v>12.39</v>
      </c>
      <c r="H80" s="151">
        <f t="shared" si="11"/>
        <v>86.73</v>
      </c>
      <c r="I80" s="149">
        <f t="shared" si="36"/>
        <v>12.39</v>
      </c>
      <c r="J80" s="152">
        <f t="shared" si="20"/>
        <v>15160.89</v>
      </c>
      <c r="L80" s="68">
        <f t="shared" si="32"/>
        <v>24</v>
      </c>
      <c r="M80" s="68">
        <v>0.0</v>
      </c>
      <c r="N80" s="69">
        <f t="shared" si="37"/>
        <v>151.61</v>
      </c>
      <c r="O80" s="70">
        <f t="shared" si="33"/>
        <v>7882.58</v>
      </c>
      <c r="P80" s="71">
        <f t="shared" si="16"/>
        <v>151.61</v>
      </c>
    </row>
    <row r="81">
      <c r="A81" s="143"/>
      <c r="B81" s="72">
        <v>44035.0</v>
      </c>
      <c r="C81" s="147" t="s">
        <v>44</v>
      </c>
      <c r="D81" s="148">
        <f t="shared" si="34"/>
        <v>12.39</v>
      </c>
      <c r="E81" s="149">
        <v>0.0</v>
      </c>
      <c r="F81" s="154">
        <f t="shared" si="10"/>
        <v>15074.16</v>
      </c>
      <c r="G81" s="148">
        <f t="shared" si="35"/>
        <v>12.39</v>
      </c>
      <c r="H81" s="151">
        <f t="shared" si="11"/>
        <v>99.12</v>
      </c>
      <c r="I81" s="149">
        <f t="shared" si="36"/>
        <v>12.39</v>
      </c>
      <c r="J81" s="152">
        <f t="shared" si="20"/>
        <v>15173.28</v>
      </c>
      <c r="L81" s="68">
        <f t="shared" si="32"/>
        <v>23</v>
      </c>
      <c r="M81" s="68">
        <v>0.0</v>
      </c>
      <c r="N81" s="69">
        <f t="shared" si="37"/>
        <v>151.73</v>
      </c>
      <c r="O81" s="70">
        <f t="shared" si="33"/>
        <v>7882.58</v>
      </c>
      <c r="P81" s="71">
        <f t="shared" si="16"/>
        <v>151.73</v>
      </c>
    </row>
    <row r="82">
      <c r="A82" s="143"/>
      <c r="B82" s="72">
        <v>44036.0</v>
      </c>
      <c r="C82" s="147" t="s">
        <v>44</v>
      </c>
      <c r="D82" s="148">
        <f t="shared" si="34"/>
        <v>12.39</v>
      </c>
      <c r="E82" s="149">
        <v>0.0</v>
      </c>
      <c r="F82" s="154">
        <f t="shared" si="10"/>
        <v>15074.16</v>
      </c>
      <c r="G82" s="148">
        <f t="shared" si="35"/>
        <v>12.39</v>
      </c>
      <c r="H82" s="151">
        <f t="shared" si="11"/>
        <v>111.51</v>
      </c>
      <c r="I82" s="149">
        <f t="shared" si="36"/>
        <v>12.39</v>
      </c>
      <c r="J82" s="152">
        <f t="shared" si="20"/>
        <v>15185.67</v>
      </c>
      <c r="L82" s="68">
        <f t="shared" si="32"/>
        <v>22</v>
      </c>
      <c r="M82" s="68">
        <v>0.0</v>
      </c>
      <c r="N82" s="69">
        <f t="shared" si="37"/>
        <v>151.86</v>
      </c>
      <c r="O82" s="70">
        <f t="shared" si="33"/>
        <v>7882.58</v>
      </c>
      <c r="P82" s="71">
        <f t="shared" si="16"/>
        <v>151.86</v>
      </c>
    </row>
    <row r="83">
      <c r="A83" s="143"/>
      <c r="B83" s="72">
        <v>44037.0</v>
      </c>
      <c r="C83" s="147" t="s">
        <v>44</v>
      </c>
      <c r="D83" s="148">
        <f t="shared" si="34"/>
        <v>12.39</v>
      </c>
      <c r="E83" s="149">
        <v>0.0</v>
      </c>
      <c r="F83" s="154">
        <f t="shared" si="10"/>
        <v>15074.16</v>
      </c>
      <c r="G83" s="148">
        <f t="shared" si="35"/>
        <v>12.39</v>
      </c>
      <c r="H83" s="151">
        <f t="shared" si="11"/>
        <v>123.9</v>
      </c>
      <c r="I83" s="149">
        <f t="shared" si="36"/>
        <v>12.39</v>
      </c>
      <c r="J83" s="152">
        <f t="shared" si="20"/>
        <v>15198.06</v>
      </c>
      <c r="L83" s="68">
        <f t="shared" si="32"/>
        <v>21</v>
      </c>
      <c r="M83" s="68">
        <v>0.0</v>
      </c>
      <c r="N83" s="69">
        <f t="shared" si="37"/>
        <v>151.98</v>
      </c>
      <c r="O83" s="70">
        <f t="shared" si="33"/>
        <v>7882.58</v>
      </c>
      <c r="P83" s="71">
        <f t="shared" si="16"/>
        <v>151.98</v>
      </c>
    </row>
    <row r="84">
      <c r="A84" s="143"/>
      <c r="B84" s="72">
        <v>44038.0</v>
      </c>
      <c r="C84" s="147" t="s">
        <v>44</v>
      </c>
      <c r="D84" s="148">
        <f t="shared" si="34"/>
        <v>12.39</v>
      </c>
      <c r="E84" s="149">
        <v>0.0</v>
      </c>
      <c r="F84" s="154">
        <f t="shared" si="10"/>
        <v>15074.16</v>
      </c>
      <c r="G84" s="148">
        <f t="shared" si="35"/>
        <v>12.39</v>
      </c>
      <c r="H84" s="151">
        <f t="shared" si="11"/>
        <v>136.29</v>
      </c>
      <c r="I84" s="149">
        <f t="shared" si="36"/>
        <v>12.39</v>
      </c>
      <c r="J84" s="152">
        <f t="shared" si="20"/>
        <v>15210.45</v>
      </c>
      <c r="L84" s="68">
        <f t="shared" si="32"/>
        <v>20</v>
      </c>
      <c r="M84" s="68">
        <v>0.0</v>
      </c>
      <c r="N84" s="69">
        <f t="shared" si="37"/>
        <v>152.1</v>
      </c>
      <c r="O84" s="70">
        <f t="shared" si="33"/>
        <v>7882.58</v>
      </c>
      <c r="P84" s="71">
        <f t="shared" si="16"/>
        <v>152.1</v>
      </c>
    </row>
    <row r="85">
      <c r="A85" s="143"/>
      <c r="B85" s="72">
        <v>44039.0</v>
      </c>
      <c r="C85" s="147" t="s">
        <v>44</v>
      </c>
      <c r="D85" s="148">
        <f t="shared" si="34"/>
        <v>12.39</v>
      </c>
      <c r="E85" s="149">
        <v>0.0</v>
      </c>
      <c r="F85" s="154">
        <f t="shared" si="10"/>
        <v>15074.16</v>
      </c>
      <c r="G85" s="148">
        <f t="shared" si="35"/>
        <v>12.39</v>
      </c>
      <c r="H85" s="151">
        <f t="shared" si="11"/>
        <v>148.68</v>
      </c>
      <c r="I85" s="149">
        <f t="shared" si="36"/>
        <v>12.39</v>
      </c>
      <c r="J85" s="152">
        <f t="shared" si="20"/>
        <v>15222.84</v>
      </c>
      <c r="L85" s="68">
        <f t="shared" si="32"/>
        <v>19</v>
      </c>
      <c r="M85" s="68">
        <v>0.0</v>
      </c>
      <c r="N85" s="69">
        <f t="shared" si="37"/>
        <v>152.23</v>
      </c>
      <c r="O85" s="70">
        <f t="shared" si="33"/>
        <v>7882.58</v>
      </c>
      <c r="P85" s="71">
        <f t="shared" si="16"/>
        <v>152.23</v>
      </c>
    </row>
    <row r="86">
      <c r="A86" s="143"/>
      <c r="B86" s="72">
        <v>44040.0</v>
      </c>
      <c r="C86" s="147" t="s">
        <v>44</v>
      </c>
      <c r="D86" s="148">
        <f t="shared" si="34"/>
        <v>12.39</v>
      </c>
      <c r="E86" s="149">
        <v>0.0</v>
      </c>
      <c r="F86" s="154">
        <f t="shared" si="10"/>
        <v>15074.16</v>
      </c>
      <c r="G86" s="148">
        <f t="shared" si="35"/>
        <v>12.39</v>
      </c>
      <c r="H86" s="151">
        <f t="shared" si="11"/>
        <v>161.07</v>
      </c>
      <c r="I86" s="149">
        <f t="shared" si="36"/>
        <v>12.39</v>
      </c>
      <c r="J86" s="152">
        <f t="shared" si="20"/>
        <v>15235.23</v>
      </c>
      <c r="L86" s="68">
        <f t="shared" si="32"/>
        <v>18</v>
      </c>
      <c r="M86" s="68">
        <v>0.0</v>
      </c>
      <c r="N86" s="69">
        <f t="shared" si="37"/>
        <v>152.35</v>
      </c>
      <c r="O86" s="70">
        <f t="shared" si="33"/>
        <v>7882.58</v>
      </c>
      <c r="P86" s="71">
        <f t="shared" si="16"/>
        <v>152.35</v>
      </c>
    </row>
    <row r="87">
      <c r="A87" s="143"/>
      <c r="B87" s="72">
        <v>44041.0</v>
      </c>
      <c r="C87" s="147" t="s">
        <v>44</v>
      </c>
      <c r="D87" s="148">
        <f t="shared" si="34"/>
        <v>12.39</v>
      </c>
      <c r="E87" s="149">
        <v>0.0</v>
      </c>
      <c r="F87" s="154">
        <f t="shared" si="10"/>
        <v>15074.16</v>
      </c>
      <c r="G87" s="148">
        <f t="shared" si="35"/>
        <v>12.39</v>
      </c>
      <c r="H87" s="151">
        <f t="shared" si="11"/>
        <v>173.46</v>
      </c>
      <c r="I87" s="149">
        <f t="shared" si="36"/>
        <v>12.39</v>
      </c>
      <c r="J87" s="152">
        <f t="shared" si="20"/>
        <v>15247.62</v>
      </c>
      <c r="L87" s="68">
        <f t="shared" si="32"/>
        <v>17</v>
      </c>
      <c r="M87" s="68">
        <v>0.0</v>
      </c>
      <c r="N87" s="69">
        <f t="shared" si="37"/>
        <v>152.48</v>
      </c>
      <c r="O87" s="70">
        <f t="shared" si="33"/>
        <v>7882.58</v>
      </c>
      <c r="P87" s="71">
        <f t="shared" si="16"/>
        <v>152.48</v>
      </c>
    </row>
    <row r="88">
      <c r="A88" s="143"/>
      <c r="B88" s="72">
        <v>44042.0</v>
      </c>
      <c r="C88" s="147" t="s">
        <v>44</v>
      </c>
      <c r="D88" s="148">
        <f t="shared" si="34"/>
        <v>12.39</v>
      </c>
      <c r="E88" s="149">
        <v>0.0</v>
      </c>
      <c r="F88" s="154">
        <f t="shared" si="10"/>
        <v>15074.16</v>
      </c>
      <c r="G88" s="148">
        <f t="shared" si="35"/>
        <v>12.39</v>
      </c>
      <c r="H88" s="151">
        <f t="shared" si="11"/>
        <v>185.85</v>
      </c>
      <c r="I88" s="149">
        <f t="shared" si="36"/>
        <v>12.39</v>
      </c>
      <c r="J88" s="152">
        <f t="shared" si="20"/>
        <v>15260.01</v>
      </c>
      <c r="L88" s="68">
        <f t="shared" si="32"/>
        <v>16</v>
      </c>
      <c r="M88" s="68">
        <v>0.0</v>
      </c>
      <c r="N88" s="69">
        <f t="shared" si="37"/>
        <v>152.6</v>
      </c>
      <c r="O88" s="70">
        <f t="shared" si="33"/>
        <v>7882.58</v>
      </c>
      <c r="P88" s="71">
        <f t="shared" si="16"/>
        <v>152.6</v>
      </c>
    </row>
    <row r="89">
      <c r="A89" s="143"/>
      <c r="B89" s="72">
        <v>44043.0</v>
      </c>
      <c r="C89" s="147" t="s">
        <v>44</v>
      </c>
      <c r="D89" s="148">
        <f t="shared" si="34"/>
        <v>12.39</v>
      </c>
      <c r="E89" s="149">
        <v>0.0</v>
      </c>
      <c r="F89" s="154">
        <f t="shared" si="10"/>
        <v>15074.16</v>
      </c>
      <c r="G89" s="148">
        <f t="shared" si="35"/>
        <v>12.39</v>
      </c>
      <c r="H89" s="151">
        <f t="shared" si="11"/>
        <v>198.24</v>
      </c>
      <c r="I89" s="149">
        <f t="shared" si="36"/>
        <v>12.39</v>
      </c>
      <c r="J89" s="152">
        <f t="shared" si="20"/>
        <v>15272.4</v>
      </c>
      <c r="L89" s="68">
        <f t="shared" si="32"/>
        <v>15</v>
      </c>
      <c r="M89" s="68">
        <v>0.0</v>
      </c>
      <c r="N89" s="69">
        <f t="shared" si="37"/>
        <v>152.72</v>
      </c>
      <c r="O89" s="70">
        <f t="shared" si="33"/>
        <v>7882.58</v>
      </c>
      <c r="P89" s="71">
        <f t="shared" si="16"/>
        <v>152.72</v>
      </c>
    </row>
    <row r="90">
      <c r="A90" s="143"/>
      <c r="B90" s="72">
        <v>44044.0</v>
      </c>
      <c r="C90" s="147" t="s">
        <v>44</v>
      </c>
      <c r="D90" s="148">
        <f t="shared" si="34"/>
        <v>12.39</v>
      </c>
      <c r="E90" s="149">
        <v>0.0</v>
      </c>
      <c r="F90" s="154">
        <f t="shared" si="10"/>
        <v>15074.16</v>
      </c>
      <c r="G90" s="148">
        <f t="shared" si="35"/>
        <v>12.39</v>
      </c>
      <c r="H90" s="151">
        <f t="shared" si="11"/>
        <v>210.63</v>
      </c>
      <c r="I90" s="149">
        <f t="shared" si="36"/>
        <v>12.39</v>
      </c>
      <c r="J90" s="152">
        <f t="shared" si="20"/>
        <v>15284.79</v>
      </c>
      <c r="L90" s="68">
        <f t="shared" si="32"/>
        <v>14</v>
      </c>
      <c r="M90" s="68">
        <v>0.0</v>
      </c>
      <c r="N90" s="69">
        <f t="shared" si="37"/>
        <v>152.85</v>
      </c>
      <c r="O90" s="70">
        <f t="shared" si="33"/>
        <v>7882.58</v>
      </c>
      <c r="P90" s="71">
        <f t="shared" si="16"/>
        <v>152.85</v>
      </c>
    </row>
    <row r="91">
      <c r="A91" s="143"/>
      <c r="B91" s="72">
        <v>44045.0</v>
      </c>
      <c r="C91" s="147" t="s">
        <v>44</v>
      </c>
      <c r="D91" s="148">
        <f t="shared" si="34"/>
        <v>12.39</v>
      </c>
      <c r="E91" s="149">
        <v>0.0</v>
      </c>
      <c r="F91" s="154">
        <f t="shared" si="10"/>
        <v>15074.16</v>
      </c>
      <c r="G91" s="148">
        <f t="shared" si="35"/>
        <v>12.39</v>
      </c>
      <c r="H91" s="151">
        <f t="shared" si="11"/>
        <v>223.02</v>
      </c>
      <c r="I91" s="149">
        <f t="shared" si="36"/>
        <v>12.39</v>
      </c>
      <c r="J91" s="152">
        <f t="shared" si="20"/>
        <v>15297.18</v>
      </c>
      <c r="L91" s="68">
        <f t="shared" si="32"/>
        <v>13</v>
      </c>
      <c r="M91" s="68">
        <v>0.0</v>
      </c>
      <c r="N91" s="69">
        <f t="shared" si="37"/>
        <v>152.97</v>
      </c>
      <c r="O91" s="70">
        <f t="shared" si="33"/>
        <v>7882.58</v>
      </c>
      <c r="P91" s="71">
        <f t="shared" si="16"/>
        <v>152.97</v>
      </c>
    </row>
    <row r="92">
      <c r="A92" s="143"/>
      <c r="B92" s="72">
        <v>44046.0</v>
      </c>
      <c r="C92" s="147" t="s">
        <v>44</v>
      </c>
      <c r="D92" s="148">
        <f t="shared" si="34"/>
        <v>12.39</v>
      </c>
      <c r="E92" s="149">
        <v>0.0</v>
      </c>
      <c r="F92" s="154">
        <f t="shared" si="10"/>
        <v>15074.16</v>
      </c>
      <c r="G92" s="148">
        <f t="shared" si="35"/>
        <v>12.39</v>
      </c>
      <c r="H92" s="151">
        <f t="shared" si="11"/>
        <v>235.41</v>
      </c>
      <c r="I92" s="149">
        <f t="shared" si="36"/>
        <v>12.39</v>
      </c>
      <c r="J92" s="152">
        <f t="shared" si="20"/>
        <v>15309.57</v>
      </c>
      <c r="L92" s="68">
        <f t="shared" si="32"/>
        <v>12</v>
      </c>
      <c r="M92" s="68">
        <v>0.0</v>
      </c>
      <c r="N92" s="69">
        <f t="shared" si="37"/>
        <v>153.1</v>
      </c>
      <c r="O92" s="70">
        <f t="shared" si="33"/>
        <v>7882.58</v>
      </c>
      <c r="P92" s="71">
        <f t="shared" si="16"/>
        <v>153.1</v>
      </c>
    </row>
    <row r="93">
      <c r="A93" s="143"/>
      <c r="B93" s="72">
        <v>44047.0</v>
      </c>
      <c r="C93" s="147" t="s">
        <v>44</v>
      </c>
      <c r="D93" s="148">
        <f t="shared" si="34"/>
        <v>12.39</v>
      </c>
      <c r="E93" s="149">
        <v>0.0</v>
      </c>
      <c r="F93" s="154">
        <f t="shared" si="10"/>
        <v>15074.16</v>
      </c>
      <c r="G93" s="148">
        <f t="shared" si="35"/>
        <v>12.39</v>
      </c>
      <c r="H93" s="151">
        <f t="shared" si="11"/>
        <v>247.8</v>
      </c>
      <c r="I93" s="149">
        <f t="shared" si="36"/>
        <v>12.39</v>
      </c>
      <c r="J93" s="152">
        <f t="shared" si="20"/>
        <v>15321.96</v>
      </c>
      <c r="L93" s="68">
        <f t="shared" si="32"/>
        <v>11</v>
      </c>
      <c r="M93" s="68">
        <v>0.0</v>
      </c>
      <c r="N93" s="69">
        <f t="shared" si="37"/>
        <v>153.22</v>
      </c>
      <c r="O93" s="70">
        <f t="shared" si="33"/>
        <v>7882.58</v>
      </c>
      <c r="P93" s="71">
        <f t="shared" si="16"/>
        <v>153.22</v>
      </c>
    </row>
    <row r="94">
      <c r="A94" s="143"/>
      <c r="B94" s="72">
        <v>44048.0</v>
      </c>
      <c r="C94" s="147" t="s">
        <v>44</v>
      </c>
      <c r="D94" s="148">
        <f t="shared" si="34"/>
        <v>12.39</v>
      </c>
      <c r="E94" s="149">
        <v>0.0</v>
      </c>
      <c r="F94" s="154">
        <f t="shared" si="10"/>
        <v>15074.16</v>
      </c>
      <c r="G94" s="148">
        <f t="shared" si="35"/>
        <v>12.39</v>
      </c>
      <c r="H94" s="151">
        <f t="shared" si="11"/>
        <v>260.19</v>
      </c>
      <c r="I94" s="149">
        <f t="shared" si="36"/>
        <v>12.39</v>
      </c>
      <c r="J94" s="152">
        <f t="shared" si="20"/>
        <v>15334.35</v>
      </c>
      <c r="L94" s="68">
        <f t="shared" si="32"/>
        <v>10</v>
      </c>
      <c r="M94" s="68">
        <v>0.0</v>
      </c>
      <c r="N94" s="69">
        <f t="shared" si="37"/>
        <v>153.34</v>
      </c>
      <c r="O94" s="70">
        <f t="shared" si="33"/>
        <v>7882.58</v>
      </c>
      <c r="P94" s="71">
        <f t="shared" si="16"/>
        <v>153.34</v>
      </c>
    </row>
    <row r="95">
      <c r="A95" s="143"/>
      <c r="B95" s="72">
        <v>44049.0</v>
      </c>
      <c r="C95" s="147" t="s">
        <v>44</v>
      </c>
      <c r="D95" s="148">
        <f t="shared" si="34"/>
        <v>12.39</v>
      </c>
      <c r="E95" s="149">
        <v>0.0</v>
      </c>
      <c r="F95" s="154">
        <f t="shared" si="10"/>
        <v>15074.16</v>
      </c>
      <c r="G95" s="148">
        <f t="shared" si="35"/>
        <v>12.39</v>
      </c>
      <c r="H95" s="151">
        <f t="shared" si="11"/>
        <v>272.58</v>
      </c>
      <c r="I95" s="149">
        <f t="shared" si="36"/>
        <v>12.39</v>
      </c>
      <c r="J95" s="152">
        <f t="shared" si="20"/>
        <v>15346.74</v>
      </c>
      <c r="L95" s="68">
        <f t="shared" si="32"/>
        <v>9</v>
      </c>
      <c r="M95" s="68">
        <v>0.0</v>
      </c>
      <c r="N95" s="69">
        <f t="shared" si="37"/>
        <v>153.47</v>
      </c>
      <c r="O95" s="70">
        <f t="shared" si="33"/>
        <v>7882.58</v>
      </c>
      <c r="P95" s="71">
        <f t="shared" si="16"/>
        <v>153.47</v>
      </c>
    </row>
    <row r="96">
      <c r="A96" s="143"/>
      <c r="B96" s="72">
        <v>44050.0</v>
      </c>
      <c r="C96" s="147" t="s">
        <v>44</v>
      </c>
      <c r="D96" s="148">
        <f t="shared" si="34"/>
        <v>12.39</v>
      </c>
      <c r="E96" s="149">
        <v>0.0</v>
      </c>
      <c r="F96" s="154">
        <f t="shared" si="10"/>
        <v>15074.16</v>
      </c>
      <c r="G96" s="148">
        <f t="shared" si="35"/>
        <v>12.39</v>
      </c>
      <c r="H96" s="151">
        <f t="shared" si="11"/>
        <v>284.97</v>
      </c>
      <c r="I96" s="149">
        <f t="shared" si="36"/>
        <v>12.39</v>
      </c>
      <c r="J96" s="152">
        <f t="shared" si="20"/>
        <v>15359.13</v>
      </c>
      <c r="L96" s="68">
        <f t="shared" si="32"/>
        <v>8</v>
      </c>
      <c r="M96" s="68">
        <v>0.0</v>
      </c>
      <c r="N96" s="69">
        <f t="shared" si="37"/>
        <v>153.59</v>
      </c>
      <c r="O96" s="70">
        <f t="shared" si="33"/>
        <v>7882.58</v>
      </c>
      <c r="P96" s="71">
        <f t="shared" si="16"/>
        <v>153.59</v>
      </c>
    </row>
    <row r="97">
      <c r="A97" s="143"/>
      <c r="B97" s="72">
        <v>44051.0</v>
      </c>
      <c r="C97" s="147" t="s">
        <v>44</v>
      </c>
      <c r="D97" s="148">
        <f t="shared" si="34"/>
        <v>12.39</v>
      </c>
      <c r="E97" s="149">
        <v>0.0</v>
      </c>
      <c r="F97" s="154">
        <f t="shared" si="10"/>
        <v>15074.16</v>
      </c>
      <c r="G97" s="148">
        <f t="shared" si="35"/>
        <v>12.39</v>
      </c>
      <c r="H97" s="151">
        <f t="shared" si="11"/>
        <v>297.36</v>
      </c>
      <c r="I97" s="149">
        <f t="shared" si="36"/>
        <v>12.39</v>
      </c>
      <c r="J97" s="152">
        <f t="shared" si="20"/>
        <v>15371.52</v>
      </c>
      <c r="L97" s="68">
        <f t="shared" si="32"/>
        <v>7</v>
      </c>
      <c r="M97" s="68">
        <v>0.0</v>
      </c>
      <c r="N97" s="69">
        <f t="shared" si="37"/>
        <v>153.72</v>
      </c>
      <c r="O97" s="70">
        <f t="shared" si="33"/>
        <v>7882.58</v>
      </c>
      <c r="P97" s="71">
        <f t="shared" si="16"/>
        <v>153.72</v>
      </c>
    </row>
    <row r="98">
      <c r="A98" s="143"/>
      <c r="B98" s="72">
        <v>44052.0</v>
      </c>
      <c r="C98" s="147" t="s">
        <v>44</v>
      </c>
      <c r="D98" s="148">
        <f t="shared" si="34"/>
        <v>12.39</v>
      </c>
      <c r="E98" s="149">
        <v>0.0</v>
      </c>
      <c r="F98" s="154">
        <f t="shared" si="10"/>
        <v>15074.16</v>
      </c>
      <c r="G98" s="148">
        <f t="shared" si="35"/>
        <v>12.39</v>
      </c>
      <c r="H98" s="151">
        <f t="shared" si="11"/>
        <v>309.75</v>
      </c>
      <c r="I98" s="149">
        <f t="shared" si="36"/>
        <v>12.39</v>
      </c>
      <c r="J98" s="152">
        <f t="shared" si="20"/>
        <v>15383.91</v>
      </c>
      <c r="L98" s="68">
        <f t="shared" si="32"/>
        <v>6</v>
      </c>
      <c r="M98" s="68">
        <v>0.0</v>
      </c>
      <c r="N98" s="69">
        <f t="shared" si="37"/>
        <v>153.84</v>
      </c>
      <c r="O98" s="70">
        <f t="shared" si="33"/>
        <v>7882.58</v>
      </c>
      <c r="P98" s="71">
        <f t="shared" si="16"/>
        <v>153.84</v>
      </c>
    </row>
    <row r="99">
      <c r="A99" s="143"/>
      <c r="B99" s="72">
        <v>44053.0</v>
      </c>
      <c r="C99" s="147" t="s">
        <v>44</v>
      </c>
      <c r="D99" s="148">
        <f t="shared" si="34"/>
        <v>12.39</v>
      </c>
      <c r="E99" s="149">
        <v>0.0</v>
      </c>
      <c r="F99" s="154">
        <f t="shared" si="10"/>
        <v>15074.16</v>
      </c>
      <c r="G99" s="148">
        <f t="shared" si="35"/>
        <v>12.39</v>
      </c>
      <c r="H99" s="151">
        <f t="shared" si="11"/>
        <v>322.14</v>
      </c>
      <c r="I99" s="149">
        <f t="shared" si="36"/>
        <v>12.39</v>
      </c>
      <c r="J99" s="152">
        <f t="shared" si="20"/>
        <v>15396.3</v>
      </c>
      <c r="L99" s="68">
        <f t="shared" si="32"/>
        <v>5</v>
      </c>
      <c r="M99" s="68">
        <v>0.0</v>
      </c>
      <c r="N99" s="69">
        <f t="shared" si="37"/>
        <v>153.96</v>
      </c>
      <c r="O99" s="70">
        <f t="shared" si="33"/>
        <v>7882.58</v>
      </c>
      <c r="P99" s="71">
        <f t="shared" si="16"/>
        <v>153.96</v>
      </c>
    </row>
    <row r="100">
      <c r="A100" s="143"/>
      <c r="B100" s="72">
        <v>44054.0</v>
      </c>
      <c r="C100" s="147" t="s">
        <v>44</v>
      </c>
      <c r="D100" s="148">
        <f t="shared" si="34"/>
        <v>12.39</v>
      </c>
      <c r="E100" s="149">
        <v>0.0</v>
      </c>
      <c r="F100" s="154">
        <f t="shared" si="10"/>
        <v>15074.16</v>
      </c>
      <c r="G100" s="148">
        <f t="shared" si="35"/>
        <v>12.39</v>
      </c>
      <c r="H100" s="151">
        <f t="shared" si="11"/>
        <v>334.53</v>
      </c>
      <c r="I100" s="149">
        <f t="shared" si="36"/>
        <v>12.39</v>
      </c>
      <c r="J100" s="152">
        <f t="shared" si="20"/>
        <v>15408.69</v>
      </c>
      <c r="L100" s="68">
        <f t="shared" si="32"/>
        <v>4</v>
      </c>
      <c r="M100" s="68">
        <v>0.0</v>
      </c>
      <c r="N100" s="69">
        <f t="shared" si="37"/>
        <v>154.09</v>
      </c>
      <c r="O100" s="70">
        <f t="shared" si="33"/>
        <v>7882.58</v>
      </c>
      <c r="P100" s="71">
        <f t="shared" si="16"/>
        <v>154.09</v>
      </c>
    </row>
    <row r="101">
      <c r="A101" s="143"/>
      <c r="B101" s="72">
        <v>44055.0</v>
      </c>
      <c r="C101" s="147" t="s">
        <v>44</v>
      </c>
      <c r="D101" s="148">
        <f t="shared" si="34"/>
        <v>12.39</v>
      </c>
      <c r="E101" s="149">
        <v>0.0</v>
      </c>
      <c r="F101" s="154">
        <f t="shared" si="10"/>
        <v>15074.16</v>
      </c>
      <c r="G101" s="148">
        <f t="shared" si="35"/>
        <v>12.39</v>
      </c>
      <c r="H101" s="151">
        <f t="shared" si="11"/>
        <v>346.92</v>
      </c>
      <c r="I101" s="149">
        <f t="shared" si="36"/>
        <v>12.39</v>
      </c>
      <c r="J101" s="152">
        <f t="shared" si="20"/>
        <v>15421.08</v>
      </c>
      <c r="L101" s="68">
        <f t="shared" si="32"/>
        <v>3</v>
      </c>
      <c r="M101" s="68">
        <v>0.0</v>
      </c>
      <c r="N101" s="69">
        <f t="shared" si="37"/>
        <v>154.21</v>
      </c>
      <c r="O101" s="70">
        <f t="shared" si="33"/>
        <v>7882.58</v>
      </c>
      <c r="P101" s="71">
        <f t="shared" si="16"/>
        <v>154.21</v>
      </c>
    </row>
    <row r="102">
      <c r="A102" s="143"/>
      <c r="B102" s="72">
        <v>44056.0</v>
      </c>
      <c r="C102" s="147" t="s">
        <v>44</v>
      </c>
      <c r="D102" s="148">
        <f t="shared" si="34"/>
        <v>12.39</v>
      </c>
      <c r="E102" s="149">
        <v>0.0</v>
      </c>
      <c r="F102" s="154">
        <f t="shared" si="10"/>
        <v>15074.16</v>
      </c>
      <c r="G102" s="148">
        <f t="shared" si="35"/>
        <v>12.39</v>
      </c>
      <c r="H102" s="151">
        <f t="shared" si="11"/>
        <v>359.31</v>
      </c>
      <c r="I102" s="149">
        <f t="shared" si="36"/>
        <v>12.39</v>
      </c>
      <c r="J102" s="152">
        <f t="shared" si="20"/>
        <v>15433.47</v>
      </c>
      <c r="L102" s="68">
        <f t="shared" si="32"/>
        <v>2</v>
      </c>
      <c r="M102" s="68">
        <v>0.0</v>
      </c>
      <c r="N102" s="69">
        <f t="shared" si="37"/>
        <v>154.33</v>
      </c>
      <c r="O102" s="70">
        <f t="shared" si="33"/>
        <v>7882.58</v>
      </c>
      <c r="P102" s="71">
        <f t="shared" si="16"/>
        <v>154.33</v>
      </c>
    </row>
    <row r="103">
      <c r="A103" s="143"/>
      <c r="B103" s="72">
        <v>44057.0</v>
      </c>
      <c r="C103" s="147" t="s">
        <v>44</v>
      </c>
      <c r="D103" s="148">
        <f t="shared" si="34"/>
        <v>12.39</v>
      </c>
      <c r="E103" s="149">
        <v>0.0</v>
      </c>
      <c r="F103" s="154">
        <f t="shared" si="10"/>
        <v>15074.16</v>
      </c>
      <c r="G103" s="148">
        <f t="shared" si="35"/>
        <v>12.39</v>
      </c>
      <c r="H103" s="151">
        <f t="shared" si="11"/>
        <v>371.7</v>
      </c>
      <c r="I103" s="149">
        <f t="shared" si="36"/>
        <v>12.39</v>
      </c>
      <c r="J103" s="152">
        <f t="shared" si="20"/>
        <v>15445.86</v>
      </c>
      <c r="L103" s="68">
        <f t="shared" si="32"/>
        <v>1</v>
      </c>
      <c r="M103" s="68">
        <v>0.0</v>
      </c>
      <c r="N103" s="69">
        <f t="shared" si="37"/>
        <v>154.46</v>
      </c>
      <c r="O103" s="70">
        <f t="shared" si="33"/>
        <v>7882.58</v>
      </c>
      <c r="P103" s="71">
        <f t="shared" si="16"/>
        <v>154.46</v>
      </c>
    </row>
    <row r="104">
      <c r="A104" s="143"/>
      <c r="B104" s="72">
        <v>44058.0</v>
      </c>
      <c r="C104" s="147" t="s">
        <v>44</v>
      </c>
      <c r="D104" s="148">
        <f t="shared" si="34"/>
        <v>12.39</v>
      </c>
      <c r="E104" s="149">
        <v>0.0</v>
      </c>
      <c r="F104" s="154">
        <f t="shared" si="10"/>
        <v>15074.16</v>
      </c>
      <c r="G104" s="148">
        <f t="shared" si="35"/>
        <v>12.39</v>
      </c>
      <c r="H104" s="151">
        <f t="shared" si="11"/>
        <v>384.09</v>
      </c>
      <c r="I104" s="149">
        <f t="shared" si="36"/>
        <v>12.39</v>
      </c>
      <c r="J104" s="152">
        <f t="shared" si="20"/>
        <v>15458.25</v>
      </c>
      <c r="L104" s="78">
        <f t="shared" si="32"/>
        <v>0</v>
      </c>
      <c r="M104" s="78">
        <v>0.0</v>
      </c>
      <c r="N104" s="79">
        <v>0.0</v>
      </c>
      <c r="O104" s="70">
        <f t="shared" si="33"/>
        <v>7882.58</v>
      </c>
      <c r="P104" s="81">
        <f t="shared" si="16"/>
        <v>154.58</v>
      </c>
    </row>
    <row r="105">
      <c r="A105" s="143"/>
      <c r="B105" s="83">
        <v>44058.0</v>
      </c>
      <c r="C105" s="84" t="s">
        <v>45</v>
      </c>
      <c r="D105" s="99">
        <f>O4</f>
        <v>7882.58</v>
      </c>
      <c r="E105" s="97">
        <f>-(D105-H104)</f>
        <v>-7498.49</v>
      </c>
      <c r="F105" s="98">
        <f t="shared" si="10"/>
        <v>7575.67</v>
      </c>
      <c r="G105" s="99">
        <f>-(H104)</f>
        <v>-384.09</v>
      </c>
      <c r="H105" s="88">
        <f t="shared" si="11"/>
        <v>0</v>
      </c>
      <c r="I105" s="97">
        <f>-D105</f>
        <v>-7882.58</v>
      </c>
      <c r="J105" s="89">
        <f t="shared" si="20"/>
        <v>7575.67</v>
      </c>
      <c r="L105" s="78">
        <f t="shared" ref="L105:L115" si="38">$B$116-B105</f>
        <v>10</v>
      </c>
      <c r="M105" s="78">
        <v>0.0</v>
      </c>
      <c r="N105" s="79">
        <v>0.0</v>
      </c>
      <c r="O105" s="144">
        <f t="shared" ref="O105:O115" si="39">ROUND(MAX(0,F105-$S$5)+H105+ROUND(F105*$C$2/365,2)*(L105-M105)+ROUND(F105*$C$5,2)*M105,2)</f>
        <v>7637.97</v>
      </c>
      <c r="P105" s="81">
        <f t="shared" si="16"/>
        <v>75.76</v>
      </c>
    </row>
    <row r="106">
      <c r="A106" s="143"/>
      <c r="B106" s="72">
        <v>44059.0</v>
      </c>
      <c r="C106" s="102" t="s">
        <v>44</v>
      </c>
      <c r="D106" s="103">
        <f t="shared" ref="D106:D115" si="40">ROUND($C$2/365*F105,2)</f>
        <v>6.23</v>
      </c>
      <c r="E106" s="71">
        <v>0.0</v>
      </c>
      <c r="F106" s="91">
        <f t="shared" si="10"/>
        <v>7575.67</v>
      </c>
      <c r="G106" s="4">
        <f t="shared" ref="G106:G115" si="41">D106</f>
        <v>6.23</v>
      </c>
      <c r="H106" s="77">
        <f t="shared" si="11"/>
        <v>6.23</v>
      </c>
      <c r="I106" s="71">
        <f t="shared" ref="I106:I115" si="42">E106+G106</f>
        <v>6.23</v>
      </c>
      <c r="J106" s="77">
        <f t="shared" si="20"/>
        <v>7581.9</v>
      </c>
      <c r="K106" s="4"/>
      <c r="L106" s="68">
        <f t="shared" si="38"/>
        <v>9</v>
      </c>
      <c r="M106" s="68">
        <v>0.0</v>
      </c>
      <c r="N106" s="69">
        <f t="shared" ref="N106:N114" si="43">ROUND(J106*$C$15,2)</f>
        <v>75.82</v>
      </c>
      <c r="O106" s="70">
        <f t="shared" si="39"/>
        <v>7637.97</v>
      </c>
      <c r="P106" s="71">
        <f t="shared" si="16"/>
        <v>75.82</v>
      </c>
    </row>
    <row r="107">
      <c r="A107" s="143"/>
      <c r="B107" s="72">
        <v>44060.0</v>
      </c>
      <c r="C107" s="102" t="s">
        <v>44</v>
      </c>
      <c r="D107" s="103">
        <f t="shared" si="40"/>
        <v>6.23</v>
      </c>
      <c r="E107" s="71">
        <v>0.0</v>
      </c>
      <c r="F107" s="91">
        <f t="shared" si="10"/>
        <v>7575.67</v>
      </c>
      <c r="G107" s="4">
        <f t="shared" si="41"/>
        <v>6.23</v>
      </c>
      <c r="H107" s="77">
        <f t="shared" si="11"/>
        <v>12.46</v>
      </c>
      <c r="I107" s="71">
        <f t="shared" si="42"/>
        <v>6.23</v>
      </c>
      <c r="J107" s="77">
        <f t="shared" si="20"/>
        <v>7588.13</v>
      </c>
      <c r="K107" s="4"/>
      <c r="L107" s="68">
        <f t="shared" si="38"/>
        <v>8</v>
      </c>
      <c r="M107" s="68">
        <v>0.0</v>
      </c>
      <c r="N107" s="69">
        <f t="shared" si="43"/>
        <v>75.88</v>
      </c>
      <c r="O107" s="70">
        <f t="shared" si="39"/>
        <v>7637.97</v>
      </c>
      <c r="P107" s="71">
        <f t="shared" si="16"/>
        <v>75.88</v>
      </c>
    </row>
    <row r="108">
      <c r="A108" s="143"/>
      <c r="B108" s="72">
        <v>44061.0</v>
      </c>
      <c r="C108" s="102" t="s">
        <v>44</v>
      </c>
      <c r="D108" s="103">
        <f t="shared" si="40"/>
        <v>6.23</v>
      </c>
      <c r="E108" s="71">
        <v>0.0</v>
      </c>
      <c r="F108" s="91">
        <f t="shared" si="10"/>
        <v>7575.67</v>
      </c>
      <c r="G108" s="4">
        <f t="shared" si="41"/>
        <v>6.23</v>
      </c>
      <c r="H108" s="77">
        <f t="shared" si="11"/>
        <v>18.69</v>
      </c>
      <c r="I108" s="71">
        <f t="shared" si="42"/>
        <v>6.23</v>
      </c>
      <c r="J108" s="77">
        <f t="shared" si="20"/>
        <v>7594.36</v>
      </c>
      <c r="K108" s="4"/>
      <c r="L108" s="68">
        <f t="shared" si="38"/>
        <v>7</v>
      </c>
      <c r="M108" s="68">
        <v>0.0</v>
      </c>
      <c r="N108" s="69">
        <f t="shared" si="43"/>
        <v>75.94</v>
      </c>
      <c r="O108" s="70">
        <f t="shared" si="39"/>
        <v>7637.97</v>
      </c>
      <c r="P108" s="71">
        <f t="shared" si="16"/>
        <v>75.94</v>
      </c>
    </row>
    <row r="109">
      <c r="A109" s="143"/>
      <c r="B109" s="72">
        <v>44062.0</v>
      </c>
      <c r="C109" s="102" t="s">
        <v>44</v>
      </c>
      <c r="D109" s="103">
        <f t="shared" si="40"/>
        <v>6.23</v>
      </c>
      <c r="E109" s="71">
        <v>0.0</v>
      </c>
      <c r="F109" s="91">
        <f t="shared" si="10"/>
        <v>7575.67</v>
      </c>
      <c r="G109" s="4">
        <f t="shared" si="41"/>
        <v>6.23</v>
      </c>
      <c r="H109" s="77">
        <f t="shared" si="11"/>
        <v>24.92</v>
      </c>
      <c r="I109" s="71">
        <f t="shared" si="42"/>
        <v>6.23</v>
      </c>
      <c r="J109" s="77">
        <f t="shared" si="20"/>
        <v>7600.59</v>
      </c>
      <c r="K109" s="4"/>
      <c r="L109" s="68">
        <f t="shared" si="38"/>
        <v>6</v>
      </c>
      <c r="M109" s="68">
        <v>0.0</v>
      </c>
      <c r="N109" s="69">
        <f t="shared" si="43"/>
        <v>76.01</v>
      </c>
      <c r="O109" s="70">
        <f t="shared" si="39"/>
        <v>7637.97</v>
      </c>
      <c r="P109" s="71">
        <f t="shared" si="16"/>
        <v>76.01</v>
      </c>
    </row>
    <row r="110">
      <c r="A110" s="143"/>
      <c r="B110" s="72">
        <v>44063.0</v>
      </c>
      <c r="C110" s="102" t="s">
        <v>44</v>
      </c>
      <c r="D110" s="103">
        <f t="shared" si="40"/>
        <v>6.23</v>
      </c>
      <c r="E110" s="71">
        <v>0.0</v>
      </c>
      <c r="F110" s="91">
        <f t="shared" si="10"/>
        <v>7575.67</v>
      </c>
      <c r="G110" s="4">
        <f t="shared" si="41"/>
        <v>6.23</v>
      </c>
      <c r="H110" s="77">
        <f t="shared" si="11"/>
        <v>31.15</v>
      </c>
      <c r="I110" s="71">
        <f t="shared" si="42"/>
        <v>6.23</v>
      </c>
      <c r="J110" s="77">
        <f t="shared" si="20"/>
        <v>7606.82</v>
      </c>
      <c r="K110" s="4"/>
      <c r="L110" s="68">
        <f t="shared" si="38"/>
        <v>5</v>
      </c>
      <c r="M110" s="68">
        <v>0.0</v>
      </c>
      <c r="N110" s="69">
        <f t="shared" si="43"/>
        <v>76.07</v>
      </c>
      <c r="O110" s="70">
        <f t="shared" si="39"/>
        <v>7637.97</v>
      </c>
      <c r="P110" s="71">
        <f t="shared" si="16"/>
        <v>76.07</v>
      </c>
    </row>
    <row r="111">
      <c r="A111" s="143"/>
      <c r="B111" s="72">
        <v>44064.0</v>
      </c>
      <c r="C111" s="102" t="s">
        <v>44</v>
      </c>
      <c r="D111" s="103">
        <f t="shared" si="40"/>
        <v>6.23</v>
      </c>
      <c r="E111" s="71">
        <v>0.0</v>
      </c>
      <c r="F111" s="91">
        <f t="shared" si="10"/>
        <v>7575.67</v>
      </c>
      <c r="G111" s="4">
        <f t="shared" si="41"/>
        <v>6.23</v>
      </c>
      <c r="H111" s="77">
        <f t="shared" si="11"/>
        <v>37.38</v>
      </c>
      <c r="I111" s="71">
        <f t="shared" si="42"/>
        <v>6.23</v>
      </c>
      <c r="J111" s="77">
        <f t="shared" si="20"/>
        <v>7613.05</v>
      </c>
      <c r="K111" s="4"/>
      <c r="L111" s="68">
        <f t="shared" si="38"/>
        <v>4</v>
      </c>
      <c r="M111" s="68">
        <v>0.0</v>
      </c>
      <c r="N111" s="69">
        <f t="shared" si="43"/>
        <v>76.13</v>
      </c>
      <c r="O111" s="70">
        <f t="shared" si="39"/>
        <v>7637.97</v>
      </c>
      <c r="P111" s="71">
        <f t="shared" si="16"/>
        <v>76.13</v>
      </c>
    </row>
    <row r="112">
      <c r="A112" s="143"/>
      <c r="B112" s="72">
        <v>44065.0</v>
      </c>
      <c r="C112" s="102" t="s">
        <v>44</v>
      </c>
      <c r="D112" s="103">
        <f t="shared" si="40"/>
        <v>6.23</v>
      </c>
      <c r="E112" s="71">
        <v>0.0</v>
      </c>
      <c r="F112" s="91">
        <f t="shared" si="10"/>
        <v>7575.67</v>
      </c>
      <c r="G112" s="4">
        <f t="shared" si="41"/>
        <v>6.23</v>
      </c>
      <c r="H112" s="77">
        <f t="shared" si="11"/>
        <v>43.61</v>
      </c>
      <c r="I112" s="71">
        <f t="shared" si="42"/>
        <v>6.23</v>
      </c>
      <c r="J112" s="77">
        <f t="shared" si="20"/>
        <v>7619.28</v>
      </c>
      <c r="K112" s="4"/>
      <c r="L112" s="68">
        <f t="shared" si="38"/>
        <v>3</v>
      </c>
      <c r="M112" s="68">
        <v>0.0</v>
      </c>
      <c r="N112" s="69">
        <f t="shared" si="43"/>
        <v>76.19</v>
      </c>
      <c r="O112" s="70">
        <f t="shared" si="39"/>
        <v>7637.97</v>
      </c>
      <c r="P112" s="71">
        <f t="shared" si="16"/>
        <v>76.19</v>
      </c>
    </row>
    <row r="113">
      <c r="A113" s="143"/>
      <c r="B113" s="72">
        <v>44066.0</v>
      </c>
      <c r="C113" s="102" t="s">
        <v>44</v>
      </c>
      <c r="D113" s="103">
        <f t="shared" si="40"/>
        <v>6.23</v>
      </c>
      <c r="E113" s="71">
        <v>0.0</v>
      </c>
      <c r="F113" s="91">
        <f t="shared" si="10"/>
        <v>7575.67</v>
      </c>
      <c r="G113" s="4">
        <f t="shared" si="41"/>
        <v>6.23</v>
      </c>
      <c r="H113" s="77">
        <f t="shared" si="11"/>
        <v>49.84</v>
      </c>
      <c r="I113" s="71">
        <f t="shared" si="42"/>
        <v>6.23</v>
      </c>
      <c r="J113" s="77">
        <f t="shared" si="20"/>
        <v>7625.51</v>
      </c>
      <c r="K113" s="4"/>
      <c r="L113" s="68">
        <f t="shared" si="38"/>
        <v>2</v>
      </c>
      <c r="M113" s="68">
        <v>0.0</v>
      </c>
      <c r="N113" s="69">
        <f t="shared" si="43"/>
        <v>76.26</v>
      </c>
      <c r="O113" s="70">
        <f t="shared" si="39"/>
        <v>7637.97</v>
      </c>
      <c r="P113" s="71">
        <f t="shared" si="16"/>
        <v>76.26</v>
      </c>
    </row>
    <row r="114">
      <c r="A114" s="143"/>
      <c r="B114" s="72">
        <v>44067.0</v>
      </c>
      <c r="C114" s="102" t="s">
        <v>44</v>
      </c>
      <c r="D114" s="103">
        <f t="shared" si="40"/>
        <v>6.23</v>
      </c>
      <c r="E114" s="71">
        <v>0.0</v>
      </c>
      <c r="F114" s="91">
        <f t="shared" si="10"/>
        <v>7575.67</v>
      </c>
      <c r="G114" s="4">
        <f t="shared" si="41"/>
        <v>6.23</v>
      </c>
      <c r="H114" s="77">
        <f t="shared" si="11"/>
        <v>56.07</v>
      </c>
      <c r="I114" s="71">
        <f t="shared" si="42"/>
        <v>6.23</v>
      </c>
      <c r="J114" s="77">
        <f t="shared" si="20"/>
        <v>7631.74</v>
      </c>
      <c r="K114" s="4"/>
      <c r="L114" s="68">
        <f t="shared" si="38"/>
        <v>1</v>
      </c>
      <c r="M114" s="68">
        <v>0.0</v>
      </c>
      <c r="N114" s="69">
        <f t="shared" si="43"/>
        <v>76.32</v>
      </c>
      <c r="O114" s="70">
        <f t="shared" si="39"/>
        <v>7637.97</v>
      </c>
      <c r="P114" s="71">
        <f t="shared" si="16"/>
        <v>76.32</v>
      </c>
    </row>
    <row r="115">
      <c r="A115" s="143"/>
      <c r="B115" s="72">
        <v>44068.0</v>
      </c>
      <c r="C115" s="102" t="s">
        <v>44</v>
      </c>
      <c r="D115" s="103">
        <f t="shared" si="40"/>
        <v>6.23</v>
      </c>
      <c r="E115" s="71">
        <v>0.0</v>
      </c>
      <c r="F115" s="91">
        <f t="shared" si="10"/>
        <v>7575.67</v>
      </c>
      <c r="G115" s="4">
        <f t="shared" si="41"/>
        <v>6.23</v>
      </c>
      <c r="H115" s="77">
        <f t="shared" si="11"/>
        <v>62.3</v>
      </c>
      <c r="I115" s="71">
        <f t="shared" si="42"/>
        <v>6.23</v>
      </c>
      <c r="J115" s="77">
        <f t="shared" si="20"/>
        <v>7637.97</v>
      </c>
      <c r="K115" s="4"/>
      <c r="L115" s="68">
        <f t="shared" si="38"/>
        <v>0</v>
      </c>
      <c r="M115" s="68">
        <v>0.0</v>
      </c>
      <c r="N115" s="69">
        <v>0.0</v>
      </c>
      <c r="O115" s="70">
        <f t="shared" si="39"/>
        <v>7637.97</v>
      </c>
      <c r="P115" s="71">
        <f t="shared" si="16"/>
        <v>76.38</v>
      </c>
    </row>
    <row r="116">
      <c r="A116" s="143"/>
      <c r="B116" s="83">
        <v>44068.0</v>
      </c>
      <c r="C116" s="192" t="s">
        <v>45</v>
      </c>
      <c r="D116" s="99">
        <f>O5</f>
        <v>7637.97</v>
      </c>
      <c r="E116" s="97">
        <f>-(D116-H115)</f>
        <v>-7575.67</v>
      </c>
      <c r="F116" s="98">
        <f t="shared" si="10"/>
        <v>0</v>
      </c>
      <c r="G116" s="99">
        <f>-(H115)</f>
        <v>-62.3</v>
      </c>
      <c r="H116" s="88">
        <f t="shared" si="11"/>
        <v>0</v>
      </c>
      <c r="I116" s="97">
        <f>-D116</f>
        <v>-7637.97</v>
      </c>
      <c r="J116" s="89">
        <f t="shared" si="20"/>
        <v>0</v>
      </c>
      <c r="L116" s="342">
        <v>0.0</v>
      </c>
      <c r="M116" s="342">
        <v>0.0</v>
      </c>
      <c r="N116" s="343">
        <v>0.0</v>
      </c>
      <c r="O116" s="70">
        <f>ROUND(MAX(0,F116-$T$4)+H116+ROUND(F116*$C$2/365*(L116-M116),2)+ROUND(F116*$C$5*M116,2),2)</f>
        <v>0</v>
      </c>
      <c r="P116" s="4">
        <f t="shared" si="16"/>
        <v>0</v>
      </c>
    </row>
    <row r="117">
      <c r="A117" s="145"/>
    </row>
  </sheetData>
  <mergeCells count="1">
    <mergeCell ref="U2:U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20.57"/>
    <col customWidth="1" min="2" max="2" width="24.0"/>
    <col customWidth="1" min="3" max="3" width="23.71"/>
    <col customWidth="1" min="4" max="4" width="15.29"/>
    <col customWidth="1" min="5" max="5" width="19.0"/>
    <col customWidth="1" min="6" max="6" width="15.29"/>
    <col customWidth="1" min="7" max="7" width="21.0"/>
    <col customWidth="1" min="8" max="8" width="17.14"/>
    <col customWidth="1" min="9" max="9" width="21.0"/>
    <col customWidth="1" min="10" max="10" width="18.57"/>
    <col customWidth="1" min="11" max="11" width="21.43"/>
    <col customWidth="1" min="12" max="12" width="16.14"/>
    <col customWidth="1" min="13" max="15" width="21.43"/>
    <col customWidth="1" min="16" max="16" width="19.43"/>
    <col customWidth="1" min="17" max="17" width="21.43"/>
    <col customWidth="1" min="21" max="21" width="17.71"/>
    <col customWidth="1" min="22" max="23" width="28.0"/>
    <col customWidth="1" min="24" max="24" width="19.14"/>
    <col customWidth="1" min="25" max="25" width="17.29"/>
    <col customWidth="1" min="26" max="26" width="16.71"/>
    <col customWidth="1" min="27" max="27" width="18.14"/>
  </cols>
  <sheetData>
    <row r="1">
      <c r="A1" s="105"/>
      <c r="B1" s="167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168"/>
      <c r="Y1" s="168"/>
      <c r="Z1" s="168"/>
      <c r="AA1" s="169"/>
      <c r="AB1" s="169"/>
    </row>
    <row r="2">
      <c r="A2" s="105"/>
      <c r="B2" s="170" t="s">
        <v>13</v>
      </c>
      <c r="C2" s="107">
        <v>0.3</v>
      </c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ROUND(R2*$C$2/365,2)*N2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  <c r="X2" s="113"/>
      <c r="Y2" s="113"/>
      <c r="Z2" s="113"/>
      <c r="AA2" s="113"/>
      <c r="AB2" s="171"/>
    </row>
    <row r="3">
      <c r="A3" s="105"/>
      <c r="B3" s="170" t="s">
        <v>48</v>
      </c>
      <c r="C3" s="107">
        <v>0.6</v>
      </c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  <c r="X3" s="113"/>
      <c r="Y3" s="113"/>
      <c r="Z3" s="113"/>
      <c r="AA3" s="113"/>
      <c r="AB3" s="171"/>
    </row>
    <row r="4">
      <c r="A4" s="105"/>
      <c r="B4" s="170" t="s">
        <v>14</v>
      </c>
      <c r="C4" s="107">
        <v>0.03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  <c r="X4" s="113"/>
      <c r="Y4" s="113"/>
      <c r="Z4" s="113"/>
      <c r="AA4" s="113"/>
      <c r="AB4" s="171"/>
    </row>
    <row r="5">
      <c r="A5" s="105"/>
      <c r="B5" s="170" t="s">
        <v>15</v>
      </c>
      <c r="C5" s="109">
        <f>C4*C1</f>
        <v>900</v>
      </c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170" t="s">
        <v>16</v>
      </c>
      <c r="C6" s="107">
        <v>5.0E-4</v>
      </c>
    </row>
    <row r="7">
      <c r="A7" s="105"/>
      <c r="B7" s="170" t="s">
        <v>18</v>
      </c>
      <c r="C7" s="33">
        <f>C1-D18</f>
        <v>29100</v>
      </c>
    </row>
    <row r="8">
      <c r="A8" s="105"/>
      <c r="B8" s="170" t="s">
        <v>19</v>
      </c>
      <c r="C8" s="33">
        <v>300.0</v>
      </c>
      <c r="N8" s="172">
        <f>MAX(0,F9-$S$2)</f>
        <v>0</v>
      </c>
    </row>
    <row r="9">
      <c r="A9" s="105"/>
      <c r="B9" s="170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170" t="s">
        <v>25</v>
      </c>
      <c r="C12" s="33">
        <f>C1/C9</f>
        <v>7500</v>
      </c>
    </row>
    <row r="13">
      <c r="A13" s="105"/>
      <c r="B13" s="170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7">
      <c r="A17" s="114"/>
      <c r="B17" s="17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174" t="s">
        <v>50</v>
      </c>
      <c r="H17" s="175" t="s">
        <v>51</v>
      </c>
      <c r="I17" s="48" t="s">
        <v>34</v>
      </c>
      <c r="J17" s="47" t="s">
        <v>35</v>
      </c>
      <c r="K17" s="176" t="s">
        <v>52</v>
      </c>
      <c r="L17" s="176" t="s">
        <v>53</v>
      </c>
      <c r="M17" s="177" t="s">
        <v>54</v>
      </c>
      <c r="N17" s="48" t="s">
        <v>55</v>
      </c>
      <c r="O17" s="48" t="s">
        <v>56</v>
      </c>
      <c r="P17" s="48" t="s">
        <v>57</v>
      </c>
      <c r="Q17" s="49" t="s">
        <v>36</v>
      </c>
      <c r="R17" s="50" t="s">
        <v>37</v>
      </c>
      <c r="T17" s="51" t="s">
        <v>38</v>
      </c>
      <c r="U17" s="51" t="s">
        <v>2</v>
      </c>
      <c r="V17" s="52" t="s">
        <v>39</v>
      </c>
      <c r="W17" s="52" t="s">
        <v>40</v>
      </c>
      <c r="X17" s="52" t="s">
        <v>41</v>
      </c>
    </row>
    <row r="18">
      <c r="A18" s="121"/>
      <c r="B18" s="54">
        <v>43976.0</v>
      </c>
      <c r="C18" s="55" t="s">
        <v>42</v>
      </c>
      <c r="D18" s="56">
        <f>C5</f>
        <v>900</v>
      </c>
      <c r="E18" s="57">
        <f t="shared" ref="E18:E19" si="9">D18</f>
        <v>900</v>
      </c>
      <c r="F18" s="58">
        <f>D18</f>
        <v>900</v>
      </c>
      <c r="G18" s="178">
        <v>0.0</v>
      </c>
      <c r="H18" s="60">
        <f>G18</f>
        <v>0</v>
      </c>
      <c r="I18" s="59">
        <v>0.0</v>
      </c>
      <c r="J18" s="60">
        <v>0.0</v>
      </c>
      <c r="K18" s="178">
        <v>0.0</v>
      </c>
      <c r="L18" s="179">
        <v>0.0</v>
      </c>
      <c r="M18" s="178">
        <v>0.0</v>
      </c>
      <c r="N18" s="179">
        <f>M18</f>
        <v>0</v>
      </c>
      <c r="O18" s="178">
        <v>0.0</v>
      </c>
      <c r="P18" s="178">
        <f>O18</f>
        <v>0</v>
      </c>
      <c r="Q18" s="61"/>
      <c r="R18" s="62"/>
      <c r="T18" s="63"/>
      <c r="U18" s="180"/>
      <c r="V18" s="4"/>
      <c r="W18" s="4"/>
      <c r="X18" s="4"/>
    </row>
    <row r="19">
      <c r="A19" s="113"/>
      <c r="B19" s="54">
        <v>43976.0</v>
      </c>
      <c r="C19" s="65" t="s">
        <v>43</v>
      </c>
      <c r="D19" s="59">
        <f>C1-D18</f>
        <v>29100</v>
      </c>
      <c r="E19" s="66">
        <f t="shared" si="9"/>
        <v>29100</v>
      </c>
      <c r="F19" s="58">
        <f t="shared" ref="F19:F117" si="10">F18+E19</f>
        <v>30000</v>
      </c>
      <c r="G19" s="178">
        <v>0.0</v>
      </c>
      <c r="H19" s="60">
        <f t="shared" ref="H19:H103" si="11">H18+G19</f>
        <v>0</v>
      </c>
      <c r="I19" s="59">
        <v>0.0</v>
      </c>
      <c r="J19" s="60">
        <f t="shared" ref="J19:J117" si="12">J18+I19</f>
        <v>0</v>
      </c>
      <c r="K19" s="178">
        <v>0.0</v>
      </c>
      <c r="L19" s="179">
        <f t="shared" ref="L19:L114" si="13">L18+K19</f>
        <v>0</v>
      </c>
      <c r="M19" s="178">
        <v>0.0</v>
      </c>
      <c r="N19" s="179">
        <f t="shared" ref="N19:N114" si="14">N18+M19</f>
        <v>0</v>
      </c>
      <c r="O19" s="178">
        <v>0.0</v>
      </c>
      <c r="P19" s="178">
        <f t="shared" ref="P19:P114" si="15">P18+O19</f>
        <v>0</v>
      </c>
      <c r="Q19" s="181">
        <f>C1</f>
        <v>30000</v>
      </c>
      <c r="R19" s="67">
        <f>C1</f>
        <v>30000</v>
      </c>
      <c r="T19" s="68">
        <f t="shared" ref="T19:T40" si="16">$B$40-B19</f>
        <v>21</v>
      </c>
      <c r="U19" s="182">
        <v>0.0</v>
      </c>
      <c r="V19" s="69">
        <f t="shared" ref="V19:V39" si="17">ROUND(R19*$C$15,2)</f>
        <v>300</v>
      </c>
      <c r="W19" s="70">
        <f t="shared" ref="W19:W40" si="18">ROUND(MAX(0,F19-$S$2)+J19+ROUND(F19*$C$2/365,2)*T19+ROUND(F19*$C$5,2)*U19,2)</f>
        <v>7882.58</v>
      </c>
      <c r="X19" s="71">
        <f t="shared" ref="X19:X125" si="19">ROUND(R19/$C$14*100,2)</f>
        <v>300</v>
      </c>
    </row>
    <row r="20">
      <c r="A20" s="183"/>
      <c r="B20" s="72">
        <v>43977.0</v>
      </c>
      <c r="C20" s="73" t="s">
        <v>44</v>
      </c>
      <c r="D20" s="71">
        <f t="shared" ref="D20:D40" si="20">ROUND($C$2/365*F19,2)</f>
        <v>24.66</v>
      </c>
      <c r="E20" s="74">
        <v>0.0</v>
      </c>
      <c r="F20" s="75">
        <f t="shared" si="10"/>
        <v>30000</v>
      </c>
      <c r="G20" s="71">
        <v>0.0</v>
      </c>
      <c r="H20" s="91">
        <f t="shared" si="11"/>
        <v>0</v>
      </c>
      <c r="I20" s="71">
        <f t="shared" ref="I20:I40" si="21">D20</f>
        <v>24.66</v>
      </c>
      <c r="J20" s="76">
        <f t="shared" si="12"/>
        <v>24.66</v>
      </c>
      <c r="K20" s="71">
        <v>0.0</v>
      </c>
      <c r="L20" s="91">
        <f t="shared" si="13"/>
        <v>0</v>
      </c>
      <c r="M20" s="71">
        <v>0.0</v>
      </c>
      <c r="N20" s="91">
        <f t="shared" si="14"/>
        <v>0</v>
      </c>
      <c r="O20" s="71">
        <v>0.0</v>
      </c>
      <c r="P20" s="184">
        <f t="shared" si="15"/>
        <v>0</v>
      </c>
      <c r="Q20" s="74">
        <f t="shared" ref="Q20:Q40" si="22">E20+I20</f>
        <v>24.66</v>
      </c>
      <c r="R20" s="77">
        <f t="shared" ref="R20:R117" si="23">R19+Q20</f>
        <v>30024.66</v>
      </c>
      <c r="T20" s="68">
        <f t="shared" si="16"/>
        <v>20</v>
      </c>
      <c r="U20" s="182">
        <v>0.0</v>
      </c>
      <c r="V20" s="69">
        <f t="shared" si="17"/>
        <v>300.25</v>
      </c>
      <c r="W20" s="70">
        <f t="shared" si="18"/>
        <v>7882.58</v>
      </c>
      <c r="X20" s="71">
        <f t="shared" si="19"/>
        <v>300.25</v>
      </c>
    </row>
    <row r="21">
      <c r="A21" s="183"/>
      <c r="B21" s="72">
        <v>43978.0</v>
      </c>
      <c r="C21" s="73" t="s">
        <v>44</v>
      </c>
      <c r="D21" s="71">
        <f t="shared" si="20"/>
        <v>24.66</v>
      </c>
      <c r="E21" s="74">
        <v>0.0</v>
      </c>
      <c r="F21" s="75">
        <f t="shared" si="10"/>
        <v>30000</v>
      </c>
      <c r="G21" s="71">
        <v>0.0</v>
      </c>
      <c r="H21" s="91">
        <f t="shared" si="11"/>
        <v>0</v>
      </c>
      <c r="I21" s="71">
        <f t="shared" si="21"/>
        <v>24.66</v>
      </c>
      <c r="J21" s="76">
        <f t="shared" si="12"/>
        <v>49.32</v>
      </c>
      <c r="K21" s="71">
        <v>0.0</v>
      </c>
      <c r="L21" s="91">
        <f t="shared" si="13"/>
        <v>0</v>
      </c>
      <c r="M21" s="71">
        <v>0.0</v>
      </c>
      <c r="N21" s="91">
        <f t="shared" si="14"/>
        <v>0</v>
      </c>
      <c r="O21" s="71">
        <v>0.0</v>
      </c>
      <c r="P21" s="184">
        <f t="shared" si="15"/>
        <v>0</v>
      </c>
      <c r="Q21" s="74">
        <f t="shared" si="22"/>
        <v>24.66</v>
      </c>
      <c r="R21" s="77">
        <f t="shared" si="23"/>
        <v>30049.32</v>
      </c>
      <c r="T21" s="68">
        <f t="shared" si="16"/>
        <v>19</v>
      </c>
      <c r="U21" s="182">
        <v>0.0</v>
      </c>
      <c r="V21" s="69">
        <f t="shared" si="17"/>
        <v>300.49</v>
      </c>
      <c r="W21" s="70">
        <f t="shared" si="18"/>
        <v>7882.58</v>
      </c>
      <c r="X21" s="71">
        <f t="shared" si="19"/>
        <v>300.49</v>
      </c>
    </row>
    <row r="22">
      <c r="A22" s="183"/>
      <c r="B22" s="72">
        <v>43979.0</v>
      </c>
      <c r="C22" s="73" t="s">
        <v>44</v>
      </c>
      <c r="D22" s="71">
        <f t="shared" si="20"/>
        <v>24.66</v>
      </c>
      <c r="E22" s="74">
        <v>0.0</v>
      </c>
      <c r="F22" s="75">
        <f t="shared" si="10"/>
        <v>30000</v>
      </c>
      <c r="G22" s="71">
        <v>0.0</v>
      </c>
      <c r="H22" s="91">
        <f t="shared" si="11"/>
        <v>0</v>
      </c>
      <c r="I22" s="71">
        <f t="shared" si="21"/>
        <v>24.66</v>
      </c>
      <c r="J22" s="76">
        <f t="shared" si="12"/>
        <v>73.98</v>
      </c>
      <c r="K22" s="71">
        <v>0.0</v>
      </c>
      <c r="L22" s="91">
        <f t="shared" si="13"/>
        <v>0</v>
      </c>
      <c r="M22" s="71">
        <v>0.0</v>
      </c>
      <c r="N22" s="91">
        <f t="shared" si="14"/>
        <v>0</v>
      </c>
      <c r="O22" s="71">
        <v>0.0</v>
      </c>
      <c r="P22" s="184">
        <f t="shared" si="15"/>
        <v>0</v>
      </c>
      <c r="Q22" s="74">
        <f t="shared" si="22"/>
        <v>24.66</v>
      </c>
      <c r="R22" s="77">
        <f t="shared" si="23"/>
        <v>30073.98</v>
      </c>
      <c r="T22" s="68">
        <f t="shared" si="16"/>
        <v>18</v>
      </c>
      <c r="U22" s="182">
        <v>0.0</v>
      </c>
      <c r="V22" s="69">
        <f t="shared" si="17"/>
        <v>300.74</v>
      </c>
      <c r="W22" s="70">
        <f t="shared" si="18"/>
        <v>7882.58</v>
      </c>
      <c r="X22" s="71">
        <f t="shared" si="19"/>
        <v>300.74</v>
      </c>
    </row>
    <row r="23">
      <c r="A23" s="143"/>
      <c r="B23" s="72">
        <v>43980.0</v>
      </c>
      <c r="C23" s="73" t="s">
        <v>44</v>
      </c>
      <c r="D23" s="71">
        <f t="shared" si="20"/>
        <v>24.66</v>
      </c>
      <c r="E23" s="74">
        <v>0.0</v>
      </c>
      <c r="F23" s="75">
        <f t="shared" si="10"/>
        <v>30000</v>
      </c>
      <c r="G23" s="71">
        <v>0.0</v>
      </c>
      <c r="H23" s="91">
        <f t="shared" si="11"/>
        <v>0</v>
      </c>
      <c r="I23" s="71">
        <f t="shared" si="21"/>
        <v>24.66</v>
      </c>
      <c r="J23" s="76">
        <f t="shared" si="12"/>
        <v>98.64</v>
      </c>
      <c r="K23" s="71">
        <v>0.0</v>
      </c>
      <c r="L23" s="91">
        <f t="shared" si="13"/>
        <v>0</v>
      </c>
      <c r="M23" s="71">
        <v>0.0</v>
      </c>
      <c r="N23" s="91">
        <f t="shared" si="14"/>
        <v>0</v>
      </c>
      <c r="O23" s="71">
        <v>0.0</v>
      </c>
      <c r="P23" s="184">
        <f t="shared" si="15"/>
        <v>0</v>
      </c>
      <c r="Q23" s="74">
        <f t="shared" si="22"/>
        <v>24.66</v>
      </c>
      <c r="R23" s="77">
        <f t="shared" si="23"/>
        <v>30098.64</v>
      </c>
      <c r="T23" s="68">
        <f t="shared" si="16"/>
        <v>17</v>
      </c>
      <c r="U23" s="182">
        <v>0.0</v>
      </c>
      <c r="V23" s="69">
        <f t="shared" si="17"/>
        <v>300.99</v>
      </c>
      <c r="W23" s="70">
        <f t="shared" si="18"/>
        <v>7882.58</v>
      </c>
      <c r="X23" s="71">
        <f t="shared" si="19"/>
        <v>300.99</v>
      </c>
    </row>
    <row r="24">
      <c r="A24" s="143"/>
      <c r="B24" s="72">
        <v>43981.0</v>
      </c>
      <c r="C24" s="73" t="s">
        <v>44</v>
      </c>
      <c r="D24" s="71">
        <f t="shared" si="20"/>
        <v>24.66</v>
      </c>
      <c r="E24" s="74">
        <v>0.0</v>
      </c>
      <c r="F24" s="75">
        <f t="shared" si="10"/>
        <v>30000</v>
      </c>
      <c r="G24" s="71">
        <v>0.0</v>
      </c>
      <c r="H24" s="91">
        <f t="shared" si="11"/>
        <v>0</v>
      </c>
      <c r="I24" s="71">
        <f t="shared" si="21"/>
        <v>24.66</v>
      </c>
      <c r="J24" s="76">
        <f t="shared" si="12"/>
        <v>123.3</v>
      </c>
      <c r="K24" s="71">
        <v>0.0</v>
      </c>
      <c r="L24" s="91">
        <f t="shared" si="13"/>
        <v>0</v>
      </c>
      <c r="M24" s="71">
        <v>0.0</v>
      </c>
      <c r="N24" s="91">
        <f t="shared" si="14"/>
        <v>0</v>
      </c>
      <c r="O24" s="71">
        <v>0.0</v>
      </c>
      <c r="P24" s="184">
        <f t="shared" si="15"/>
        <v>0</v>
      </c>
      <c r="Q24" s="74">
        <f t="shared" si="22"/>
        <v>24.66</v>
      </c>
      <c r="R24" s="77">
        <f t="shared" si="23"/>
        <v>30123.3</v>
      </c>
      <c r="T24" s="68">
        <f t="shared" si="16"/>
        <v>16</v>
      </c>
      <c r="U24" s="182">
        <v>0.0</v>
      </c>
      <c r="V24" s="69">
        <f t="shared" si="17"/>
        <v>301.23</v>
      </c>
      <c r="W24" s="70">
        <f t="shared" si="18"/>
        <v>7882.58</v>
      </c>
      <c r="X24" s="71">
        <f t="shared" si="19"/>
        <v>301.23</v>
      </c>
    </row>
    <row r="25">
      <c r="A25" s="143"/>
      <c r="B25" s="72">
        <v>43982.0</v>
      </c>
      <c r="C25" s="73" t="s">
        <v>44</v>
      </c>
      <c r="D25" s="71">
        <f t="shared" si="20"/>
        <v>24.66</v>
      </c>
      <c r="E25" s="74">
        <v>0.0</v>
      </c>
      <c r="F25" s="75">
        <f t="shared" si="10"/>
        <v>30000</v>
      </c>
      <c r="G25" s="71">
        <v>0.0</v>
      </c>
      <c r="H25" s="91">
        <f t="shared" si="11"/>
        <v>0</v>
      </c>
      <c r="I25" s="71">
        <f t="shared" si="21"/>
        <v>24.66</v>
      </c>
      <c r="J25" s="76">
        <f t="shared" si="12"/>
        <v>147.96</v>
      </c>
      <c r="K25" s="71">
        <v>0.0</v>
      </c>
      <c r="L25" s="91">
        <f t="shared" si="13"/>
        <v>0</v>
      </c>
      <c r="M25" s="71">
        <v>0.0</v>
      </c>
      <c r="N25" s="91">
        <f t="shared" si="14"/>
        <v>0</v>
      </c>
      <c r="O25" s="71">
        <v>0.0</v>
      </c>
      <c r="P25" s="184">
        <f t="shared" si="15"/>
        <v>0</v>
      </c>
      <c r="Q25" s="74">
        <f t="shared" si="22"/>
        <v>24.66</v>
      </c>
      <c r="R25" s="77">
        <f t="shared" si="23"/>
        <v>30147.96</v>
      </c>
      <c r="T25" s="68">
        <f t="shared" si="16"/>
        <v>15</v>
      </c>
      <c r="U25" s="182">
        <v>0.0</v>
      </c>
      <c r="V25" s="69">
        <f t="shared" si="17"/>
        <v>301.48</v>
      </c>
      <c r="W25" s="70">
        <f t="shared" si="18"/>
        <v>7882.58</v>
      </c>
      <c r="X25" s="71">
        <f t="shared" si="19"/>
        <v>301.48</v>
      </c>
    </row>
    <row r="26">
      <c r="A26" s="143"/>
      <c r="B26" s="72">
        <v>43983.0</v>
      </c>
      <c r="C26" s="73" t="s">
        <v>44</v>
      </c>
      <c r="D26" s="71">
        <f t="shared" si="20"/>
        <v>24.66</v>
      </c>
      <c r="E26" s="74">
        <v>0.0</v>
      </c>
      <c r="F26" s="75">
        <f t="shared" si="10"/>
        <v>30000</v>
      </c>
      <c r="G26" s="71">
        <v>0.0</v>
      </c>
      <c r="H26" s="91">
        <f t="shared" si="11"/>
        <v>0</v>
      </c>
      <c r="I26" s="71">
        <f t="shared" si="21"/>
        <v>24.66</v>
      </c>
      <c r="J26" s="76">
        <f t="shared" si="12"/>
        <v>172.62</v>
      </c>
      <c r="K26" s="71">
        <v>0.0</v>
      </c>
      <c r="L26" s="91">
        <f t="shared" si="13"/>
        <v>0</v>
      </c>
      <c r="M26" s="71">
        <v>0.0</v>
      </c>
      <c r="N26" s="91">
        <f t="shared" si="14"/>
        <v>0</v>
      </c>
      <c r="O26" s="71">
        <v>0.0</v>
      </c>
      <c r="P26" s="184">
        <f t="shared" si="15"/>
        <v>0</v>
      </c>
      <c r="Q26" s="74">
        <f t="shared" si="22"/>
        <v>24.66</v>
      </c>
      <c r="R26" s="77">
        <f t="shared" si="23"/>
        <v>30172.62</v>
      </c>
      <c r="T26" s="68">
        <f t="shared" si="16"/>
        <v>14</v>
      </c>
      <c r="U26" s="182">
        <v>0.0</v>
      </c>
      <c r="V26" s="69">
        <f t="shared" si="17"/>
        <v>301.73</v>
      </c>
      <c r="W26" s="70">
        <f t="shared" si="18"/>
        <v>7882.58</v>
      </c>
      <c r="X26" s="71">
        <f t="shared" si="19"/>
        <v>301.73</v>
      </c>
    </row>
    <row r="27">
      <c r="A27" s="143"/>
      <c r="B27" s="72">
        <v>43984.0</v>
      </c>
      <c r="C27" s="73" t="s">
        <v>44</v>
      </c>
      <c r="D27" s="71">
        <f t="shared" si="20"/>
        <v>24.66</v>
      </c>
      <c r="E27" s="74">
        <v>0.0</v>
      </c>
      <c r="F27" s="75">
        <f t="shared" si="10"/>
        <v>30000</v>
      </c>
      <c r="G27" s="71">
        <v>0.0</v>
      </c>
      <c r="H27" s="91">
        <f t="shared" si="11"/>
        <v>0</v>
      </c>
      <c r="I27" s="71">
        <f t="shared" si="21"/>
        <v>24.66</v>
      </c>
      <c r="J27" s="76">
        <f t="shared" si="12"/>
        <v>197.28</v>
      </c>
      <c r="K27" s="71">
        <v>0.0</v>
      </c>
      <c r="L27" s="91">
        <f t="shared" si="13"/>
        <v>0</v>
      </c>
      <c r="M27" s="71">
        <v>0.0</v>
      </c>
      <c r="N27" s="91">
        <f t="shared" si="14"/>
        <v>0</v>
      </c>
      <c r="O27" s="71">
        <v>0.0</v>
      </c>
      <c r="P27" s="184">
        <f t="shared" si="15"/>
        <v>0</v>
      </c>
      <c r="Q27" s="74">
        <f t="shared" si="22"/>
        <v>24.66</v>
      </c>
      <c r="R27" s="77">
        <f t="shared" si="23"/>
        <v>30197.28</v>
      </c>
      <c r="T27" s="68">
        <f t="shared" si="16"/>
        <v>13</v>
      </c>
      <c r="U27" s="182">
        <v>0.0</v>
      </c>
      <c r="V27" s="69">
        <f t="shared" si="17"/>
        <v>301.97</v>
      </c>
      <c r="W27" s="70">
        <f t="shared" si="18"/>
        <v>7882.58</v>
      </c>
      <c r="X27" s="71">
        <f t="shared" si="19"/>
        <v>301.97</v>
      </c>
    </row>
    <row r="28">
      <c r="A28" s="143"/>
      <c r="B28" s="72">
        <v>43985.0</v>
      </c>
      <c r="C28" s="73" t="s">
        <v>44</v>
      </c>
      <c r="D28" s="71">
        <f t="shared" si="20"/>
        <v>24.66</v>
      </c>
      <c r="E28" s="74">
        <v>0.0</v>
      </c>
      <c r="F28" s="75">
        <f t="shared" si="10"/>
        <v>30000</v>
      </c>
      <c r="G28" s="71">
        <v>0.0</v>
      </c>
      <c r="H28" s="91">
        <f t="shared" si="11"/>
        <v>0</v>
      </c>
      <c r="I28" s="71">
        <f t="shared" si="21"/>
        <v>24.66</v>
      </c>
      <c r="J28" s="76">
        <f t="shared" si="12"/>
        <v>221.94</v>
      </c>
      <c r="K28" s="71">
        <v>0.0</v>
      </c>
      <c r="L28" s="91">
        <f t="shared" si="13"/>
        <v>0</v>
      </c>
      <c r="M28" s="71">
        <v>0.0</v>
      </c>
      <c r="N28" s="91">
        <f t="shared" si="14"/>
        <v>0</v>
      </c>
      <c r="O28" s="71">
        <v>0.0</v>
      </c>
      <c r="P28" s="184">
        <f t="shared" si="15"/>
        <v>0</v>
      </c>
      <c r="Q28" s="74">
        <f t="shared" si="22"/>
        <v>24.66</v>
      </c>
      <c r="R28" s="77">
        <f t="shared" si="23"/>
        <v>30221.94</v>
      </c>
      <c r="T28" s="68">
        <f t="shared" si="16"/>
        <v>12</v>
      </c>
      <c r="U28" s="182">
        <v>0.0</v>
      </c>
      <c r="V28" s="69">
        <f t="shared" si="17"/>
        <v>302.22</v>
      </c>
      <c r="W28" s="70">
        <f t="shared" si="18"/>
        <v>7882.58</v>
      </c>
      <c r="X28" s="71">
        <f t="shared" si="19"/>
        <v>302.22</v>
      </c>
    </row>
    <row r="29">
      <c r="A29" s="143"/>
      <c r="B29" s="72">
        <v>43986.0</v>
      </c>
      <c r="C29" s="73" t="s">
        <v>44</v>
      </c>
      <c r="D29" s="71">
        <f t="shared" si="20"/>
        <v>24.66</v>
      </c>
      <c r="E29" s="74">
        <v>0.0</v>
      </c>
      <c r="F29" s="75">
        <f t="shared" si="10"/>
        <v>30000</v>
      </c>
      <c r="G29" s="71">
        <v>0.0</v>
      </c>
      <c r="H29" s="91">
        <f t="shared" si="11"/>
        <v>0</v>
      </c>
      <c r="I29" s="71">
        <f t="shared" si="21"/>
        <v>24.66</v>
      </c>
      <c r="J29" s="76">
        <f t="shared" si="12"/>
        <v>246.6</v>
      </c>
      <c r="K29" s="71">
        <v>0.0</v>
      </c>
      <c r="L29" s="91">
        <f t="shared" si="13"/>
        <v>0</v>
      </c>
      <c r="M29" s="71">
        <v>0.0</v>
      </c>
      <c r="N29" s="91">
        <f t="shared" si="14"/>
        <v>0</v>
      </c>
      <c r="O29" s="71">
        <v>0.0</v>
      </c>
      <c r="P29" s="184">
        <f t="shared" si="15"/>
        <v>0</v>
      </c>
      <c r="Q29" s="74">
        <f t="shared" si="22"/>
        <v>24.66</v>
      </c>
      <c r="R29" s="77">
        <f t="shared" si="23"/>
        <v>30246.6</v>
      </c>
      <c r="T29" s="68">
        <f t="shared" si="16"/>
        <v>11</v>
      </c>
      <c r="U29" s="182">
        <v>0.0</v>
      </c>
      <c r="V29" s="69">
        <f t="shared" si="17"/>
        <v>302.47</v>
      </c>
      <c r="W29" s="70">
        <f t="shared" si="18"/>
        <v>7882.58</v>
      </c>
      <c r="X29" s="71">
        <f t="shared" si="19"/>
        <v>302.47</v>
      </c>
    </row>
    <row r="30">
      <c r="A30" s="143"/>
      <c r="B30" s="72">
        <v>43987.0</v>
      </c>
      <c r="C30" s="73" t="s">
        <v>44</v>
      </c>
      <c r="D30" s="71">
        <f t="shared" si="20"/>
        <v>24.66</v>
      </c>
      <c r="E30" s="74">
        <v>0.0</v>
      </c>
      <c r="F30" s="75">
        <f t="shared" si="10"/>
        <v>30000</v>
      </c>
      <c r="G30" s="71">
        <v>0.0</v>
      </c>
      <c r="H30" s="91">
        <f t="shared" si="11"/>
        <v>0</v>
      </c>
      <c r="I30" s="71">
        <f t="shared" si="21"/>
        <v>24.66</v>
      </c>
      <c r="J30" s="76">
        <f t="shared" si="12"/>
        <v>271.26</v>
      </c>
      <c r="K30" s="71">
        <v>0.0</v>
      </c>
      <c r="L30" s="91">
        <f t="shared" si="13"/>
        <v>0</v>
      </c>
      <c r="M30" s="71">
        <v>0.0</v>
      </c>
      <c r="N30" s="91">
        <f t="shared" si="14"/>
        <v>0</v>
      </c>
      <c r="O30" s="71">
        <v>0.0</v>
      </c>
      <c r="P30" s="184">
        <f t="shared" si="15"/>
        <v>0</v>
      </c>
      <c r="Q30" s="74">
        <f t="shared" si="22"/>
        <v>24.66</v>
      </c>
      <c r="R30" s="77">
        <f t="shared" si="23"/>
        <v>30271.26</v>
      </c>
      <c r="T30" s="68">
        <f t="shared" si="16"/>
        <v>10</v>
      </c>
      <c r="U30" s="182">
        <v>0.0</v>
      </c>
      <c r="V30" s="69">
        <f t="shared" si="17"/>
        <v>302.71</v>
      </c>
      <c r="W30" s="70">
        <f t="shared" si="18"/>
        <v>7882.58</v>
      </c>
      <c r="X30" s="71">
        <f t="shared" si="19"/>
        <v>302.71</v>
      </c>
    </row>
    <row r="31">
      <c r="A31" s="143"/>
      <c r="B31" s="72">
        <v>43988.0</v>
      </c>
      <c r="C31" s="73" t="s">
        <v>44</v>
      </c>
      <c r="D31" s="71">
        <f t="shared" si="20"/>
        <v>24.66</v>
      </c>
      <c r="E31" s="74">
        <v>0.0</v>
      </c>
      <c r="F31" s="75">
        <f t="shared" si="10"/>
        <v>30000</v>
      </c>
      <c r="G31" s="71">
        <v>0.0</v>
      </c>
      <c r="H31" s="91">
        <f t="shared" si="11"/>
        <v>0</v>
      </c>
      <c r="I31" s="71">
        <f t="shared" si="21"/>
        <v>24.66</v>
      </c>
      <c r="J31" s="76">
        <f t="shared" si="12"/>
        <v>295.92</v>
      </c>
      <c r="K31" s="71">
        <v>0.0</v>
      </c>
      <c r="L31" s="91">
        <f t="shared" si="13"/>
        <v>0</v>
      </c>
      <c r="M31" s="71">
        <v>0.0</v>
      </c>
      <c r="N31" s="91">
        <f t="shared" si="14"/>
        <v>0</v>
      </c>
      <c r="O31" s="71">
        <v>0.0</v>
      </c>
      <c r="P31" s="184">
        <f t="shared" si="15"/>
        <v>0</v>
      </c>
      <c r="Q31" s="74">
        <f t="shared" si="22"/>
        <v>24.66</v>
      </c>
      <c r="R31" s="77">
        <f t="shared" si="23"/>
        <v>30295.92</v>
      </c>
      <c r="T31" s="68">
        <f t="shared" si="16"/>
        <v>9</v>
      </c>
      <c r="U31" s="182">
        <v>0.0</v>
      </c>
      <c r="V31" s="69">
        <f t="shared" si="17"/>
        <v>302.96</v>
      </c>
      <c r="W31" s="70">
        <f t="shared" si="18"/>
        <v>7882.58</v>
      </c>
      <c r="X31" s="71">
        <f t="shared" si="19"/>
        <v>302.96</v>
      </c>
    </row>
    <row r="32">
      <c r="A32" s="143"/>
      <c r="B32" s="72">
        <v>43989.0</v>
      </c>
      <c r="C32" s="73" t="s">
        <v>44</v>
      </c>
      <c r="D32" s="71">
        <f t="shared" si="20"/>
        <v>24.66</v>
      </c>
      <c r="E32" s="74">
        <v>0.0</v>
      </c>
      <c r="F32" s="75">
        <f t="shared" si="10"/>
        <v>30000</v>
      </c>
      <c r="G32" s="71">
        <v>0.0</v>
      </c>
      <c r="H32" s="91">
        <f t="shared" si="11"/>
        <v>0</v>
      </c>
      <c r="I32" s="71">
        <f t="shared" si="21"/>
        <v>24.66</v>
      </c>
      <c r="J32" s="76">
        <f t="shared" si="12"/>
        <v>320.58</v>
      </c>
      <c r="K32" s="71">
        <v>0.0</v>
      </c>
      <c r="L32" s="91">
        <f t="shared" si="13"/>
        <v>0</v>
      </c>
      <c r="M32" s="71">
        <v>0.0</v>
      </c>
      <c r="N32" s="91">
        <f t="shared" si="14"/>
        <v>0</v>
      </c>
      <c r="O32" s="71">
        <v>0.0</v>
      </c>
      <c r="P32" s="184">
        <f t="shared" si="15"/>
        <v>0</v>
      </c>
      <c r="Q32" s="74">
        <f t="shared" si="22"/>
        <v>24.66</v>
      </c>
      <c r="R32" s="77">
        <f t="shared" si="23"/>
        <v>30320.58</v>
      </c>
      <c r="T32" s="68">
        <f t="shared" si="16"/>
        <v>8</v>
      </c>
      <c r="U32" s="182">
        <v>0.0</v>
      </c>
      <c r="V32" s="69">
        <f t="shared" si="17"/>
        <v>303.21</v>
      </c>
      <c r="W32" s="70">
        <f t="shared" si="18"/>
        <v>7882.58</v>
      </c>
      <c r="X32" s="71">
        <f t="shared" si="19"/>
        <v>303.21</v>
      </c>
    </row>
    <row r="33">
      <c r="A33" s="143"/>
      <c r="B33" s="72">
        <v>43990.0</v>
      </c>
      <c r="C33" s="73" t="s">
        <v>44</v>
      </c>
      <c r="D33" s="71">
        <f t="shared" si="20"/>
        <v>24.66</v>
      </c>
      <c r="E33" s="74">
        <v>0.0</v>
      </c>
      <c r="F33" s="75">
        <f t="shared" si="10"/>
        <v>30000</v>
      </c>
      <c r="G33" s="71">
        <v>0.0</v>
      </c>
      <c r="H33" s="91">
        <f t="shared" si="11"/>
        <v>0</v>
      </c>
      <c r="I33" s="71">
        <f t="shared" si="21"/>
        <v>24.66</v>
      </c>
      <c r="J33" s="76">
        <f t="shared" si="12"/>
        <v>345.24</v>
      </c>
      <c r="K33" s="71">
        <v>0.0</v>
      </c>
      <c r="L33" s="91">
        <f t="shared" si="13"/>
        <v>0</v>
      </c>
      <c r="M33" s="71">
        <v>0.0</v>
      </c>
      <c r="N33" s="91">
        <f t="shared" si="14"/>
        <v>0</v>
      </c>
      <c r="O33" s="71">
        <v>0.0</v>
      </c>
      <c r="P33" s="184">
        <f t="shared" si="15"/>
        <v>0</v>
      </c>
      <c r="Q33" s="74">
        <f t="shared" si="22"/>
        <v>24.66</v>
      </c>
      <c r="R33" s="77">
        <f t="shared" si="23"/>
        <v>30345.24</v>
      </c>
      <c r="T33" s="68">
        <f t="shared" si="16"/>
        <v>7</v>
      </c>
      <c r="U33" s="182">
        <v>0.0</v>
      </c>
      <c r="V33" s="69">
        <f t="shared" si="17"/>
        <v>303.45</v>
      </c>
      <c r="W33" s="70">
        <f t="shared" si="18"/>
        <v>7882.58</v>
      </c>
      <c r="X33" s="71">
        <f t="shared" si="19"/>
        <v>303.45</v>
      </c>
    </row>
    <row r="34">
      <c r="A34" s="143"/>
      <c r="B34" s="72">
        <v>43991.0</v>
      </c>
      <c r="C34" s="73" t="s">
        <v>44</v>
      </c>
      <c r="D34" s="71">
        <f t="shared" si="20"/>
        <v>24.66</v>
      </c>
      <c r="E34" s="74">
        <v>0.0</v>
      </c>
      <c r="F34" s="75">
        <f t="shared" si="10"/>
        <v>30000</v>
      </c>
      <c r="G34" s="71">
        <v>0.0</v>
      </c>
      <c r="H34" s="91">
        <f t="shared" si="11"/>
        <v>0</v>
      </c>
      <c r="I34" s="71">
        <f t="shared" si="21"/>
        <v>24.66</v>
      </c>
      <c r="J34" s="76">
        <f t="shared" si="12"/>
        <v>369.9</v>
      </c>
      <c r="K34" s="71">
        <v>0.0</v>
      </c>
      <c r="L34" s="91">
        <f t="shared" si="13"/>
        <v>0</v>
      </c>
      <c r="M34" s="71">
        <v>0.0</v>
      </c>
      <c r="N34" s="91">
        <f t="shared" si="14"/>
        <v>0</v>
      </c>
      <c r="O34" s="71">
        <v>0.0</v>
      </c>
      <c r="P34" s="184">
        <f t="shared" si="15"/>
        <v>0</v>
      </c>
      <c r="Q34" s="74">
        <f t="shared" si="22"/>
        <v>24.66</v>
      </c>
      <c r="R34" s="77">
        <f t="shared" si="23"/>
        <v>30369.9</v>
      </c>
      <c r="T34" s="68">
        <f t="shared" si="16"/>
        <v>6</v>
      </c>
      <c r="U34" s="182">
        <v>0.0</v>
      </c>
      <c r="V34" s="69">
        <f t="shared" si="17"/>
        <v>303.7</v>
      </c>
      <c r="W34" s="70">
        <f t="shared" si="18"/>
        <v>7882.58</v>
      </c>
      <c r="X34" s="71">
        <f t="shared" si="19"/>
        <v>303.7</v>
      </c>
    </row>
    <row r="35">
      <c r="A35" s="143"/>
      <c r="B35" s="72">
        <v>43992.0</v>
      </c>
      <c r="C35" s="73" t="s">
        <v>44</v>
      </c>
      <c r="D35" s="71">
        <f t="shared" si="20"/>
        <v>24.66</v>
      </c>
      <c r="E35" s="74">
        <v>0.0</v>
      </c>
      <c r="F35" s="75">
        <f t="shared" si="10"/>
        <v>30000</v>
      </c>
      <c r="G35" s="71">
        <v>0.0</v>
      </c>
      <c r="H35" s="91">
        <f t="shared" si="11"/>
        <v>0</v>
      </c>
      <c r="I35" s="71">
        <f t="shared" si="21"/>
        <v>24.66</v>
      </c>
      <c r="J35" s="76">
        <f t="shared" si="12"/>
        <v>394.56</v>
      </c>
      <c r="K35" s="71">
        <v>0.0</v>
      </c>
      <c r="L35" s="91">
        <f t="shared" si="13"/>
        <v>0</v>
      </c>
      <c r="M35" s="71">
        <v>0.0</v>
      </c>
      <c r="N35" s="91">
        <f t="shared" si="14"/>
        <v>0</v>
      </c>
      <c r="O35" s="71">
        <v>0.0</v>
      </c>
      <c r="P35" s="184">
        <f t="shared" si="15"/>
        <v>0</v>
      </c>
      <c r="Q35" s="74">
        <f t="shared" si="22"/>
        <v>24.66</v>
      </c>
      <c r="R35" s="77">
        <f t="shared" si="23"/>
        <v>30394.56</v>
      </c>
      <c r="T35" s="68">
        <f t="shared" si="16"/>
        <v>5</v>
      </c>
      <c r="U35" s="182">
        <v>0.0</v>
      </c>
      <c r="V35" s="69">
        <f t="shared" si="17"/>
        <v>303.95</v>
      </c>
      <c r="W35" s="70">
        <f t="shared" si="18"/>
        <v>7882.58</v>
      </c>
      <c r="X35" s="71">
        <f t="shared" si="19"/>
        <v>303.95</v>
      </c>
    </row>
    <row r="36">
      <c r="A36" s="143"/>
      <c r="B36" s="72">
        <v>43993.0</v>
      </c>
      <c r="C36" s="73" t="s">
        <v>44</v>
      </c>
      <c r="D36" s="71">
        <f t="shared" si="20"/>
        <v>24.66</v>
      </c>
      <c r="E36" s="74">
        <v>0.0</v>
      </c>
      <c r="F36" s="75">
        <f t="shared" si="10"/>
        <v>30000</v>
      </c>
      <c r="G36" s="71">
        <v>0.0</v>
      </c>
      <c r="H36" s="91">
        <f t="shared" si="11"/>
        <v>0</v>
      </c>
      <c r="I36" s="71">
        <f t="shared" si="21"/>
        <v>24.66</v>
      </c>
      <c r="J36" s="76">
        <f t="shared" si="12"/>
        <v>419.22</v>
      </c>
      <c r="K36" s="71">
        <v>0.0</v>
      </c>
      <c r="L36" s="91">
        <f t="shared" si="13"/>
        <v>0</v>
      </c>
      <c r="M36" s="71">
        <v>0.0</v>
      </c>
      <c r="N36" s="91">
        <f t="shared" si="14"/>
        <v>0</v>
      </c>
      <c r="O36" s="71">
        <v>0.0</v>
      </c>
      <c r="P36" s="184">
        <f t="shared" si="15"/>
        <v>0</v>
      </c>
      <c r="Q36" s="74">
        <f t="shared" si="22"/>
        <v>24.66</v>
      </c>
      <c r="R36" s="77">
        <f t="shared" si="23"/>
        <v>30419.22</v>
      </c>
      <c r="T36" s="68">
        <f t="shared" si="16"/>
        <v>4</v>
      </c>
      <c r="U36" s="182">
        <v>0.0</v>
      </c>
      <c r="V36" s="69">
        <f t="shared" si="17"/>
        <v>304.19</v>
      </c>
      <c r="W36" s="70">
        <f t="shared" si="18"/>
        <v>7882.58</v>
      </c>
      <c r="X36" s="71">
        <f t="shared" si="19"/>
        <v>304.19</v>
      </c>
    </row>
    <row r="37">
      <c r="A37" s="143"/>
      <c r="B37" s="72">
        <v>43994.0</v>
      </c>
      <c r="C37" s="73" t="s">
        <v>44</v>
      </c>
      <c r="D37" s="71">
        <f t="shared" si="20"/>
        <v>24.66</v>
      </c>
      <c r="E37" s="74">
        <v>0.0</v>
      </c>
      <c r="F37" s="75">
        <f t="shared" si="10"/>
        <v>30000</v>
      </c>
      <c r="G37" s="71">
        <v>0.0</v>
      </c>
      <c r="H37" s="91">
        <f t="shared" si="11"/>
        <v>0</v>
      </c>
      <c r="I37" s="71">
        <f t="shared" si="21"/>
        <v>24.66</v>
      </c>
      <c r="J37" s="76">
        <f t="shared" si="12"/>
        <v>443.88</v>
      </c>
      <c r="K37" s="71">
        <v>0.0</v>
      </c>
      <c r="L37" s="91">
        <f t="shared" si="13"/>
        <v>0</v>
      </c>
      <c r="M37" s="71">
        <v>0.0</v>
      </c>
      <c r="N37" s="91">
        <f t="shared" si="14"/>
        <v>0</v>
      </c>
      <c r="O37" s="71">
        <v>0.0</v>
      </c>
      <c r="P37" s="184">
        <f t="shared" si="15"/>
        <v>0</v>
      </c>
      <c r="Q37" s="74">
        <f t="shared" si="22"/>
        <v>24.66</v>
      </c>
      <c r="R37" s="77">
        <f t="shared" si="23"/>
        <v>30443.88</v>
      </c>
      <c r="T37" s="68">
        <f t="shared" si="16"/>
        <v>3</v>
      </c>
      <c r="U37" s="182">
        <v>0.0</v>
      </c>
      <c r="V37" s="69">
        <f t="shared" si="17"/>
        <v>304.44</v>
      </c>
      <c r="W37" s="70">
        <f t="shared" si="18"/>
        <v>7882.58</v>
      </c>
      <c r="X37" s="71">
        <f t="shared" si="19"/>
        <v>304.44</v>
      </c>
    </row>
    <row r="38">
      <c r="A38" s="143"/>
      <c r="B38" s="72">
        <v>43995.0</v>
      </c>
      <c r="C38" s="73" t="s">
        <v>44</v>
      </c>
      <c r="D38" s="71">
        <f t="shared" si="20"/>
        <v>24.66</v>
      </c>
      <c r="E38" s="74">
        <v>0.0</v>
      </c>
      <c r="F38" s="75">
        <f t="shared" si="10"/>
        <v>30000</v>
      </c>
      <c r="G38" s="71">
        <v>0.0</v>
      </c>
      <c r="H38" s="91">
        <f t="shared" si="11"/>
        <v>0</v>
      </c>
      <c r="I38" s="71">
        <f t="shared" si="21"/>
        <v>24.66</v>
      </c>
      <c r="J38" s="76">
        <f t="shared" si="12"/>
        <v>468.54</v>
      </c>
      <c r="K38" s="71">
        <v>0.0</v>
      </c>
      <c r="L38" s="91">
        <f t="shared" si="13"/>
        <v>0</v>
      </c>
      <c r="M38" s="71">
        <v>0.0</v>
      </c>
      <c r="N38" s="91">
        <f t="shared" si="14"/>
        <v>0</v>
      </c>
      <c r="O38" s="71">
        <v>0.0</v>
      </c>
      <c r="P38" s="184">
        <f t="shared" si="15"/>
        <v>0</v>
      </c>
      <c r="Q38" s="74">
        <f t="shared" si="22"/>
        <v>24.66</v>
      </c>
      <c r="R38" s="77">
        <f t="shared" si="23"/>
        <v>30468.54</v>
      </c>
      <c r="T38" s="68">
        <f t="shared" si="16"/>
        <v>2</v>
      </c>
      <c r="U38" s="182">
        <v>0.0</v>
      </c>
      <c r="V38" s="69">
        <f t="shared" si="17"/>
        <v>304.69</v>
      </c>
      <c r="W38" s="70">
        <f t="shared" si="18"/>
        <v>7882.58</v>
      </c>
      <c r="X38" s="71">
        <f t="shared" si="19"/>
        <v>304.69</v>
      </c>
    </row>
    <row r="39">
      <c r="A39" s="143"/>
      <c r="B39" s="72">
        <v>43996.0</v>
      </c>
      <c r="C39" s="73" t="s">
        <v>44</v>
      </c>
      <c r="D39" s="71">
        <f t="shared" si="20"/>
        <v>24.66</v>
      </c>
      <c r="E39" s="74">
        <v>0.0</v>
      </c>
      <c r="F39" s="75">
        <f t="shared" si="10"/>
        <v>30000</v>
      </c>
      <c r="G39" s="71">
        <v>0.0</v>
      </c>
      <c r="H39" s="91">
        <f t="shared" si="11"/>
        <v>0</v>
      </c>
      <c r="I39" s="71">
        <f t="shared" si="21"/>
        <v>24.66</v>
      </c>
      <c r="J39" s="76">
        <f t="shared" si="12"/>
        <v>493.2</v>
      </c>
      <c r="K39" s="71">
        <v>0.0</v>
      </c>
      <c r="L39" s="91">
        <f t="shared" si="13"/>
        <v>0</v>
      </c>
      <c r="M39" s="71">
        <v>0.0</v>
      </c>
      <c r="N39" s="91">
        <f t="shared" si="14"/>
        <v>0</v>
      </c>
      <c r="O39" s="71">
        <v>0.0</v>
      </c>
      <c r="P39" s="184">
        <f t="shared" si="15"/>
        <v>0</v>
      </c>
      <c r="Q39" s="74">
        <f t="shared" si="22"/>
        <v>24.66</v>
      </c>
      <c r="R39" s="77">
        <f t="shared" si="23"/>
        <v>30493.2</v>
      </c>
      <c r="T39" s="68">
        <f t="shared" si="16"/>
        <v>1</v>
      </c>
      <c r="U39" s="182">
        <v>0.0</v>
      </c>
      <c r="V39" s="69">
        <f t="shared" si="17"/>
        <v>304.93</v>
      </c>
      <c r="W39" s="70">
        <f t="shared" si="18"/>
        <v>7882.58</v>
      </c>
      <c r="X39" s="71">
        <f t="shared" si="19"/>
        <v>304.93</v>
      </c>
    </row>
    <row r="40">
      <c r="A40" s="143"/>
      <c r="B40" s="72">
        <v>43997.0</v>
      </c>
      <c r="C40" s="73" t="s">
        <v>44</v>
      </c>
      <c r="D40" s="71">
        <f t="shared" si="20"/>
        <v>24.66</v>
      </c>
      <c r="E40" s="74">
        <v>0.0</v>
      </c>
      <c r="F40" s="75">
        <f t="shared" si="10"/>
        <v>30000</v>
      </c>
      <c r="G40" s="71">
        <v>0.0</v>
      </c>
      <c r="H40" s="91">
        <f t="shared" si="11"/>
        <v>0</v>
      </c>
      <c r="I40" s="71">
        <f t="shared" si="21"/>
        <v>24.66</v>
      </c>
      <c r="J40" s="76">
        <f t="shared" si="12"/>
        <v>517.86</v>
      </c>
      <c r="K40" s="71">
        <v>0.0</v>
      </c>
      <c r="L40" s="91">
        <f t="shared" si="13"/>
        <v>0</v>
      </c>
      <c r="M40" s="71">
        <v>0.0</v>
      </c>
      <c r="N40" s="91">
        <f t="shared" si="14"/>
        <v>0</v>
      </c>
      <c r="O40" s="71">
        <v>0.0</v>
      </c>
      <c r="P40" s="184">
        <f t="shared" si="15"/>
        <v>0</v>
      </c>
      <c r="Q40" s="74">
        <f t="shared" si="22"/>
        <v>24.66</v>
      </c>
      <c r="R40" s="77">
        <f t="shared" si="23"/>
        <v>30517.86</v>
      </c>
      <c r="T40" s="68">
        <f t="shared" si="16"/>
        <v>0</v>
      </c>
      <c r="U40" s="182">
        <v>0.0</v>
      </c>
      <c r="V40" s="79">
        <v>0.0</v>
      </c>
      <c r="W40" s="70">
        <f t="shared" si="18"/>
        <v>7882.58</v>
      </c>
      <c r="X40" s="81">
        <f t="shared" si="19"/>
        <v>305.18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-(D41+I41)</f>
        <v>-7364.72</v>
      </c>
      <c r="F41" s="87">
        <f t="shared" si="10"/>
        <v>22635.28</v>
      </c>
      <c r="G41" s="185">
        <v>0.0</v>
      </c>
      <c r="H41" s="186">
        <f t="shared" si="11"/>
        <v>0</v>
      </c>
      <c r="I41" s="85">
        <f>-(J40)</f>
        <v>-517.86</v>
      </c>
      <c r="J41" s="88">
        <f t="shared" si="12"/>
        <v>0</v>
      </c>
      <c r="K41" s="185">
        <v>0.0</v>
      </c>
      <c r="L41" s="186">
        <f t="shared" si="13"/>
        <v>0</v>
      </c>
      <c r="M41" s="85">
        <v>0.0</v>
      </c>
      <c r="N41" s="186">
        <f t="shared" si="14"/>
        <v>0</v>
      </c>
      <c r="O41" s="85">
        <v>0.0</v>
      </c>
      <c r="P41" s="85">
        <f t="shared" si="15"/>
        <v>0</v>
      </c>
      <c r="Q41" s="86">
        <f>-(D41)</f>
        <v>-7882.58</v>
      </c>
      <c r="R41" s="89">
        <f t="shared" si="23"/>
        <v>22635.28</v>
      </c>
      <c r="T41" s="187">
        <f t="shared" ref="T41:T71" si="24">$B$71-B41</f>
        <v>30</v>
      </c>
      <c r="U41" s="188">
        <v>0.0</v>
      </c>
      <c r="V41" s="79">
        <v>0.0</v>
      </c>
      <c r="W41" s="144">
        <f t="shared" ref="W41:W71" si="25">ROUND(MAX(0,F41-$S$3)+J41+ROUND(F41*$C$2/365,2)*T41+ROUND(F41*$C$5,2)*U41,2)</f>
        <v>7882.58</v>
      </c>
      <c r="X41" s="81">
        <f t="shared" si="19"/>
        <v>226.35</v>
      </c>
    </row>
    <row r="42">
      <c r="A42" s="145"/>
      <c r="B42" s="72">
        <v>43998.0</v>
      </c>
      <c r="C42" s="73" t="s">
        <v>44</v>
      </c>
      <c r="D42" s="71">
        <f t="shared" ref="D42:D71" si="26">ROUND($C$2/365*F41,2)</f>
        <v>18.6</v>
      </c>
      <c r="E42" s="74">
        <v>0.0</v>
      </c>
      <c r="F42" s="91">
        <f t="shared" si="10"/>
        <v>22635.28</v>
      </c>
      <c r="G42" s="71">
        <v>0.0</v>
      </c>
      <c r="H42" s="91">
        <f t="shared" si="11"/>
        <v>0</v>
      </c>
      <c r="I42" s="71">
        <f t="shared" ref="I42:I71" si="27">D42</f>
        <v>18.6</v>
      </c>
      <c r="J42" s="92">
        <f t="shared" si="12"/>
        <v>18.6</v>
      </c>
      <c r="K42" s="71">
        <v>0.0</v>
      </c>
      <c r="L42" s="91">
        <f t="shared" si="13"/>
        <v>0</v>
      </c>
      <c r="M42" s="71">
        <v>0.0</v>
      </c>
      <c r="N42" s="91">
        <f t="shared" si="14"/>
        <v>0</v>
      </c>
      <c r="O42" s="71">
        <v>0.0</v>
      </c>
      <c r="P42" s="71">
        <f t="shared" si="15"/>
        <v>0</v>
      </c>
      <c r="Q42" s="74">
        <f t="shared" ref="Q42:Q71" si="28">E42+I42</f>
        <v>18.6</v>
      </c>
      <c r="R42" s="93">
        <f t="shared" si="23"/>
        <v>22653.88</v>
      </c>
      <c r="T42" s="94">
        <f t="shared" si="24"/>
        <v>29</v>
      </c>
      <c r="U42" s="182">
        <v>0.0</v>
      </c>
      <c r="V42" s="69">
        <f t="shared" ref="V42:V70" si="29">ROUND(R42*$C$15,2)</f>
        <v>226.54</v>
      </c>
      <c r="W42" s="70">
        <f t="shared" si="25"/>
        <v>7882.58</v>
      </c>
      <c r="X42" s="71">
        <f t="shared" si="19"/>
        <v>226.54</v>
      </c>
    </row>
    <row r="43">
      <c r="A43" s="143"/>
      <c r="B43" s="72">
        <v>43999.0</v>
      </c>
      <c r="C43" s="73" t="s">
        <v>44</v>
      </c>
      <c r="D43" s="71">
        <f t="shared" si="26"/>
        <v>18.6</v>
      </c>
      <c r="E43" s="74">
        <v>0.0</v>
      </c>
      <c r="F43" s="91">
        <f t="shared" si="10"/>
        <v>22635.28</v>
      </c>
      <c r="G43" s="71">
        <v>0.0</v>
      </c>
      <c r="H43" s="91">
        <f t="shared" si="11"/>
        <v>0</v>
      </c>
      <c r="I43" s="71">
        <f t="shared" si="27"/>
        <v>18.6</v>
      </c>
      <c r="J43" s="92">
        <f t="shared" si="12"/>
        <v>37.2</v>
      </c>
      <c r="K43" s="71">
        <v>0.0</v>
      </c>
      <c r="L43" s="91">
        <f t="shared" si="13"/>
        <v>0</v>
      </c>
      <c r="M43" s="71">
        <v>0.0</v>
      </c>
      <c r="N43" s="91">
        <f t="shared" si="14"/>
        <v>0</v>
      </c>
      <c r="O43" s="71">
        <v>0.0</v>
      </c>
      <c r="P43" s="71">
        <f t="shared" si="15"/>
        <v>0</v>
      </c>
      <c r="Q43" s="74">
        <f t="shared" si="28"/>
        <v>18.6</v>
      </c>
      <c r="R43" s="93">
        <f t="shared" si="23"/>
        <v>22672.48</v>
      </c>
      <c r="T43" s="94">
        <f t="shared" si="24"/>
        <v>28</v>
      </c>
      <c r="U43" s="182">
        <v>0.0</v>
      </c>
      <c r="V43" s="69">
        <f t="shared" si="29"/>
        <v>226.72</v>
      </c>
      <c r="W43" s="70">
        <f t="shared" si="25"/>
        <v>7882.58</v>
      </c>
      <c r="X43" s="71">
        <f t="shared" si="19"/>
        <v>226.72</v>
      </c>
    </row>
    <row r="44">
      <c r="A44" s="143"/>
      <c r="B44" s="72">
        <v>44000.0</v>
      </c>
      <c r="C44" s="73" t="s">
        <v>44</v>
      </c>
      <c r="D44" s="71">
        <f t="shared" si="26"/>
        <v>18.6</v>
      </c>
      <c r="E44" s="74">
        <v>0.0</v>
      </c>
      <c r="F44" s="91">
        <f t="shared" si="10"/>
        <v>22635.28</v>
      </c>
      <c r="G44" s="71">
        <v>0.0</v>
      </c>
      <c r="H44" s="91">
        <f t="shared" si="11"/>
        <v>0</v>
      </c>
      <c r="I44" s="71">
        <f t="shared" si="27"/>
        <v>18.6</v>
      </c>
      <c r="J44" s="92">
        <f t="shared" si="12"/>
        <v>55.8</v>
      </c>
      <c r="K44" s="71">
        <v>0.0</v>
      </c>
      <c r="L44" s="91">
        <f t="shared" si="13"/>
        <v>0</v>
      </c>
      <c r="M44" s="71">
        <v>0.0</v>
      </c>
      <c r="N44" s="91">
        <f t="shared" si="14"/>
        <v>0</v>
      </c>
      <c r="O44" s="71">
        <v>0.0</v>
      </c>
      <c r="P44" s="71">
        <f t="shared" si="15"/>
        <v>0</v>
      </c>
      <c r="Q44" s="74">
        <f t="shared" si="28"/>
        <v>18.6</v>
      </c>
      <c r="R44" s="93">
        <f t="shared" si="23"/>
        <v>22691.08</v>
      </c>
      <c r="T44" s="94">
        <f t="shared" si="24"/>
        <v>27</v>
      </c>
      <c r="U44" s="182">
        <v>0.0</v>
      </c>
      <c r="V44" s="69">
        <f t="shared" si="29"/>
        <v>226.91</v>
      </c>
      <c r="W44" s="70">
        <f t="shared" si="25"/>
        <v>7882.58</v>
      </c>
      <c r="X44" s="71">
        <f t="shared" si="19"/>
        <v>226.91</v>
      </c>
    </row>
    <row r="45">
      <c r="A45" s="143"/>
      <c r="B45" s="72">
        <v>44001.0</v>
      </c>
      <c r="C45" s="73" t="s">
        <v>44</v>
      </c>
      <c r="D45" s="71">
        <f t="shared" si="26"/>
        <v>18.6</v>
      </c>
      <c r="E45" s="74">
        <v>0.0</v>
      </c>
      <c r="F45" s="91">
        <f t="shared" si="10"/>
        <v>22635.28</v>
      </c>
      <c r="G45" s="71">
        <v>0.0</v>
      </c>
      <c r="H45" s="91">
        <f t="shared" si="11"/>
        <v>0</v>
      </c>
      <c r="I45" s="71">
        <f t="shared" si="27"/>
        <v>18.6</v>
      </c>
      <c r="J45" s="92">
        <f t="shared" si="12"/>
        <v>74.4</v>
      </c>
      <c r="K45" s="71">
        <v>0.0</v>
      </c>
      <c r="L45" s="91">
        <f t="shared" si="13"/>
        <v>0</v>
      </c>
      <c r="M45" s="71">
        <v>0.0</v>
      </c>
      <c r="N45" s="91">
        <f t="shared" si="14"/>
        <v>0</v>
      </c>
      <c r="O45" s="71">
        <v>0.0</v>
      </c>
      <c r="P45" s="71">
        <f t="shared" si="15"/>
        <v>0</v>
      </c>
      <c r="Q45" s="74">
        <f t="shared" si="28"/>
        <v>18.6</v>
      </c>
      <c r="R45" s="93">
        <f t="shared" si="23"/>
        <v>22709.68</v>
      </c>
      <c r="T45" s="94">
        <f t="shared" si="24"/>
        <v>26</v>
      </c>
      <c r="U45" s="182">
        <v>0.0</v>
      </c>
      <c r="V45" s="69">
        <f t="shared" si="29"/>
        <v>227.1</v>
      </c>
      <c r="W45" s="70">
        <f t="shared" si="25"/>
        <v>7882.58</v>
      </c>
      <c r="X45" s="71">
        <f t="shared" si="19"/>
        <v>227.1</v>
      </c>
    </row>
    <row r="46">
      <c r="A46" s="143"/>
      <c r="B46" s="72">
        <v>44002.0</v>
      </c>
      <c r="C46" s="73" t="s">
        <v>44</v>
      </c>
      <c r="D46" s="71">
        <f t="shared" si="26"/>
        <v>18.6</v>
      </c>
      <c r="E46" s="74">
        <v>0.0</v>
      </c>
      <c r="F46" s="91">
        <f t="shared" si="10"/>
        <v>22635.28</v>
      </c>
      <c r="G46" s="71">
        <v>0.0</v>
      </c>
      <c r="H46" s="91">
        <f t="shared" si="11"/>
        <v>0</v>
      </c>
      <c r="I46" s="71">
        <f t="shared" si="27"/>
        <v>18.6</v>
      </c>
      <c r="J46" s="92">
        <f t="shared" si="12"/>
        <v>93</v>
      </c>
      <c r="K46" s="71">
        <v>0.0</v>
      </c>
      <c r="L46" s="91">
        <f t="shared" si="13"/>
        <v>0</v>
      </c>
      <c r="M46" s="71">
        <v>0.0</v>
      </c>
      <c r="N46" s="91">
        <f t="shared" si="14"/>
        <v>0</v>
      </c>
      <c r="O46" s="71">
        <v>0.0</v>
      </c>
      <c r="P46" s="71">
        <f t="shared" si="15"/>
        <v>0</v>
      </c>
      <c r="Q46" s="74">
        <f t="shared" si="28"/>
        <v>18.6</v>
      </c>
      <c r="R46" s="93">
        <f t="shared" si="23"/>
        <v>22728.28</v>
      </c>
      <c r="T46" s="94">
        <f t="shared" si="24"/>
        <v>25</v>
      </c>
      <c r="U46" s="182">
        <v>0.0</v>
      </c>
      <c r="V46" s="69">
        <f t="shared" si="29"/>
        <v>227.28</v>
      </c>
      <c r="W46" s="70">
        <f t="shared" si="25"/>
        <v>7882.58</v>
      </c>
      <c r="X46" s="71">
        <f t="shared" si="19"/>
        <v>227.28</v>
      </c>
    </row>
    <row r="47">
      <c r="A47" s="143"/>
      <c r="B47" s="72">
        <v>44003.0</v>
      </c>
      <c r="C47" s="73" t="s">
        <v>44</v>
      </c>
      <c r="D47" s="71">
        <f t="shared" si="26"/>
        <v>18.6</v>
      </c>
      <c r="E47" s="74">
        <v>0.0</v>
      </c>
      <c r="F47" s="91">
        <f t="shared" si="10"/>
        <v>22635.28</v>
      </c>
      <c r="G47" s="71">
        <v>0.0</v>
      </c>
      <c r="H47" s="91">
        <f t="shared" si="11"/>
        <v>0</v>
      </c>
      <c r="I47" s="71">
        <f t="shared" si="27"/>
        <v>18.6</v>
      </c>
      <c r="J47" s="92">
        <f t="shared" si="12"/>
        <v>111.6</v>
      </c>
      <c r="K47" s="71">
        <v>0.0</v>
      </c>
      <c r="L47" s="91">
        <f t="shared" si="13"/>
        <v>0</v>
      </c>
      <c r="M47" s="71">
        <v>0.0</v>
      </c>
      <c r="N47" s="91">
        <f t="shared" si="14"/>
        <v>0</v>
      </c>
      <c r="O47" s="71">
        <v>0.0</v>
      </c>
      <c r="P47" s="71">
        <f t="shared" si="15"/>
        <v>0</v>
      </c>
      <c r="Q47" s="74">
        <f t="shared" si="28"/>
        <v>18.6</v>
      </c>
      <c r="R47" s="93">
        <f t="shared" si="23"/>
        <v>22746.88</v>
      </c>
      <c r="T47" s="94">
        <f t="shared" si="24"/>
        <v>24</v>
      </c>
      <c r="U47" s="182">
        <v>0.0</v>
      </c>
      <c r="V47" s="69">
        <f t="shared" si="29"/>
        <v>227.47</v>
      </c>
      <c r="W47" s="70">
        <f t="shared" si="25"/>
        <v>7882.58</v>
      </c>
      <c r="X47" s="71">
        <f t="shared" si="19"/>
        <v>227.47</v>
      </c>
    </row>
    <row r="48">
      <c r="A48" s="143"/>
      <c r="B48" s="72">
        <v>44004.0</v>
      </c>
      <c r="C48" s="73" t="s">
        <v>44</v>
      </c>
      <c r="D48" s="71">
        <f t="shared" si="26"/>
        <v>18.6</v>
      </c>
      <c r="E48" s="74">
        <v>0.0</v>
      </c>
      <c r="F48" s="91">
        <f t="shared" si="10"/>
        <v>22635.28</v>
      </c>
      <c r="G48" s="71">
        <v>0.0</v>
      </c>
      <c r="H48" s="91">
        <f t="shared" si="11"/>
        <v>0</v>
      </c>
      <c r="I48" s="71">
        <f t="shared" si="27"/>
        <v>18.6</v>
      </c>
      <c r="J48" s="92">
        <f t="shared" si="12"/>
        <v>130.2</v>
      </c>
      <c r="K48" s="71">
        <v>0.0</v>
      </c>
      <c r="L48" s="91">
        <f t="shared" si="13"/>
        <v>0</v>
      </c>
      <c r="M48" s="71">
        <v>0.0</v>
      </c>
      <c r="N48" s="91">
        <f t="shared" si="14"/>
        <v>0</v>
      </c>
      <c r="O48" s="71">
        <v>0.0</v>
      </c>
      <c r="P48" s="71">
        <f t="shared" si="15"/>
        <v>0</v>
      </c>
      <c r="Q48" s="74">
        <f t="shared" si="28"/>
        <v>18.6</v>
      </c>
      <c r="R48" s="93">
        <f t="shared" si="23"/>
        <v>22765.48</v>
      </c>
      <c r="T48" s="94">
        <f t="shared" si="24"/>
        <v>23</v>
      </c>
      <c r="U48" s="182">
        <v>0.0</v>
      </c>
      <c r="V48" s="69">
        <f t="shared" si="29"/>
        <v>227.65</v>
      </c>
      <c r="W48" s="70">
        <f t="shared" si="25"/>
        <v>7882.58</v>
      </c>
      <c r="X48" s="71">
        <f t="shared" si="19"/>
        <v>227.65</v>
      </c>
    </row>
    <row r="49">
      <c r="A49" s="143"/>
      <c r="B49" s="72">
        <v>44005.0</v>
      </c>
      <c r="C49" s="73" t="s">
        <v>44</v>
      </c>
      <c r="D49" s="71">
        <f t="shared" si="26"/>
        <v>18.6</v>
      </c>
      <c r="E49" s="74">
        <v>0.0</v>
      </c>
      <c r="F49" s="91">
        <f t="shared" si="10"/>
        <v>22635.28</v>
      </c>
      <c r="G49" s="71">
        <v>0.0</v>
      </c>
      <c r="H49" s="91">
        <f t="shared" si="11"/>
        <v>0</v>
      </c>
      <c r="I49" s="71">
        <f t="shared" si="27"/>
        <v>18.6</v>
      </c>
      <c r="J49" s="92">
        <f t="shared" si="12"/>
        <v>148.8</v>
      </c>
      <c r="K49" s="71">
        <v>0.0</v>
      </c>
      <c r="L49" s="91">
        <f t="shared" si="13"/>
        <v>0</v>
      </c>
      <c r="M49" s="71">
        <v>0.0</v>
      </c>
      <c r="N49" s="91">
        <f t="shared" si="14"/>
        <v>0</v>
      </c>
      <c r="O49" s="71">
        <v>0.0</v>
      </c>
      <c r="P49" s="71">
        <f t="shared" si="15"/>
        <v>0</v>
      </c>
      <c r="Q49" s="74">
        <f t="shared" si="28"/>
        <v>18.6</v>
      </c>
      <c r="R49" s="93">
        <f t="shared" si="23"/>
        <v>22784.08</v>
      </c>
      <c r="T49" s="94">
        <f t="shared" si="24"/>
        <v>22</v>
      </c>
      <c r="U49" s="182">
        <v>0.0</v>
      </c>
      <c r="V49" s="69">
        <f t="shared" si="29"/>
        <v>227.84</v>
      </c>
      <c r="W49" s="70">
        <f t="shared" si="25"/>
        <v>7882.58</v>
      </c>
      <c r="X49" s="71">
        <f t="shared" si="19"/>
        <v>227.84</v>
      </c>
    </row>
    <row r="50">
      <c r="A50" s="143"/>
      <c r="B50" s="72">
        <v>44006.0</v>
      </c>
      <c r="C50" s="73" t="s">
        <v>44</v>
      </c>
      <c r="D50" s="71">
        <f t="shared" si="26"/>
        <v>18.6</v>
      </c>
      <c r="E50" s="74">
        <v>0.0</v>
      </c>
      <c r="F50" s="91">
        <f t="shared" si="10"/>
        <v>22635.28</v>
      </c>
      <c r="G50" s="71">
        <v>0.0</v>
      </c>
      <c r="H50" s="91">
        <f t="shared" si="11"/>
        <v>0</v>
      </c>
      <c r="I50" s="71">
        <f t="shared" si="27"/>
        <v>18.6</v>
      </c>
      <c r="J50" s="92">
        <f t="shared" si="12"/>
        <v>167.4</v>
      </c>
      <c r="K50" s="71">
        <v>0.0</v>
      </c>
      <c r="L50" s="91">
        <f t="shared" si="13"/>
        <v>0</v>
      </c>
      <c r="M50" s="71">
        <v>0.0</v>
      </c>
      <c r="N50" s="91">
        <f t="shared" si="14"/>
        <v>0</v>
      </c>
      <c r="O50" s="71">
        <v>0.0</v>
      </c>
      <c r="P50" s="71">
        <f t="shared" si="15"/>
        <v>0</v>
      </c>
      <c r="Q50" s="74">
        <f t="shared" si="28"/>
        <v>18.6</v>
      </c>
      <c r="R50" s="93">
        <f t="shared" si="23"/>
        <v>22802.68</v>
      </c>
      <c r="T50" s="94">
        <f t="shared" si="24"/>
        <v>21</v>
      </c>
      <c r="U50" s="182">
        <v>0.0</v>
      </c>
      <c r="V50" s="69">
        <f t="shared" si="29"/>
        <v>228.03</v>
      </c>
      <c r="W50" s="70">
        <f t="shared" si="25"/>
        <v>7882.58</v>
      </c>
      <c r="X50" s="71">
        <f t="shared" si="19"/>
        <v>228.03</v>
      </c>
    </row>
    <row r="51">
      <c r="A51" s="143"/>
      <c r="B51" s="72">
        <v>44007.0</v>
      </c>
      <c r="C51" s="73" t="s">
        <v>44</v>
      </c>
      <c r="D51" s="71">
        <f t="shared" si="26"/>
        <v>18.6</v>
      </c>
      <c r="E51" s="74">
        <v>0.0</v>
      </c>
      <c r="F51" s="91">
        <f t="shared" si="10"/>
        <v>22635.28</v>
      </c>
      <c r="G51" s="71">
        <v>0.0</v>
      </c>
      <c r="H51" s="91">
        <f t="shared" si="11"/>
        <v>0</v>
      </c>
      <c r="I51" s="71">
        <f t="shared" si="27"/>
        <v>18.6</v>
      </c>
      <c r="J51" s="92">
        <f t="shared" si="12"/>
        <v>186</v>
      </c>
      <c r="K51" s="71">
        <v>0.0</v>
      </c>
      <c r="L51" s="91">
        <f t="shared" si="13"/>
        <v>0</v>
      </c>
      <c r="M51" s="71">
        <v>0.0</v>
      </c>
      <c r="N51" s="91">
        <f t="shared" si="14"/>
        <v>0</v>
      </c>
      <c r="O51" s="71">
        <v>0.0</v>
      </c>
      <c r="P51" s="71">
        <f t="shared" si="15"/>
        <v>0</v>
      </c>
      <c r="Q51" s="74">
        <f t="shared" si="28"/>
        <v>18.6</v>
      </c>
      <c r="R51" s="93">
        <f t="shared" si="23"/>
        <v>22821.28</v>
      </c>
      <c r="T51" s="94">
        <f t="shared" si="24"/>
        <v>20</v>
      </c>
      <c r="U51" s="182">
        <v>0.0</v>
      </c>
      <c r="V51" s="69">
        <f t="shared" si="29"/>
        <v>228.21</v>
      </c>
      <c r="W51" s="70">
        <f t="shared" si="25"/>
        <v>7882.58</v>
      </c>
      <c r="X51" s="71">
        <f t="shared" si="19"/>
        <v>228.21</v>
      </c>
    </row>
    <row r="52">
      <c r="A52" s="143"/>
      <c r="B52" s="72">
        <v>44008.0</v>
      </c>
      <c r="C52" s="73" t="s">
        <v>44</v>
      </c>
      <c r="D52" s="71">
        <f t="shared" si="26"/>
        <v>18.6</v>
      </c>
      <c r="E52" s="74">
        <v>0.0</v>
      </c>
      <c r="F52" s="91">
        <f t="shared" si="10"/>
        <v>22635.28</v>
      </c>
      <c r="G52" s="71">
        <v>0.0</v>
      </c>
      <c r="H52" s="91">
        <f t="shared" si="11"/>
        <v>0</v>
      </c>
      <c r="I52" s="71">
        <f t="shared" si="27"/>
        <v>18.6</v>
      </c>
      <c r="J52" s="92">
        <f t="shared" si="12"/>
        <v>204.6</v>
      </c>
      <c r="K52" s="71">
        <v>0.0</v>
      </c>
      <c r="L52" s="91">
        <f t="shared" si="13"/>
        <v>0</v>
      </c>
      <c r="M52" s="71">
        <v>0.0</v>
      </c>
      <c r="N52" s="91">
        <f t="shared" si="14"/>
        <v>0</v>
      </c>
      <c r="O52" s="71">
        <v>0.0</v>
      </c>
      <c r="P52" s="71">
        <f t="shared" si="15"/>
        <v>0</v>
      </c>
      <c r="Q52" s="74">
        <f t="shared" si="28"/>
        <v>18.6</v>
      </c>
      <c r="R52" s="93">
        <f t="shared" si="23"/>
        <v>22839.88</v>
      </c>
      <c r="T52" s="94">
        <f t="shared" si="24"/>
        <v>19</v>
      </c>
      <c r="U52" s="182">
        <v>0.0</v>
      </c>
      <c r="V52" s="69">
        <f t="shared" si="29"/>
        <v>228.4</v>
      </c>
      <c r="W52" s="70">
        <f t="shared" si="25"/>
        <v>7882.58</v>
      </c>
      <c r="X52" s="71">
        <f t="shared" si="19"/>
        <v>228.4</v>
      </c>
    </row>
    <row r="53">
      <c r="A53" s="143"/>
      <c r="B53" s="72">
        <v>44009.0</v>
      </c>
      <c r="C53" s="73" t="s">
        <v>44</v>
      </c>
      <c r="D53" s="71">
        <f t="shared" si="26"/>
        <v>18.6</v>
      </c>
      <c r="E53" s="74">
        <v>0.0</v>
      </c>
      <c r="F53" s="91">
        <f t="shared" si="10"/>
        <v>22635.28</v>
      </c>
      <c r="G53" s="71">
        <v>0.0</v>
      </c>
      <c r="H53" s="91">
        <f t="shared" si="11"/>
        <v>0</v>
      </c>
      <c r="I53" s="71">
        <f t="shared" si="27"/>
        <v>18.6</v>
      </c>
      <c r="J53" s="92">
        <f t="shared" si="12"/>
        <v>223.2</v>
      </c>
      <c r="K53" s="71">
        <v>0.0</v>
      </c>
      <c r="L53" s="91">
        <f t="shared" si="13"/>
        <v>0</v>
      </c>
      <c r="M53" s="71">
        <v>0.0</v>
      </c>
      <c r="N53" s="91">
        <f t="shared" si="14"/>
        <v>0</v>
      </c>
      <c r="O53" s="71">
        <v>0.0</v>
      </c>
      <c r="P53" s="71">
        <f t="shared" si="15"/>
        <v>0</v>
      </c>
      <c r="Q53" s="74">
        <f t="shared" si="28"/>
        <v>18.6</v>
      </c>
      <c r="R53" s="93">
        <f t="shared" si="23"/>
        <v>22858.48</v>
      </c>
      <c r="T53" s="94">
        <f t="shared" si="24"/>
        <v>18</v>
      </c>
      <c r="U53" s="182">
        <v>0.0</v>
      </c>
      <c r="V53" s="69">
        <f t="shared" si="29"/>
        <v>228.58</v>
      </c>
      <c r="W53" s="70">
        <f t="shared" si="25"/>
        <v>7882.58</v>
      </c>
      <c r="X53" s="71">
        <f t="shared" si="19"/>
        <v>228.58</v>
      </c>
    </row>
    <row r="54">
      <c r="A54" s="143"/>
      <c r="B54" s="72">
        <v>44010.0</v>
      </c>
      <c r="C54" s="73" t="s">
        <v>44</v>
      </c>
      <c r="D54" s="71">
        <f t="shared" si="26"/>
        <v>18.6</v>
      </c>
      <c r="E54" s="74">
        <v>0.0</v>
      </c>
      <c r="F54" s="91">
        <f t="shared" si="10"/>
        <v>22635.28</v>
      </c>
      <c r="G54" s="71">
        <v>0.0</v>
      </c>
      <c r="H54" s="91">
        <f t="shared" si="11"/>
        <v>0</v>
      </c>
      <c r="I54" s="71">
        <f t="shared" si="27"/>
        <v>18.6</v>
      </c>
      <c r="J54" s="92">
        <f t="shared" si="12"/>
        <v>241.8</v>
      </c>
      <c r="K54" s="71">
        <v>0.0</v>
      </c>
      <c r="L54" s="91">
        <f t="shared" si="13"/>
        <v>0</v>
      </c>
      <c r="M54" s="71">
        <v>0.0</v>
      </c>
      <c r="N54" s="91">
        <f t="shared" si="14"/>
        <v>0</v>
      </c>
      <c r="O54" s="71">
        <v>0.0</v>
      </c>
      <c r="P54" s="71">
        <f t="shared" si="15"/>
        <v>0</v>
      </c>
      <c r="Q54" s="74">
        <f t="shared" si="28"/>
        <v>18.6</v>
      </c>
      <c r="R54" s="93">
        <f t="shared" si="23"/>
        <v>22877.08</v>
      </c>
      <c r="T54" s="94">
        <f t="shared" si="24"/>
        <v>17</v>
      </c>
      <c r="U54" s="182">
        <v>0.0</v>
      </c>
      <c r="V54" s="69">
        <f t="shared" si="29"/>
        <v>228.77</v>
      </c>
      <c r="W54" s="70">
        <f t="shared" si="25"/>
        <v>7882.58</v>
      </c>
      <c r="X54" s="71">
        <f t="shared" si="19"/>
        <v>228.77</v>
      </c>
    </row>
    <row r="55">
      <c r="A55" s="153"/>
      <c r="B55" s="72">
        <v>44011.0</v>
      </c>
      <c r="C55" s="73" t="s">
        <v>44</v>
      </c>
      <c r="D55" s="71">
        <f t="shared" si="26"/>
        <v>18.6</v>
      </c>
      <c r="E55" s="74">
        <v>0.0</v>
      </c>
      <c r="F55" s="91">
        <f t="shared" si="10"/>
        <v>22635.28</v>
      </c>
      <c r="G55" s="71">
        <v>0.0</v>
      </c>
      <c r="H55" s="91">
        <f t="shared" si="11"/>
        <v>0</v>
      </c>
      <c r="I55" s="71">
        <f t="shared" si="27"/>
        <v>18.6</v>
      </c>
      <c r="J55" s="92">
        <f t="shared" si="12"/>
        <v>260.4</v>
      </c>
      <c r="K55" s="71">
        <v>0.0</v>
      </c>
      <c r="L55" s="91">
        <f t="shared" si="13"/>
        <v>0</v>
      </c>
      <c r="M55" s="71">
        <v>0.0</v>
      </c>
      <c r="N55" s="91">
        <f t="shared" si="14"/>
        <v>0</v>
      </c>
      <c r="O55" s="71">
        <v>0.0</v>
      </c>
      <c r="P55" s="71">
        <f t="shared" si="15"/>
        <v>0</v>
      </c>
      <c r="Q55" s="74">
        <f t="shared" si="28"/>
        <v>18.6</v>
      </c>
      <c r="R55" s="93">
        <f t="shared" si="23"/>
        <v>22895.68</v>
      </c>
      <c r="T55" s="94">
        <f t="shared" si="24"/>
        <v>16</v>
      </c>
      <c r="U55" s="182">
        <v>0.0</v>
      </c>
      <c r="V55" s="69">
        <f t="shared" si="29"/>
        <v>228.96</v>
      </c>
      <c r="W55" s="70">
        <f t="shared" si="25"/>
        <v>7882.58</v>
      </c>
      <c r="X55" s="71">
        <f t="shared" si="19"/>
        <v>228.96</v>
      </c>
    </row>
    <row r="56">
      <c r="A56" s="143"/>
      <c r="B56" s="72">
        <v>44012.0</v>
      </c>
      <c r="C56" s="73" t="s">
        <v>44</v>
      </c>
      <c r="D56" s="71">
        <f t="shared" si="26"/>
        <v>18.6</v>
      </c>
      <c r="E56" s="74">
        <v>0.0</v>
      </c>
      <c r="F56" s="91">
        <f t="shared" si="10"/>
        <v>22635.28</v>
      </c>
      <c r="G56" s="71">
        <v>0.0</v>
      </c>
      <c r="H56" s="91">
        <f t="shared" si="11"/>
        <v>0</v>
      </c>
      <c r="I56" s="71">
        <f t="shared" si="27"/>
        <v>18.6</v>
      </c>
      <c r="J56" s="92">
        <f t="shared" si="12"/>
        <v>279</v>
      </c>
      <c r="K56" s="71">
        <v>0.0</v>
      </c>
      <c r="L56" s="91">
        <f t="shared" si="13"/>
        <v>0</v>
      </c>
      <c r="M56" s="71">
        <v>0.0</v>
      </c>
      <c r="N56" s="91">
        <f t="shared" si="14"/>
        <v>0</v>
      </c>
      <c r="O56" s="71">
        <v>0.0</v>
      </c>
      <c r="P56" s="71">
        <f t="shared" si="15"/>
        <v>0</v>
      </c>
      <c r="Q56" s="74">
        <f t="shared" si="28"/>
        <v>18.6</v>
      </c>
      <c r="R56" s="93">
        <f t="shared" si="23"/>
        <v>22914.28</v>
      </c>
      <c r="T56" s="94">
        <f t="shared" si="24"/>
        <v>15</v>
      </c>
      <c r="U56" s="182">
        <v>0.0</v>
      </c>
      <c r="V56" s="69">
        <f t="shared" si="29"/>
        <v>229.14</v>
      </c>
      <c r="W56" s="70">
        <f t="shared" si="25"/>
        <v>7882.58</v>
      </c>
      <c r="X56" s="71">
        <f t="shared" si="19"/>
        <v>229.14</v>
      </c>
    </row>
    <row r="57">
      <c r="A57" s="143"/>
      <c r="B57" s="72">
        <v>44013.0</v>
      </c>
      <c r="C57" s="73" t="s">
        <v>44</v>
      </c>
      <c r="D57" s="71">
        <f t="shared" si="26"/>
        <v>18.6</v>
      </c>
      <c r="E57" s="74">
        <v>0.0</v>
      </c>
      <c r="F57" s="91">
        <f t="shared" si="10"/>
        <v>22635.28</v>
      </c>
      <c r="G57" s="71">
        <v>0.0</v>
      </c>
      <c r="H57" s="91">
        <f t="shared" si="11"/>
        <v>0</v>
      </c>
      <c r="I57" s="71">
        <f t="shared" si="27"/>
        <v>18.6</v>
      </c>
      <c r="J57" s="92">
        <f t="shared" si="12"/>
        <v>297.6</v>
      </c>
      <c r="K57" s="71">
        <v>0.0</v>
      </c>
      <c r="L57" s="91">
        <f t="shared" si="13"/>
        <v>0</v>
      </c>
      <c r="M57" s="71">
        <v>0.0</v>
      </c>
      <c r="N57" s="91">
        <f t="shared" si="14"/>
        <v>0</v>
      </c>
      <c r="O57" s="71">
        <v>0.0</v>
      </c>
      <c r="P57" s="71">
        <f t="shared" si="15"/>
        <v>0</v>
      </c>
      <c r="Q57" s="74">
        <f t="shared" si="28"/>
        <v>18.6</v>
      </c>
      <c r="R57" s="93">
        <f t="shared" si="23"/>
        <v>22932.88</v>
      </c>
      <c r="T57" s="94">
        <f t="shared" si="24"/>
        <v>14</v>
      </c>
      <c r="U57" s="182">
        <v>0.0</v>
      </c>
      <c r="V57" s="69">
        <f t="shared" si="29"/>
        <v>229.33</v>
      </c>
      <c r="W57" s="70">
        <f t="shared" si="25"/>
        <v>7882.58</v>
      </c>
      <c r="X57" s="71">
        <f t="shared" si="19"/>
        <v>229.33</v>
      </c>
    </row>
    <row r="58">
      <c r="A58" s="143"/>
      <c r="B58" s="72">
        <v>44014.0</v>
      </c>
      <c r="C58" s="73" t="s">
        <v>44</v>
      </c>
      <c r="D58" s="71">
        <f t="shared" si="26"/>
        <v>18.6</v>
      </c>
      <c r="E58" s="74">
        <v>0.0</v>
      </c>
      <c r="F58" s="91">
        <f t="shared" si="10"/>
        <v>22635.28</v>
      </c>
      <c r="G58" s="71">
        <v>0.0</v>
      </c>
      <c r="H58" s="91">
        <f t="shared" si="11"/>
        <v>0</v>
      </c>
      <c r="I58" s="71">
        <f t="shared" si="27"/>
        <v>18.6</v>
      </c>
      <c r="J58" s="92">
        <f t="shared" si="12"/>
        <v>316.2</v>
      </c>
      <c r="K58" s="71">
        <v>0.0</v>
      </c>
      <c r="L58" s="91">
        <f t="shared" si="13"/>
        <v>0</v>
      </c>
      <c r="M58" s="71">
        <v>0.0</v>
      </c>
      <c r="N58" s="91">
        <f t="shared" si="14"/>
        <v>0</v>
      </c>
      <c r="O58" s="71">
        <v>0.0</v>
      </c>
      <c r="P58" s="71">
        <f t="shared" si="15"/>
        <v>0</v>
      </c>
      <c r="Q58" s="74">
        <f t="shared" si="28"/>
        <v>18.6</v>
      </c>
      <c r="R58" s="93">
        <f t="shared" si="23"/>
        <v>22951.48</v>
      </c>
      <c r="T58" s="94">
        <f t="shared" si="24"/>
        <v>13</v>
      </c>
      <c r="U58" s="182">
        <v>0.0</v>
      </c>
      <c r="V58" s="69">
        <f t="shared" si="29"/>
        <v>229.51</v>
      </c>
      <c r="W58" s="70">
        <f t="shared" si="25"/>
        <v>7882.58</v>
      </c>
      <c r="X58" s="71">
        <f t="shared" si="19"/>
        <v>229.51</v>
      </c>
    </row>
    <row r="59">
      <c r="A59" s="143"/>
      <c r="B59" s="72">
        <v>44015.0</v>
      </c>
      <c r="C59" s="73" t="s">
        <v>44</v>
      </c>
      <c r="D59" s="71">
        <f t="shared" si="26"/>
        <v>18.6</v>
      </c>
      <c r="E59" s="74">
        <v>0.0</v>
      </c>
      <c r="F59" s="91">
        <f t="shared" si="10"/>
        <v>22635.28</v>
      </c>
      <c r="G59" s="71">
        <v>0.0</v>
      </c>
      <c r="H59" s="91">
        <f t="shared" si="11"/>
        <v>0</v>
      </c>
      <c r="I59" s="71">
        <f t="shared" si="27"/>
        <v>18.6</v>
      </c>
      <c r="J59" s="92">
        <f t="shared" si="12"/>
        <v>334.8</v>
      </c>
      <c r="K59" s="71">
        <v>0.0</v>
      </c>
      <c r="L59" s="91">
        <f t="shared" si="13"/>
        <v>0</v>
      </c>
      <c r="M59" s="71">
        <v>0.0</v>
      </c>
      <c r="N59" s="91">
        <f t="shared" si="14"/>
        <v>0</v>
      </c>
      <c r="O59" s="71">
        <v>0.0</v>
      </c>
      <c r="P59" s="71">
        <f t="shared" si="15"/>
        <v>0</v>
      </c>
      <c r="Q59" s="74">
        <f t="shared" si="28"/>
        <v>18.6</v>
      </c>
      <c r="R59" s="93">
        <f t="shared" si="23"/>
        <v>22970.08</v>
      </c>
      <c r="T59" s="94">
        <f t="shared" si="24"/>
        <v>12</v>
      </c>
      <c r="U59" s="182">
        <v>0.0</v>
      </c>
      <c r="V59" s="69">
        <f t="shared" si="29"/>
        <v>229.7</v>
      </c>
      <c r="W59" s="70">
        <f t="shared" si="25"/>
        <v>7882.58</v>
      </c>
      <c r="X59" s="71">
        <f t="shared" si="19"/>
        <v>229.7</v>
      </c>
    </row>
    <row r="60">
      <c r="A60" s="143"/>
      <c r="B60" s="72">
        <v>44016.0</v>
      </c>
      <c r="C60" s="73" t="s">
        <v>44</v>
      </c>
      <c r="D60" s="71">
        <f t="shared" si="26"/>
        <v>18.6</v>
      </c>
      <c r="E60" s="74">
        <v>0.0</v>
      </c>
      <c r="F60" s="91">
        <f t="shared" si="10"/>
        <v>22635.28</v>
      </c>
      <c r="G60" s="71">
        <v>0.0</v>
      </c>
      <c r="H60" s="91">
        <f t="shared" si="11"/>
        <v>0</v>
      </c>
      <c r="I60" s="71">
        <f t="shared" si="27"/>
        <v>18.6</v>
      </c>
      <c r="J60" s="92">
        <f t="shared" si="12"/>
        <v>353.4</v>
      </c>
      <c r="K60" s="71">
        <v>0.0</v>
      </c>
      <c r="L60" s="91">
        <f t="shared" si="13"/>
        <v>0</v>
      </c>
      <c r="M60" s="71">
        <v>0.0</v>
      </c>
      <c r="N60" s="91">
        <f t="shared" si="14"/>
        <v>0</v>
      </c>
      <c r="O60" s="71">
        <v>0.0</v>
      </c>
      <c r="P60" s="71">
        <f t="shared" si="15"/>
        <v>0</v>
      </c>
      <c r="Q60" s="74">
        <f t="shared" si="28"/>
        <v>18.6</v>
      </c>
      <c r="R60" s="93">
        <f t="shared" si="23"/>
        <v>22988.68</v>
      </c>
      <c r="T60" s="94">
        <f t="shared" si="24"/>
        <v>11</v>
      </c>
      <c r="U60" s="182">
        <v>0.0</v>
      </c>
      <c r="V60" s="69">
        <f t="shared" si="29"/>
        <v>229.89</v>
      </c>
      <c r="W60" s="70">
        <f t="shared" si="25"/>
        <v>7882.58</v>
      </c>
      <c r="X60" s="71">
        <f t="shared" si="19"/>
        <v>229.89</v>
      </c>
    </row>
    <row r="61">
      <c r="A61" s="143"/>
      <c r="B61" s="72">
        <v>44017.0</v>
      </c>
      <c r="C61" s="73" t="s">
        <v>44</v>
      </c>
      <c r="D61" s="71">
        <f t="shared" si="26"/>
        <v>18.6</v>
      </c>
      <c r="E61" s="74">
        <v>0.0</v>
      </c>
      <c r="F61" s="91">
        <f t="shared" si="10"/>
        <v>22635.28</v>
      </c>
      <c r="G61" s="71">
        <v>0.0</v>
      </c>
      <c r="H61" s="91">
        <f t="shared" si="11"/>
        <v>0</v>
      </c>
      <c r="I61" s="71">
        <f t="shared" si="27"/>
        <v>18.6</v>
      </c>
      <c r="J61" s="92">
        <f t="shared" si="12"/>
        <v>372</v>
      </c>
      <c r="K61" s="71">
        <v>0.0</v>
      </c>
      <c r="L61" s="91">
        <f t="shared" si="13"/>
        <v>0</v>
      </c>
      <c r="M61" s="71">
        <v>0.0</v>
      </c>
      <c r="N61" s="91">
        <f t="shared" si="14"/>
        <v>0</v>
      </c>
      <c r="O61" s="71">
        <v>0.0</v>
      </c>
      <c r="P61" s="71">
        <f t="shared" si="15"/>
        <v>0</v>
      </c>
      <c r="Q61" s="74">
        <f t="shared" si="28"/>
        <v>18.6</v>
      </c>
      <c r="R61" s="93">
        <f t="shared" si="23"/>
        <v>23007.28</v>
      </c>
      <c r="T61" s="94">
        <f t="shared" si="24"/>
        <v>10</v>
      </c>
      <c r="U61" s="182">
        <v>0.0</v>
      </c>
      <c r="V61" s="69">
        <f t="shared" si="29"/>
        <v>230.07</v>
      </c>
      <c r="W61" s="70">
        <f t="shared" si="25"/>
        <v>7882.58</v>
      </c>
      <c r="X61" s="71">
        <f t="shared" si="19"/>
        <v>230.07</v>
      </c>
    </row>
    <row r="62">
      <c r="A62" s="143"/>
      <c r="B62" s="72">
        <v>44018.0</v>
      </c>
      <c r="C62" s="73" t="s">
        <v>44</v>
      </c>
      <c r="D62" s="71">
        <f t="shared" si="26"/>
        <v>18.6</v>
      </c>
      <c r="E62" s="74">
        <v>0.0</v>
      </c>
      <c r="F62" s="91">
        <f t="shared" si="10"/>
        <v>22635.28</v>
      </c>
      <c r="G62" s="71">
        <v>0.0</v>
      </c>
      <c r="H62" s="91">
        <f t="shared" si="11"/>
        <v>0</v>
      </c>
      <c r="I62" s="71">
        <f t="shared" si="27"/>
        <v>18.6</v>
      </c>
      <c r="J62" s="92">
        <f t="shared" si="12"/>
        <v>390.6</v>
      </c>
      <c r="K62" s="71">
        <v>0.0</v>
      </c>
      <c r="L62" s="91">
        <f t="shared" si="13"/>
        <v>0</v>
      </c>
      <c r="M62" s="71">
        <v>0.0</v>
      </c>
      <c r="N62" s="91">
        <f t="shared" si="14"/>
        <v>0</v>
      </c>
      <c r="O62" s="71">
        <v>0.0</v>
      </c>
      <c r="P62" s="71">
        <f t="shared" si="15"/>
        <v>0</v>
      </c>
      <c r="Q62" s="74">
        <f t="shared" si="28"/>
        <v>18.6</v>
      </c>
      <c r="R62" s="93">
        <f t="shared" si="23"/>
        <v>23025.88</v>
      </c>
      <c r="T62" s="94">
        <f t="shared" si="24"/>
        <v>9</v>
      </c>
      <c r="U62" s="182">
        <v>0.0</v>
      </c>
      <c r="V62" s="69">
        <f t="shared" si="29"/>
        <v>230.26</v>
      </c>
      <c r="W62" s="70">
        <f t="shared" si="25"/>
        <v>7882.58</v>
      </c>
      <c r="X62" s="71">
        <f t="shared" si="19"/>
        <v>230.26</v>
      </c>
    </row>
    <row r="63">
      <c r="A63" s="143"/>
      <c r="B63" s="72">
        <v>44019.0</v>
      </c>
      <c r="C63" s="73" t="s">
        <v>44</v>
      </c>
      <c r="D63" s="71">
        <f t="shared" si="26"/>
        <v>18.6</v>
      </c>
      <c r="E63" s="74">
        <v>0.0</v>
      </c>
      <c r="F63" s="91">
        <f t="shared" si="10"/>
        <v>22635.28</v>
      </c>
      <c r="G63" s="71">
        <v>0.0</v>
      </c>
      <c r="H63" s="91">
        <f t="shared" si="11"/>
        <v>0</v>
      </c>
      <c r="I63" s="71">
        <f t="shared" si="27"/>
        <v>18.6</v>
      </c>
      <c r="J63" s="92">
        <f t="shared" si="12"/>
        <v>409.2</v>
      </c>
      <c r="K63" s="71">
        <v>0.0</v>
      </c>
      <c r="L63" s="91">
        <f t="shared" si="13"/>
        <v>0</v>
      </c>
      <c r="M63" s="71">
        <v>0.0</v>
      </c>
      <c r="N63" s="91">
        <f t="shared" si="14"/>
        <v>0</v>
      </c>
      <c r="O63" s="71">
        <v>0.0</v>
      </c>
      <c r="P63" s="71">
        <f t="shared" si="15"/>
        <v>0</v>
      </c>
      <c r="Q63" s="74">
        <f t="shared" si="28"/>
        <v>18.6</v>
      </c>
      <c r="R63" s="93">
        <f t="shared" si="23"/>
        <v>23044.48</v>
      </c>
      <c r="T63" s="94">
        <f t="shared" si="24"/>
        <v>8</v>
      </c>
      <c r="U63" s="182">
        <v>0.0</v>
      </c>
      <c r="V63" s="69">
        <f t="shared" si="29"/>
        <v>230.44</v>
      </c>
      <c r="W63" s="70">
        <f t="shared" si="25"/>
        <v>7882.58</v>
      </c>
      <c r="X63" s="71">
        <f t="shared" si="19"/>
        <v>230.44</v>
      </c>
    </row>
    <row r="64">
      <c r="A64" s="143"/>
      <c r="B64" s="72">
        <v>44020.0</v>
      </c>
      <c r="C64" s="73" t="s">
        <v>44</v>
      </c>
      <c r="D64" s="71">
        <f t="shared" si="26"/>
        <v>18.6</v>
      </c>
      <c r="E64" s="74">
        <v>0.0</v>
      </c>
      <c r="F64" s="91">
        <f t="shared" si="10"/>
        <v>22635.28</v>
      </c>
      <c r="G64" s="71">
        <v>0.0</v>
      </c>
      <c r="H64" s="91">
        <f t="shared" si="11"/>
        <v>0</v>
      </c>
      <c r="I64" s="71">
        <f t="shared" si="27"/>
        <v>18.6</v>
      </c>
      <c r="J64" s="92">
        <f t="shared" si="12"/>
        <v>427.8</v>
      </c>
      <c r="K64" s="71">
        <v>0.0</v>
      </c>
      <c r="L64" s="91">
        <f t="shared" si="13"/>
        <v>0</v>
      </c>
      <c r="M64" s="71">
        <v>0.0</v>
      </c>
      <c r="N64" s="91">
        <f t="shared" si="14"/>
        <v>0</v>
      </c>
      <c r="O64" s="71">
        <v>0.0</v>
      </c>
      <c r="P64" s="71">
        <f t="shared" si="15"/>
        <v>0</v>
      </c>
      <c r="Q64" s="74">
        <f t="shared" si="28"/>
        <v>18.6</v>
      </c>
      <c r="R64" s="93">
        <f t="shared" si="23"/>
        <v>23063.08</v>
      </c>
      <c r="T64" s="94">
        <f t="shared" si="24"/>
        <v>7</v>
      </c>
      <c r="U64" s="182">
        <v>0.0</v>
      </c>
      <c r="V64" s="69">
        <f t="shared" si="29"/>
        <v>230.63</v>
      </c>
      <c r="W64" s="70">
        <f t="shared" si="25"/>
        <v>7882.58</v>
      </c>
      <c r="X64" s="71">
        <f t="shared" si="19"/>
        <v>230.63</v>
      </c>
    </row>
    <row r="65">
      <c r="A65" s="143"/>
      <c r="B65" s="72">
        <v>44021.0</v>
      </c>
      <c r="C65" s="73" t="s">
        <v>44</v>
      </c>
      <c r="D65" s="71">
        <f t="shared" si="26"/>
        <v>18.6</v>
      </c>
      <c r="E65" s="74">
        <v>0.0</v>
      </c>
      <c r="F65" s="91">
        <f t="shared" si="10"/>
        <v>22635.28</v>
      </c>
      <c r="G65" s="71">
        <v>0.0</v>
      </c>
      <c r="H65" s="91">
        <f t="shared" si="11"/>
        <v>0</v>
      </c>
      <c r="I65" s="71">
        <f t="shared" si="27"/>
        <v>18.6</v>
      </c>
      <c r="J65" s="92">
        <f t="shared" si="12"/>
        <v>446.4</v>
      </c>
      <c r="K65" s="71">
        <v>0.0</v>
      </c>
      <c r="L65" s="91">
        <f t="shared" si="13"/>
        <v>0</v>
      </c>
      <c r="M65" s="71">
        <v>0.0</v>
      </c>
      <c r="N65" s="91">
        <f t="shared" si="14"/>
        <v>0</v>
      </c>
      <c r="O65" s="71">
        <v>0.0</v>
      </c>
      <c r="P65" s="71">
        <f t="shared" si="15"/>
        <v>0</v>
      </c>
      <c r="Q65" s="74">
        <f t="shared" si="28"/>
        <v>18.6</v>
      </c>
      <c r="R65" s="93">
        <f t="shared" si="23"/>
        <v>23081.68</v>
      </c>
      <c r="T65" s="94">
        <f t="shared" si="24"/>
        <v>6</v>
      </c>
      <c r="U65" s="182">
        <v>0.0</v>
      </c>
      <c r="V65" s="69">
        <f t="shared" si="29"/>
        <v>230.82</v>
      </c>
      <c r="W65" s="70">
        <f t="shared" si="25"/>
        <v>7882.58</v>
      </c>
      <c r="X65" s="71">
        <f t="shared" si="19"/>
        <v>230.82</v>
      </c>
    </row>
    <row r="66">
      <c r="A66" s="143"/>
      <c r="B66" s="72">
        <v>44022.0</v>
      </c>
      <c r="C66" s="73" t="s">
        <v>44</v>
      </c>
      <c r="D66" s="71">
        <f t="shared" si="26"/>
        <v>18.6</v>
      </c>
      <c r="E66" s="74">
        <v>0.0</v>
      </c>
      <c r="F66" s="91">
        <f t="shared" si="10"/>
        <v>22635.28</v>
      </c>
      <c r="G66" s="71">
        <v>0.0</v>
      </c>
      <c r="H66" s="91">
        <f t="shared" si="11"/>
        <v>0</v>
      </c>
      <c r="I66" s="71">
        <f t="shared" si="27"/>
        <v>18.6</v>
      </c>
      <c r="J66" s="92">
        <f t="shared" si="12"/>
        <v>465</v>
      </c>
      <c r="K66" s="71">
        <v>0.0</v>
      </c>
      <c r="L66" s="91">
        <f t="shared" si="13"/>
        <v>0</v>
      </c>
      <c r="M66" s="71">
        <v>0.0</v>
      </c>
      <c r="N66" s="91">
        <f t="shared" si="14"/>
        <v>0</v>
      </c>
      <c r="O66" s="71">
        <v>0.0</v>
      </c>
      <c r="P66" s="71">
        <f t="shared" si="15"/>
        <v>0</v>
      </c>
      <c r="Q66" s="74">
        <f t="shared" si="28"/>
        <v>18.6</v>
      </c>
      <c r="R66" s="93">
        <f t="shared" si="23"/>
        <v>23100.28</v>
      </c>
      <c r="T66" s="94">
        <f t="shared" si="24"/>
        <v>5</v>
      </c>
      <c r="U66" s="182">
        <v>0.0</v>
      </c>
      <c r="V66" s="69">
        <f t="shared" si="29"/>
        <v>231</v>
      </c>
      <c r="W66" s="70">
        <f t="shared" si="25"/>
        <v>7882.58</v>
      </c>
      <c r="X66" s="71">
        <f t="shared" si="19"/>
        <v>231</v>
      </c>
    </row>
    <row r="67">
      <c r="A67" s="143"/>
      <c r="B67" s="72">
        <v>44023.0</v>
      </c>
      <c r="C67" s="73" t="s">
        <v>44</v>
      </c>
      <c r="D67" s="71">
        <f t="shared" si="26"/>
        <v>18.6</v>
      </c>
      <c r="E67" s="74">
        <v>0.0</v>
      </c>
      <c r="F67" s="91">
        <f t="shared" si="10"/>
        <v>22635.28</v>
      </c>
      <c r="G67" s="71">
        <v>0.0</v>
      </c>
      <c r="H67" s="91">
        <f t="shared" si="11"/>
        <v>0</v>
      </c>
      <c r="I67" s="71">
        <f t="shared" si="27"/>
        <v>18.6</v>
      </c>
      <c r="J67" s="92">
        <f t="shared" si="12"/>
        <v>483.6</v>
      </c>
      <c r="K67" s="71">
        <v>0.0</v>
      </c>
      <c r="L67" s="91">
        <f t="shared" si="13"/>
        <v>0</v>
      </c>
      <c r="M67" s="71">
        <v>0.0</v>
      </c>
      <c r="N67" s="91">
        <f t="shared" si="14"/>
        <v>0</v>
      </c>
      <c r="O67" s="71">
        <v>0.0</v>
      </c>
      <c r="P67" s="71">
        <f t="shared" si="15"/>
        <v>0</v>
      </c>
      <c r="Q67" s="74">
        <f t="shared" si="28"/>
        <v>18.6</v>
      </c>
      <c r="R67" s="93">
        <f t="shared" si="23"/>
        <v>23118.88</v>
      </c>
      <c r="T67" s="94">
        <f t="shared" si="24"/>
        <v>4</v>
      </c>
      <c r="U67" s="182">
        <v>0.0</v>
      </c>
      <c r="V67" s="69">
        <f t="shared" si="29"/>
        <v>231.19</v>
      </c>
      <c r="W67" s="70">
        <f t="shared" si="25"/>
        <v>7882.58</v>
      </c>
      <c r="X67" s="71">
        <f t="shared" si="19"/>
        <v>231.19</v>
      </c>
    </row>
    <row r="68">
      <c r="A68" s="143"/>
      <c r="B68" s="72">
        <v>44024.0</v>
      </c>
      <c r="C68" s="73" t="s">
        <v>44</v>
      </c>
      <c r="D68" s="71">
        <f t="shared" si="26"/>
        <v>18.6</v>
      </c>
      <c r="E68" s="74">
        <v>0.0</v>
      </c>
      <c r="F68" s="91">
        <f t="shared" si="10"/>
        <v>22635.28</v>
      </c>
      <c r="G68" s="71">
        <v>0.0</v>
      </c>
      <c r="H68" s="91">
        <f t="shared" si="11"/>
        <v>0</v>
      </c>
      <c r="I68" s="71">
        <f t="shared" si="27"/>
        <v>18.6</v>
      </c>
      <c r="J68" s="92">
        <f t="shared" si="12"/>
        <v>502.2</v>
      </c>
      <c r="K68" s="71">
        <v>0.0</v>
      </c>
      <c r="L68" s="91">
        <f t="shared" si="13"/>
        <v>0</v>
      </c>
      <c r="M68" s="71">
        <v>0.0</v>
      </c>
      <c r="N68" s="91">
        <f t="shared" si="14"/>
        <v>0</v>
      </c>
      <c r="O68" s="71">
        <v>0.0</v>
      </c>
      <c r="P68" s="71">
        <f t="shared" si="15"/>
        <v>0</v>
      </c>
      <c r="Q68" s="74">
        <f t="shared" si="28"/>
        <v>18.6</v>
      </c>
      <c r="R68" s="93">
        <f t="shared" si="23"/>
        <v>23137.48</v>
      </c>
      <c r="T68" s="94">
        <f t="shared" si="24"/>
        <v>3</v>
      </c>
      <c r="U68" s="182">
        <v>0.0</v>
      </c>
      <c r="V68" s="69">
        <f t="shared" si="29"/>
        <v>231.37</v>
      </c>
      <c r="W68" s="70">
        <f t="shared" si="25"/>
        <v>7882.58</v>
      </c>
      <c r="X68" s="71">
        <f t="shared" si="19"/>
        <v>231.37</v>
      </c>
    </row>
    <row r="69">
      <c r="A69" s="143"/>
      <c r="B69" s="72">
        <v>44025.0</v>
      </c>
      <c r="C69" s="73" t="s">
        <v>44</v>
      </c>
      <c r="D69" s="71">
        <f t="shared" si="26"/>
        <v>18.6</v>
      </c>
      <c r="E69" s="74">
        <v>0.0</v>
      </c>
      <c r="F69" s="91">
        <f t="shared" si="10"/>
        <v>22635.28</v>
      </c>
      <c r="G69" s="71">
        <v>0.0</v>
      </c>
      <c r="H69" s="91">
        <f t="shared" si="11"/>
        <v>0</v>
      </c>
      <c r="I69" s="71">
        <f t="shared" si="27"/>
        <v>18.6</v>
      </c>
      <c r="J69" s="92">
        <f t="shared" si="12"/>
        <v>520.8</v>
      </c>
      <c r="K69" s="71">
        <v>0.0</v>
      </c>
      <c r="L69" s="91">
        <f t="shared" si="13"/>
        <v>0</v>
      </c>
      <c r="M69" s="71">
        <v>0.0</v>
      </c>
      <c r="N69" s="91">
        <f t="shared" si="14"/>
        <v>0</v>
      </c>
      <c r="O69" s="71">
        <v>0.0</v>
      </c>
      <c r="P69" s="71">
        <f t="shared" si="15"/>
        <v>0</v>
      </c>
      <c r="Q69" s="74">
        <f t="shared" si="28"/>
        <v>18.6</v>
      </c>
      <c r="R69" s="93">
        <f t="shared" si="23"/>
        <v>23156.08</v>
      </c>
      <c r="T69" s="94">
        <f t="shared" si="24"/>
        <v>2</v>
      </c>
      <c r="U69" s="182">
        <v>0.0</v>
      </c>
      <c r="V69" s="69">
        <f t="shared" si="29"/>
        <v>231.56</v>
      </c>
      <c r="W69" s="70">
        <f t="shared" si="25"/>
        <v>7882.58</v>
      </c>
      <c r="X69" s="71">
        <f t="shared" si="19"/>
        <v>231.56</v>
      </c>
    </row>
    <row r="70">
      <c r="A70" s="143"/>
      <c r="B70" s="72">
        <v>44026.0</v>
      </c>
      <c r="C70" s="73" t="s">
        <v>44</v>
      </c>
      <c r="D70" s="71">
        <f t="shared" si="26"/>
        <v>18.6</v>
      </c>
      <c r="E70" s="74">
        <v>0.0</v>
      </c>
      <c r="F70" s="91">
        <f t="shared" si="10"/>
        <v>22635.28</v>
      </c>
      <c r="G70" s="71">
        <v>0.0</v>
      </c>
      <c r="H70" s="91">
        <f t="shared" si="11"/>
        <v>0</v>
      </c>
      <c r="I70" s="71">
        <f t="shared" si="27"/>
        <v>18.6</v>
      </c>
      <c r="J70" s="92">
        <f t="shared" si="12"/>
        <v>539.4</v>
      </c>
      <c r="K70" s="71">
        <v>0.0</v>
      </c>
      <c r="L70" s="91">
        <f t="shared" si="13"/>
        <v>0</v>
      </c>
      <c r="M70" s="71">
        <v>0.0</v>
      </c>
      <c r="N70" s="91">
        <f t="shared" si="14"/>
        <v>0</v>
      </c>
      <c r="O70" s="71">
        <v>0.0</v>
      </c>
      <c r="P70" s="71">
        <f t="shared" si="15"/>
        <v>0</v>
      </c>
      <c r="Q70" s="74">
        <f t="shared" si="28"/>
        <v>18.6</v>
      </c>
      <c r="R70" s="93">
        <f t="shared" si="23"/>
        <v>23174.68</v>
      </c>
      <c r="T70" s="94">
        <f t="shared" si="24"/>
        <v>1</v>
      </c>
      <c r="U70" s="182">
        <v>0.0</v>
      </c>
      <c r="V70" s="69">
        <f t="shared" si="29"/>
        <v>231.75</v>
      </c>
      <c r="W70" s="70">
        <f t="shared" si="25"/>
        <v>7882.58</v>
      </c>
      <c r="X70" s="71">
        <f t="shared" si="19"/>
        <v>231.75</v>
      </c>
    </row>
    <row r="71">
      <c r="A71" s="143"/>
      <c r="B71" s="72">
        <v>44027.0</v>
      </c>
      <c r="C71" s="73" t="s">
        <v>44</v>
      </c>
      <c r="D71" s="71">
        <f t="shared" si="26"/>
        <v>18.6</v>
      </c>
      <c r="E71" s="74">
        <v>0.0</v>
      </c>
      <c r="F71" s="91">
        <f t="shared" si="10"/>
        <v>22635.28</v>
      </c>
      <c r="G71" s="71">
        <v>0.0</v>
      </c>
      <c r="H71" s="91">
        <f t="shared" si="11"/>
        <v>0</v>
      </c>
      <c r="I71" s="71">
        <f t="shared" si="27"/>
        <v>18.6</v>
      </c>
      <c r="J71" s="92">
        <f t="shared" si="12"/>
        <v>558</v>
      </c>
      <c r="K71" s="71">
        <v>0.0</v>
      </c>
      <c r="L71" s="91">
        <f t="shared" si="13"/>
        <v>0</v>
      </c>
      <c r="M71" s="71">
        <v>0.0</v>
      </c>
      <c r="N71" s="91">
        <f t="shared" si="14"/>
        <v>0</v>
      </c>
      <c r="O71" s="71">
        <v>0.0</v>
      </c>
      <c r="P71" s="71">
        <f t="shared" si="15"/>
        <v>0</v>
      </c>
      <c r="Q71" s="74">
        <f t="shared" si="28"/>
        <v>18.6</v>
      </c>
      <c r="R71" s="93">
        <f t="shared" si="23"/>
        <v>23193.28</v>
      </c>
      <c r="T71" s="94">
        <f t="shared" si="24"/>
        <v>0</v>
      </c>
      <c r="U71" s="189">
        <v>0.0</v>
      </c>
      <c r="V71" s="79">
        <v>0.0</v>
      </c>
      <c r="W71" s="70">
        <f t="shared" si="25"/>
        <v>7882.58</v>
      </c>
      <c r="X71" s="81">
        <f t="shared" si="19"/>
        <v>231.93</v>
      </c>
    </row>
    <row r="72">
      <c r="A72" s="143"/>
      <c r="B72" s="83">
        <v>44027.0</v>
      </c>
      <c r="C72" s="84" t="s">
        <v>45</v>
      </c>
      <c r="D72" s="99">
        <f>O3</f>
        <v>7882.58</v>
      </c>
      <c r="E72" s="97">
        <f>-(D72+I72)</f>
        <v>-7324.58</v>
      </c>
      <c r="F72" s="98">
        <f t="shared" si="10"/>
        <v>15310.7</v>
      </c>
      <c r="G72" s="185">
        <v>0.0</v>
      </c>
      <c r="H72" s="186">
        <f t="shared" si="11"/>
        <v>0</v>
      </c>
      <c r="I72" s="99">
        <f>-(J71)</f>
        <v>-558</v>
      </c>
      <c r="J72" s="88">
        <f t="shared" si="12"/>
        <v>0</v>
      </c>
      <c r="K72" s="185">
        <v>0.0</v>
      </c>
      <c r="L72" s="186">
        <f t="shared" si="13"/>
        <v>0</v>
      </c>
      <c r="M72" s="85">
        <v>0.0</v>
      </c>
      <c r="N72" s="186">
        <f t="shared" si="14"/>
        <v>0</v>
      </c>
      <c r="O72" s="190">
        <v>0.0</v>
      </c>
      <c r="P72" s="190">
        <f t="shared" si="15"/>
        <v>0</v>
      </c>
      <c r="Q72" s="97">
        <f>-(D72)</f>
        <v>-7882.58</v>
      </c>
      <c r="R72" s="89">
        <f t="shared" si="23"/>
        <v>15310.7</v>
      </c>
      <c r="T72" s="191">
        <f t="shared" ref="T72:T103" si="30">$B$103-B72</f>
        <v>31</v>
      </c>
      <c r="U72" s="188">
        <v>0.0</v>
      </c>
      <c r="V72" s="79">
        <v>0.0</v>
      </c>
      <c r="W72" s="144">
        <f t="shared" ref="W72:W103" si="31">ROUND(MAX(0,F72-$S$4)+J72+ROUND(F72*$C$2/365,2)*T72+ROUND(F72*$C$5,2)*U72,2)</f>
        <v>7882.58</v>
      </c>
      <c r="X72" s="81">
        <f t="shared" si="19"/>
        <v>153.11</v>
      </c>
    </row>
    <row r="73">
      <c r="A73" s="145"/>
      <c r="B73" s="72">
        <v>44028.0</v>
      </c>
      <c r="C73" s="73" t="s">
        <v>44</v>
      </c>
      <c r="D73" s="71">
        <f t="shared" ref="D73:D103" si="32">ROUND($C$2/365*F72,2)</f>
        <v>12.58</v>
      </c>
      <c r="E73" s="74">
        <v>0.0</v>
      </c>
      <c r="F73" s="100">
        <f t="shared" si="10"/>
        <v>15310.7</v>
      </c>
      <c r="G73" s="71">
        <v>0.0</v>
      </c>
      <c r="H73" s="91">
        <f t="shared" si="11"/>
        <v>0</v>
      </c>
      <c r="I73" s="71">
        <f t="shared" ref="I73:I103" si="33">D73</f>
        <v>12.58</v>
      </c>
      <c r="J73" s="92">
        <f t="shared" si="12"/>
        <v>12.58</v>
      </c>
      <c r="K73" s="71">
        <v>0.0</v>
      </c>
      <c r="L73" s="91">
        <f t="shared" si="13"/>
        <v>0</v>
      </c>
      <c r="M73" s="71">
        <v>0.0</v>
      </c>
      <c r="N73" s="91">
        <f t="shared" si="14"/>
        <v>0</v>
      </c>
      <c r="O73" s="71">
        <v>0.0</v>
      </c>
      <c r="P73" s="71">
        <f t="shared" si="15"/>
        <v>0</v>
      </c>
      <c r="Q73" s="74">
        <f t="shared" ref="Q73:Q103" si="34">E73+I73</f>
        <v>12.58</v>
      </c>
      <c r="R73" s="93">
        <f t="shared" si="23"/>
        <v>15323.28</v>
      </c>
      <c r="T73" s="68">
        <f t="shared" si="30"/>
        <v>30</v>
      </c>
      <c r="U73" s="182">
        <v>0.0</v>
      </c>
      <c r="V73" s="69">
        <f t="shared" ref="V73:V102" si="35">ROUND(R73*$C$15,2)</f>
        <v>153.23</v>
      </c>
      <c r="W73" s="70">
        <f t="shared" si="31"/>
        <v>7882.58</v>
      </c>
      <c r="X73" s="71">
        <f t="shared" si="19"/>
        <v>153.23</v>
      </c>
    </row>
    <row r="74">
      <c r="A74" s="143"/>
      <c r="B74" s="72">
        <v>44029.0</v>
      </c>
      <c r="C74" s="73" t="s">
        <v>44</v>
      </c>
      <c r="D74" s="71">
        <f t="shared" si="32"/>
        <v>12.58</v>
      </c>
      <c r="E74" s="74">
        <v>0.0</v>
      </c>
      <c r="F74" s="100">
        <f t="shared" si="10"/>
        <v>15310.7</v>
      </c>
      <c r="G74" s="71">
        <v>0.0</v>
      </c>
      <c r="H74" s="91">
        <f t="shared" si="11"/>
        <v>0</v>
      </c>
      <c r="I74" s="71">
        <f t="shared" si="33"/>
        <v>12.58</v>
      </c>
      <c r="J74" s="92">
        <f t="shared" si="12"/>
        <v>25.16</v>
      </c>
      <c r="K74" s="71">
        <v>0.0</v>
      </c>
      <c r="L74" s="91">
        <f t="shared" si="13"/>
        <v>0</v>
      </c>
      <c r="M74" s="71">
        <v>0.0</v>
      </c>
      <c r="N74" s="91">
        <f t="shared" si="14"/>
        <v>0</v>
      </c>
      <c r="O74" s="71">
        <v>0.0</v>
      </c>
      <c r="P74" s="71">
        <f t="shared" si="15"/>
        <v>0</v>
      </c>
      <c r="Q74" s="74">
        <f t="shared" si="34"/>
        <v>12.58</v>
      </c>
      <c r="R74" s="93">
        <f t="shared" si="23"/>
        <v>15335.86</v>
      </c>
      <c r="T74" s="68">
        <f t="shared" si="30"/>
        <v>29</v>
      </c>
      <c r="U74" s="182">
        <v>0.0</v>
      </c>
      <c r="V74" s="69">
        <f t="shared" si="35"/>
        <v>153.36</v>
      </c>
      <c r="W74" s="70">
        <f t="shared" si="31"/>
        <v>7882.58</v>
      </c>
      <c r="X74" s="71">
        <f t="shared" si="19"/>
        <v>153.36</v>
      </c>
    </row>
    <row r="75">
      <c r="A75" s="143"/>
      <c r="B75" s="72">
        <v>44030.0</v>
      </c>
      <c r="C75" s="73" t="s">
        <v>44</v>
      </c>
      <c r="D75" s="71">
        <f t="shared" si="32"/>
        <v>12.58</v>
      </c>
      <c r="E75" s="74">
        <v>0.0</v>
      </c>
      <c r="F75" s="100">
        <f t="shared" si="10"/>
        <v>15310.7</v>
      </c>
      <c r="G75" s="71">
        <v>0.0</v>
      </c>
      <c r="H75" s="91">
        <f t="shared" si="11"/>
        <v>0</v>
      </c>
      <c r="I75" s="71">
        <f t="shared" si="33"/>
        <v>12.58</v>
      </c>
      <c r="J75" s="92">
        <f t="shared" si="12"/>
        <v>37.74</v>
      </c>
      <c r="K75" s="71">
        <v>0.0</v>
      </c>
      <c r="L75" s="91">
        <f t="shared" si="13"/>
        <v>0</v>
      </c>
      <c r="M75" s="71">
        <v>0.0</v>
      </c>
      <c r="N75" s="91">
        <f t="shared" si="14"/>
        <v>0</v>
      </c>
      <c r="O75" s="71">
        <v>0.0</v>
      </c>
      <c r="P75" s="71">
        <f t="shared" si="15"/>
        <v>0</v>
      </c>
      <c r="Q75" s="74">
        <f t="shared" si="34"/>
        <v>12.58</v>
      </c>
      <c r="R75" s="93">
        <f t="shared" si="23"/>
        <v>15348.44</v>
      </c>
      <c r="T75" s="68">
        <f t="shared" si="30"/>
        <v>28</v>
      </c>
      <c r="U75" s="182">
        <v>0.0</v>
      </c>
      <c r="V75" s="69">
        <f t="shared" si="35"/>
        <v>153.48</v>
      </c>
      <c r="W75" s="70">
        <f t="shared" si="31"/>
        <v>7882.58</v>
      </c>
      <c r="X75" s="71">
        <f t="shared" si="19"/>
        <v>153.48</v>
      </c>
    </row>
    <row r="76">
      <c r="A76" s="143"/>
      <c r="B76" s="72">
        <v>44031.0</v>
      </c>
      <c r="C76" s="73" t="s">
        <v>44</v>
      </c>
      <c r="D76" s="71">
        <f t="shared" si="32"/>
        <v>12.58</v>
      </c>
      <c r="E76" s="74">
        <v>0.0</v>
      </c>
      <c r="F76" s="100">
        <f t="shared" si="10"/>
        <v>15310.7</v>
      </c>
      <c r="G76" s="71">
        <v>0.0</v>
      </c>
      <c r="H76" s="91">
        <f t="shared" si="11"/>
        <v>0</v>
      </c>
      <c r="I76" s="71">
        <f t="shared" si="33"/>
        <v>12.58</v>
      </c>
      <c r="J76" s="92">
        <f t="shared" si="12"/>
        <v>50.32</v>
      </c>
      <c r="K76" s="71">
        <v>0.0</v>
      </c>
      <c r="L76" s="91">
        <f t="shared" si="13"/>
        <v>0</v>
      </c>
      <c r="M76" s="71">
        <v>0.0</v>
      </c>
      <c r="N76" s="91">
        <f t="shared" si="14"/>
        <v>0</v>
      </c>
      <c r="O76" s="71">
        <v>0.0</v>
      </c>
      <c r="P76" s="71">
        <f t="shared" si="15"/>
        <v>0</v>
      </c>
      <c r="Q76" s="74">
        <f t="shared" si="34"/>
        <v>12.58</v>
      </c>
      <c r="R76" s="93">
        <f t="shared" si="23"/>
        <v>15361.02</v>
      </c>
      <c r="T76" s="68">
        <f t="shared" si="30"/>
        <v>27</v>
      </c>
      <c r="U76" s="182">
        <v>0.0</v>
      </c>
      <c r="V76" s="69">
        <f t="shared" si="35"/>
        <v>153.61</v>
      </c>
      <c r="W76" s="70">
        <f t="shared" si="31"/>
        <v>7882.58</v>
      </c>
      <c r="X76" s="71">
        <f t="shared" si="19"/>
        <v>153.61</v>
      </c>
    </row>
    <row r="77">
      <c r="A77" s="143"/>
      <c r="B77" s="72">
        <v>44032.0</v>
      </c>
      <c r="C77" s="73" t="s">
        <v>44</v>
      </c>
      <c r="D77" s="71">
        <f t="shared" si="32"/>
        <v>12.58</v>
      </c>
      <c r="E77" s="74">
        <v>0.0</v>
      </c>
      <c r="F77" s="100">
        <f t="shared" si="10"/>
        <v>15310.7</v>
      </c>
      <c r="G77" s="71">
        <v>0.0</v>
      </c>
      <c r="H77" s="91">
        <f t="shared" si="11"/>
        <v>0</v>
      </c>
      <c r="I77" s="71">
        <f t="shared" si="33"/>
        <v>12.58</v>
      </c>
      <c r="J77" s="92">
        <f t="shared" si="12"/>
        <v>62.9</v>
      </c>
      <c r="K77" s="71">
        <v>0.0</v>
      </c>
      <c r="L77" s="91">
        <f t="shared" si="13"/>
        <v>0</v>
      </c>
      <c r="M77" s="71">
        <v>0.0</v>
      </c>
      <c r="N77" s="91">
        <f t="shared" si="14"/>
        <v>0</v>
      </c>
      <c r="O77" s="71">
        <v>0.0</v>
      </c>
      <c r="P77" s="71">
        <f t="shared" si="15"/>
        <v>0</v>
      </c>
      <c r="Q77" s="74">
        <f t="shared" si="34"/>
        <v>12.58</v>
      </c>
      <c r="R77" s="93">
        <f t="shared" si="23"/>
        <v>15373.6</v>
      </c>
      <c r="T77" s="68">
        <f t="shared" si="30"/>
        <v>26</v>
      </c>
      <c r="U77" s="182">
        <v>0.0</v>
      </c>
      <c r="V77" s="69">
        <f t="shared" si="35"/>
        <v>153.74</v>
      </c>
      <c r="W77" s="70">
        <f t="shared" si="31"/>
        <v>7882.58</v>
      </c>
      <c r="X77" s="71">
        <f t="shared" si="19"/>
        <v>153.74</v>
      </c>
    </row>
    <row r="78">
      <c r="A78" s="143"/>
      <c r="B78" s="72">
        <v>44033.0</v>
      </c>
      <c r="C78" s="73" t="s">
        <v>44</v>
      </c>
      <c r="D78" s="71">
        <f t="shared" si="32"/>
        <v>12.58</v>
      </c>
      <c r="E78" s="74">
        <v>0.0</v>
      </c>
      <c r="F78" s="100">
        <f t="shared" si="10"/>
        <v>15310.7</v>
      </c>
      <c r="G78" s="71">
        <v>0.0</v>
      </c>
      <c r="H78" s="91">
        <f t="shared" si="11"/>
        <v>0</v>
      </c>
      <c r="I78" s="71">
        <f t="shared" si="33"/>
        <v>12.58</v>
      </c>
      <c r="J78" s="92">
        <f t="shared" si="12"/>
        <v>75.48</v>
      </c>
      <c r="K78" s="71">
        <v>0.0</v>
      </c>
      <c r="L78" s="91">
        <f t="shared" si="13"/>
        <v>0</v>
      </c>
      <c r="M78" s="71">
        <v>0.0</v>
      </c>
      <c r="N78" s="91">
        <f t="shared" si="14"/>
        <v>0</v>
      </c>
      <c r="O78" s="71">
        <v>0.0</v>
      </c>
      <c r="P78" s="71">
        <f t="shared" si="15"/>
        <v>0</v>
      </c>
      <c r="Q78" s="74">
        <f t="shared" si="34"/>
        <v>12.58</v>
      </c>
      <c r="R78" s="93">
        <f t="shared" si="23"/>
        <v>15386.18</v>
      </c>
      <c r="T78" s="68">
        <f t="shared" si="30"/>
        <v>25</v>
      </c>
      <c r="U78" s="182">
        <v>0.0</v>
      </c>
      <c r="V78" s="69">
        <f t="shared" si="35"/>
        <v>153.86</v>
      </c>
      <c r="W78" s="70">
        <f t="shared" si="31"/>
        <v>7882.58</v>
      </c>
      <c r="X78" s="71">
        <f t="shared" si="19"/>
        <v>153.86</v>
      </c>
    </row>
    <row r="79">
      <c r="A79" s="143"/>
      <c r="B79" s="72">
        <v>44034.0</v>
      </c>
      <c r="C79" s="73" t="s">
        <v>44</v>
      </c>
      <c r="D79" s="71">
        <f t="shared" si="32"/>
        <v>12.58</v>
      </c>
      <c r="E79" s="74">
        <v>0.0</v>
      </c>
      <c r="F79" s="100">
        <f t="shared" si="10"/>
        <v>15310.7</v>
      </c>
      <c r="G79" s="71">
        <v>0.0</v>
      </c>
      <c r="H79" s="91">
        <f t="shared" si="11"/>
        <v>0</v>
      </c>
      <c r="I79" s="71">
        <f t="shared" si="33"/>
        <v>12.58</v>
      </c>
      <c r="J79" s="92">
        <f t="shared" si="12"/>
        <v>88.06</v>
      </c>
      <c r="K79" s="71">
        <v>0.0</v>
      </c>
      <c r="L79" s="91">
        <f t="shared" si="13"/>
        <v>0</v>
      </c>
      <c r="M79" s="71">
        <v>0.0</v>
      </c>
      <c r="N79" s="91">
        <f t="shared" si="14"/>
        <v>0</v>
      </c>
      <c r="O79" s="71">
        <v>0.0</v>
      </c>
      <c r="P79" s="71">
        <f t="shared" si="15"/>
        <v>0</v>
      </c>
      <c r="Q79" s="74">
        <f t="shared" si="34"/>
        <v>12.58</v>
      </c>
      <c r="R79" s="93">
        <f t="shared" si="23"/>
        <v>15398.76</v>
      </c>
      <c r="T79" s="68">
        <f t="shared" si="30"/>
        <v>24</v>
      </c>
      <c r="U79" s="182">
        <v>0.0</v>
      </c>
      <c r="V79" s="69">
        <f t="shared" si="35"/>
        <v>153.99</v>
      </c>
      <c r="W79" s="70">
        <f t="shared" si="31"/>
        <v>7882.58</v>
      </c>
      <c r="X79" s="71">
        <f t="shared" si="19"/>
        <v>153.99</v>
      </c>
    </row>
    <row r="80">
      <c r="A80" s="143"/>
      <c r="B80" s="72">
        <v>44035.0</v>
      </c>
      <c r="C80" s="73" t="s">
        <v>44</v>
      </c>
      <c r="D80" s="71">
        <f t="shared" si="32"/>
        <v>12.58</v>
      </c>
      <c r="E80" s="74">
        <v>0.0</v>
      </c>
      <c r="F80" s="100">
        <f t="shared" si="10"/>
        <v>15310.7</v>
      </c>
      <c r="G80" s="71">
        <v>0.0</v>
      </c>
      <c r="H80" s="91">
        <f t="shared" si="11"/>
        <v>0</v>
      </c>
      <c r="I80" s="71">
        <f t="shared" si="33"/>
        <v>12.58</v>
      </c>
      <c r="J80" s="92">
        <f t="shared" si="12"/>
        <v>100.64</v>
      </c>
      <c r="K80" s="71">
        <v>0.0</v>
      </c>
      <c r="L80" s="91">
        <f t="shared" si="13"/>
        <v>0</v>
      </c>
      <c r="M80" s="71">
        <v>0.0</v>
      </c>
      <c r="N80" s="91">
        <f t="shared" si="14"/>
        <v>0</v>
      </c>
      <c r="O80" s="71">
        <v>0.0</v>
      </c>
      <c r="P80" s="71">
        <f t="shared" si="15"/>
        <v>0</v>
      </c>
      <c r="Q80" s="74">
        <f t="shared" si="34"/>
        <v>12.58</v>
      </c>
      <c r="R80" s="93">
        <f t="shared" si="23"/>
        <v>15411.34</v>
      </c>
      <c r="T80" s="68">
        <f t="shared" si="30"/>
        <v>23</v>
      </c>
      <c r="U80" s="182">
        <v>0.0</v>
      </c>
      <c r="V80" s="69">
        <f t="shared" si="35"/>
        <v>154.11</v>
      </c>
      <c r="W80" s="70">
        <f t="shared" si="31"/>
        <v>7882.58</v>
      </c>
      <c r="X80" s="71">
        <f t="shared" si="19"/>
        <v>154.11</v>
      </c>
    </row>
    <row r="81">
      <c r="A81" s="143"/>
      <c r="B81" s="72">
        <v>44036.0</v>
      </c>
      <c r="C81" s="73" t="s">
        <v>44</v>
      </c>
      <c r="D81" s="71">
        <f t="shared" si="32"/>
        <v>12.58</v>
      </c>
      <c r="E81" s="74">
        <v>0.0</v>
      </c>
      <c r="F81" s="100">
        <f t="shared" si="10"/>
        <v>15310.7</v>
      </c>
      <c r="G81" s="71">
        <v>0.0</v>
      </c>
      <c r="H81" s="91">
        <f t="shared" si="11"/>
        <v>0</v>
      </c>
      <c r="I81" s="71">
        <f t="shared" si="33"/>
        <v>12.58</v>
      </c>
      <c r="J81" s="92">
        <f t="shared" si="12"/>
        <v>113.22</v>
      </c>
      <c r="K81" s="71">
        <v>0.0</v>
      </c>
      <c r="L81" s="91">
        <f t="shared" si="13"/>
        <v>0</v>
      </c>
      <c r="M81" s="71">
        <v>0.0</v>
      </c>
      <c r="N81" s="91">
        <f t="shared" si="14"/>
        <v>0</v>
      </c>
      <c r="O81" s="71">
        <v>0.0</v>
      </c>
      <c r="P81" s="71">
        <f t="shared" si="15"/>
        <v>0</v>
      </c>
      <c r="Q81" s="74">
        <f t="shared" si="34"/>
        <v>12.58</v>
      </c>
      <c r="R81" s="93">
        <f t="shared" si="23"/>
        <v>15423.92</v>
      </c>
      <c r="T81" s="68">
        <f t="shared" si="30"/>
        <v>22</v>
      </c>
      <c r="U81" s="182">
        <v>0.0</v>
      </c>
      <c r="V81" s="69">
        <f t="shared" si="35"/>
        <v>154.24</v>
      </c>
      <c r="W81" s="70">
        <f t="shared" si="31"/>
        <v>7882.58</v>
      </c>
      <c r="X81" s="71">
        <f t="shared" si="19"/>
        <v>154.24</v>
      </c>
    </row>
    <row r="82">
      <c r="A82" s="143"/>
      <c r="B82" s="72">
        <v>44037.0</v>
      </c>
      <c r="C82" s="73" t="s">
        <v>44</v>
      </c>
      <c r="D82" s="71">
        <f t="shared" si="32"/>
        <v>12.58</v>
      </c>
      <c r="E82" s="74">
        <v>0.0</v>
      </c>
      <c r="F82" s="100">
        <f t="shared" si="10"/>
        <v>15310.7</v>
      </c>
      <c r="G82" s="71">
        <v>0.0</v>
      </c>
      <c r="H82" s="91">
        <f t="shared" si="11"/>
        <v>0</v>
      </c>
      <c r="I82" s="71">
        <f t="shared" si="33"/>
        <v>12.58</v>
      </c>
      <c r="J82" s="92">
        <f t="shared" si="12"/>
        <v>125.8</v>
      </c>
      <c r="K82" s="71">
        <v>0.0</v>
      </c>
      <c r="L82" s="91">
        <f t="shared" si="13"/>
        <v>0</v>
      </c>
      <c r="M82" s="71">
        <v>0.0</v>
      </c>
      <c r="N82" s="91">
        <f t="shared" si="14"/>
        <v>0</v>
      </c>
      <c r="O82" s="71">
        <v>0.0</v>
      </c>
      <c r="P82" s="71">
        <f t="shared" si="15"/>
        <v>0</v>
      </c>
      <c r="Q82" s="74">
        <f t="shared" si="34"/>
        <v>12.58</v>
      </c>
      <c r="R82" s="93">
        <f t="shared" si="23"/>
        <v>15436.5</v>
      </c>
      <c r="T82" s="68">
        <f t="shared" si="30"/>
        <v>21</v>
      </c>
      <c r="U82" s="182">
        <v>0.0</v>
      </c>
      <c r="V82" s="69">
        <f t="shared" si="35"/>
        <v>154.37</v>
      </c>
      <c r="W82" s="70">
        <f t="shared" si="31"/>
        <v>7882.58</v>
      </c>
      <c r="X82" s="71">
        <f t="shared" si="19"/>
        <v>154.37</v>
      </c>
    </row>
    <row r="83">
      <c r="A83" s="143"/>
      <c r="B83" s="72">
        <v>44038.0</v>
      </c>
      <c r="C83" s="73" t="s">
        <v>44</v>
      </c>
      <c r="D83" s="71">
        <f t="shared" si="32"/>
        <v>12.58</v>
      </c>
      <c r="E83" s="74">
        <v>0.0</v>
      </c>
      <c r="F83" s="100">
        <f t="shared" si="10"/>
        <v>15310.7</v>
      </c>
      <c r="G83" s="71">
        <v>0.0</v>
      </c>
      <c r="H83" s="91">
        <f t="shared" si="11"/>
        <v>0</v>
      </c>
      <c r="I83" s="71">
        <f t="shared" si="33"/>
        <v>12.58</v>
      </c>
      <c r="J83" s="92">
        <f t="shared" si="12"/>
        <v>138.38</v>
      </c>
      <c r="K83" s="71">
        <v>0.0</v>
      </c>
      <c r="L83" s="91">
        <f t="shared" si="13"/>
        <v>0</v>
      </c>
      <c r="M83" s="71">
        <v>0.0</v>
      </c>
      <c r="N83" s="91">
        <f t="shared" si="14"/>
        <v>0</v>
      </c>
      <c r="O83" s="71">
        <v>0.0</v>
      </c>
      <c r="P83" s="71">
        <f t="shared" si="15"/>
        <v>0</v>
      </c>
      <c r="Q83" s="74">
        <f t="shared" si="34"/>
        <v>12.58</v>
      </c>
      <c r="R83" s="93">
        <f t="shared" si="23"/>
        <v>15449.08</v>
      </c>
      <c r="T83" s="68">
        <f t="shared" si="30"/>
        <v>20</v>
      </c>
      <c r="U83" s="182">
        <v>0.0</v>
      </c>
      <c r="V83" s="69">
        <f t="shared" si="35"/>
        <v>154.49</v>
      </c>
      <c r="W83" s="70">
        <f t="shared" si="31"/>
        <v>7882.58</v>
      </c>
      <c r="X83" s="71">
        <f t="shared" si="19"/>
        <v>154.49</v>
      </c>
    </row>
    <row r="84">
      <c r="A84" s="143"/>
      <c r="B84" s="72">
        <v>44039.0</v>
      </c>
      <c r="C84" s="73" t="s">
        <v>44</v>
      </c>
      <c r="D84" s="71">
        <f t="shared" si="32"/>
        <v>12.58</v>
      </c>
      <c r="E84" s="74">
        <v>0.0</v>
      </c>
      <c r="F84" s="100">
        <f t="shared" si="10"/>
        <v>15310.7</v>
      </c>
      <c r="G84" s="71">
        <v>0.0</v>
      </c>
      <c r="H84" s="91">
        <f t="shared" si="11"/>
        <v>0</v>
      </c>
      <c r="I84" s="71">
        <f t="shared" si="33"/>
        <v>12.58</v>
      </c>
      <c r="J84" s="92">
        <f t="shared" si="12"/>
        <v>150.96</v>
      </c>
      <c r="K84" s="71">
        <v>0.0</v>
      </c>
      <c r="L84" s="91">
        <f t="shared" si="13"/>
        <v>0</v>
      </c>
      <c r="M84" s="71">
        <v>0.0</v>
      </c>
      <c r="N84" s="91">
        <f t="shared" si="14"/>
        <v>0</v>
      </c>
      <c r="O84" s="71">
        <v>0.0</v>
      </c>
      <c r="P84" s="71">
        <f t="shared" si="15"/>
        <v>0</v>
      </c>
      <c r="Q84" s="74">
        <f t="shared" si="34"/>
        <v>12.58</v>
      </c>
      <c r="R84" s="93">
        <f t="shared" si="23"/>
        <v>15461.66</v>
      </c>
      <c r="T84" s="68">
        <f t="shared" si="30"/>
        <v>19</v>
      </c>
      <c r="U84" s="182">
        <v>0.0</v>
      </c>
      <c r="V84" s="69">
        <f t="shared" si="35"/>
        <v>154.62</v>
      </c>
      <c r="W84" s="70">
        <f t="shared" si="31"/>
        <v>7882.58</v>
      </c>
      <c r="X84" s="71">
        <f t="shared" si="19"/>
        <v>154.62</v>
      </c>
    </row>
    <row r="85">
      <c r="A85" s="143"/>
      <c r="B85" s="72">
        <v>44040.0</v>
      </c>
      <c r="C85" s="73" t="s">
        <v>44</v>
      </c>
      <c r="D85" s="71">
        <f t="shared" si="32"/>
        <v>12.58</v>
      </c>
      <c r="E85" s="74">
        <v>0.0</v>
      </c>
      <c r="F85" s="100">
        <f t="shared" si="10"/>
        <v>15310.7</v>
      </c>
      <c r="G85" s="71">
        <v>0.0</v>
      </c>
      <c r="H85" s="91">
        <f t="shared" si="11"/>
        <v>0</v>
      </c>
      <c r="I85" s="71">
        <f t="shared" si="33"/>
        <v>12.58</v>
      </c>
      <c r="J85" s="92">
        <f t="shared" si="12"/>
        <v>163.54</v>
      </c>
      <c r="K85" s="71">
        <v>0.0</v>
      </c>
      <c r="L85" s="91">
        <f t="shared" si="13"/>
        <v>0</v>
      </c>
      <c r="M85" s="71">
        <v>0.0</v>
      </c>
      <c r="N85" s="91">
        <f t="shared" si="14"/>
        <v>0</v>
      </c>
      <c r="O85" s="71">
        <v>0.0</v>
      </c>
      <c r="P85" s="71">
        <f t="shared" si="15"/>
        <v>0</v>
      </c>
      <c r="Q85" s="74">
        <f t="shared" si="34"/>
        <v>12.58</v>
      </c>
      <c r="R85" s="93">
        <f t="shared" si="23"/>
        <v>15474.24</v>
      </c>
      <c r="T85" s="68">
        <f t="shared" si="30"/>
        <v>18</v>
      </c>
      <c r="U85" s="182">
        <v>0.0</v>
      </c>
      <c r="V85" s="69">
        <f t="shared" si="35"/>
        <v>154.74</v>
      </c>
      <c r="W85" s="70">
        <f t="shared" si="31"/>
        <v>7882.58</v>
      </c>
      <c r="X85" s="71">
        <f t="shared" si="19"/>
        <v>154.74</v>
      </c>
    </row>
    <row r="86">
      <c r="A86" s="143"/>
      <c r="B86" s="72">
        <v>44041.0</v>
      </c>
      <c r="C86" s="73" t="s">
        <v>44</v>
      </c>
      <c r="D86" s="71">
        <f t="shared" si="32"/>
        <v>12.58</v>
      </c>
      <c r="E86" s="74">
        <v>0.0</v>
      </c>
      <c r="F86" s="100">
        <f t="shared" si="10"/>
        <v>15310.7</v>
      </c>
      <c r="G86" s="71">
        <v>0.0</v>
      </c>
      <c r="H86" s="91">
        <f t="shared" si="11"/>
        <v>0</v>
      </c>
      <c r="I86" s="71">
        <f t="shared" si="33"/>
        <v>12.58</v>
      </c>
      <c r="J86" s="92">
        <f t="shared" si="12"/>
        <v>176.12</v>
      </c>
      <c r="K86" s="71">
        <v>0.0</v>
      </c>
      <c r="L86" s="91">
        <f t="shared" si="13"/>
        <v>0</v>
      </c>
      <c r="M86" s="71">
        <v>0.0</v>
      </c>
      <c r="N86" s="91">
        <f t="shared" si="14"/>
        <v>0</v>
      </c>
      <c r="O86" s="71">
        <v>0.0</v>
      </c>
      <c r="P86" s="71">
        <f t="shared" si="15"/>
        <v>0</v>
      </c>
      <c r="Q86" s="74">
        <f t="shared" si="34"/>
        <v>12.58</v>
      </c>
      <c r="R86" s="93">
        <f t="shared" si="23"/>
        <v>15486.82</v>
      </c>
      <c r="T86" s="68">
        <f t="shared" si="30"/>
        <v>17</v>
      </c>
      <c r="U86" s="182">
        <v>0.0</v>
      </c>
      <c r="V86" s="69">
        <f t="shared" si="35"/>
        <v>154.87</v>
      </c>
      <c r="W86" s="70">
        <f t="shared" si="31"/>
        <v>7882.58</v>
      </c>
      <c r="X86" s="71">
        <f t="shared" si="19"/>
        <v>154.87</v>
      </c>
    </row>
    <row r="87">
      <c r="A87" s="143"/>
      <c r="B87" s="72">
        <v>44042.0</v>
      </c>
      <c r="C87" s="73" t="s">
        <v>44</v>
      </c>
      <c r="D87" s="71">
        <f t="shared" si="32"/>
        <v>12.58</v>
      </c>
      <c r="E87" s="74">
        <v>0.0</v>
      </c>
      <c r="F87" s="100">
        <f t="shared" si="10"/>
        <v>15310.7</v>
      </c>
      <c r="G87" s="71">
        <v>0.0</v>
      </c>
      <c r="H87" s="91">
        <f t="shared" si="11"/>
        <v>0</v>
      </c>
      <c r="I87" s="71">
        <f t="shared" si="33"/>
        <v>12.58</v>
      </c>
      <c r="J87" s="92">
        <f t="shared" si="12"/>
        <v>188.7</v>
      </c>
      <c r="K87" s="71">
        <v>0.0</v>
      </c>
      <c r="L87" s="91">
        <f t="shared" si="13"/>
        <v>0</v>
      </c>
      <c r="M87" s="71">
        <v>0.0</v>
      </c>
      <c r="N87" s="91">
        <f t="shared" si="14"/>
        <v>0</v>
      </c>
      <c r="O87" s="71">
        <v>0.0</v>
      </c>
      <c r="P87" s="71">
        <f t="shared" si="15"/>
        <v>0</v>
      </c>
      <c r="Q87" s="74">
        <f t="shared" si="34"/>
        <v>12.58</v>
      </c>
      <c r="R87" s="93">
        <f t="shared" si="23"/>
        <v>15499.4</v>
      </c>
      <c r="T87" s="68">
        <f t="shared" si="30"/>
        <v>16</v>
      </c>
      <c r="U87" s="182">
        <v>0.0</v>
      </c>
      <c r="V87" s="69">
        <f t="shared" si="35"/>
        <v>154.99</v>
      </c>
      <c r="W87" s="70">
        <f t="shared" si="31"/>
        <v>7882.58</v>
      </c>
      <c r="X87" s="71">
        <f t="shared" si="19"/>
        <v>154.99</v>
      </c>
    </row>
    <row r="88">
      <c r="A88" s="143"/>
      <c r="B88" s="72">
        <v>44043.0</v>
      </c>
      <c r="C88" s="73" t="s">
        <v>44</v>
      </c>
      <c r="D88" s="71">
        <f t="shared" si="32"/>
        <v>12.58</v>
      </c>
      <c r="E88" s="74">
        <v>0.0</v>
      </c>
      <c r="F88" s="100">
        <f t="shared" si="10"/>
        <v>15310.7</v>
      </c>
      <c r="G88" s="71">
        <v>0.0</v>
      </c>
      <c r="H88" s="91">
        <f t="shared" si="11"/>
        <v>0</v>
      </c>
      <c r="I88" s="71">
        <f t="shared" si="33"/>
        <v>12.58</v>
      </c>
      <c r="J88" s="92">
        <f t="shared" si="12"/>
        <v>201.28</v>
      </c>
      <c r="K88" s="71">
        <v>0.0</v>
      </c>
      <c r="L88" s="91">
        <f t="shared" si="13"/>
        <v>0</v>
      </c>
      <c r="M88" s="71">
        <v>0.0</v>
      </c>
      <c r="N88" s="91">
        <f t="shared" si="14"/>
        <v>0</v>
      </c>
      <c r="O88" s="71">
        <v>0.0</v>
      </c>
      <c r="P88" s="71">
        <f t="shared" si="15"/>
        <v>0</v>
      </c>
      <c r="Q88" s="74">
        <f t="shared" si="34"/>
        <v>12.58</v>
      </c>
      <c r="R88" s="93">
        <f t="shared" si="23"/>
        <v>15511.98</v>
      </c>
      <c r="T88" s="68">
        <f t="shared" si="30"/>
        <v>15</v>
      </c>
      <c r="U88" s="182">
        <v>0.0</v>
      </c>
      <c r="V88" s="69">
        <f t="shared" si="35"/>
        <v>155.12</v>
      </c>
      <c r="W88" s="70">
        <f t="shared" si="31"/>
        <v>7882.58</v>
      </c>
      <c r="X88" s="71">
        <f t="shared" si="19"/>
        <v>155.12</v>
      </c>
    </row>
    <row r="89">
      <c r="A89" s="143"/>
      <c r="B89" s="72">
        <v>44044.0</v>
      </c>
      <c r="C89" s="73" t="s">
        <v>44</v>
      </c>
      <c r="D89" s="71">
        <f t="shared" si="32"/>
        <v>12.58</v>
      </c>
      <c r="E89" s="74">
        <v>0.0</v>
      </c>
      <c r="F89" s="100">
        <f t="shared" si="10"/>
        <v>15310.7</v>
      </c>
      <c r="G89" s="71">
        <v>0.0</v>
      </c>
      <c r="H89" s="91">
        <f t="shared" si="11"/>
        <v>0</v>
      </c>
      <c r="I89" s="71">
        <f t="shared" si="33"/>
        <v>12.58</v>
      </c>
      <c r="J89" s="92">
        <f t="shared" si="12"/>
        <v>213.86</v>
      </c>
      <c r="K89" s="71">
        <v>0.0</v>
      </c>
      <c r="L89" s="91">
        <f t="shared" si="13"/>
        <v>0</v>
      </c>
      <c r="M89" s="71">
        <v>0.0</v>
      </c>
      <c r="N89" s="91">
        <f t="shared" si="14"/>
        <v>0</v>
      </c>
      <c r="O89" s="71">
        <v>0.0</v>
      </c>
      <c r="P89" s="71">
        <f t="shared" si="15"/>
        <v>0</v>
      </c>
      <c r="Q89" s="74">
        <f t="shared" si="34"/>
        <v>12.58</v>
      </c>
      <c r="R89" s="93">
        <f t="shared" si="23"/>
        <v>15524.56</v>
      </c>
      <c r="T89" s="68">
        <f t="shared" si="30"/>
        <v>14</v>
      </c>
      <c r="U89" s="182">
        <v>0.0</v>
      </c>
      <c r="V89" s="69">
        <f t="shared" si="35"/>
        <v>155.25</v>
      </c>
      <c r="W89" s="70">
        <f t="shared" si="31"/>
        <v>7882.58</v>
      </c>
      <c r="X89" s="71">
        <f t="shared" si="19"/>
        <v>155.25</v>
      </c>
    </row>
    <row r="90">
      <c r="A90" s="143"/>
      <c r="B90" s="72">
        <v>44045.0</v>
      </c>
      <c r="C90" s="73" t="s">
        <v>44</v>
      </c>
      <c r="D90" s="71">
        <f t="shared" si="32"/>
        <v>12.58</v>
      </c>
      <c r="E90" s="74">
        <v>0.0</v>
      </c>
      <c r="F90" s="100">
        <f t="shared" si="10"/>
        <v>15310.7</v>
      </c>
      <c r="G90" s="71">
        <v>0.0</v>
      </c>
      <c r="H90" s="91">
        <f t="shared" si="11"/>
        <v>0</v>
      </c>
      <c r="I90" s="71">
        <f t="shared" si="33"/>
        <v>12.58</v>
      </c>
      <c r="J90" s="92">
        <f t="shared" si="12"/>
        <v>226.44</v>
      </c>
      <c r="K90" s="71">
        <v>0.0</v>
      </c>
      <c r="L90" s="91">
        <f t="shared" si="13"/>
        <v>0</v>
      </c>
      <c r="M90" s="71">
        <v>0.0</v>
      </c>
      <c r="N90" s="91">
        <f t="shared" si="14"/>
        <v>0</v>
      </c>
      <c r="O90" s="71">
        <v>0.0</v>
      </c>
      <c r="P90" s="71">
        <f t="shared" si="15"/>
        <v>0</v>
      </c>
      <c r="Q90" s="74">
        <f t="shared" si="34"/>
        <v>12.58</v>
      </c>
      <c r="R90" s="93">
        <f t="shared" si="23"/>
        <v>15537.14</v>
      </c>
      <c r="T90" s="68">
        <f t="shared" si="30"/>
        <v>13</v>
      </c>
      <c r="U90" s="182">
        <v>0.0</v>
      </c>
      <c r="V90" s="69">
        <f t="shared" si="35"/>
        <v>155.37</v>
      </c>
      <c r="W90" s="70">
        <f t="shared" si="31"/>
        <v>7882.58</v>
      </c>
      <c r="X90" s="71">
        <f t="shared" si="19"/>
        <v>155.37</v>
      </c>
    </row>
    <row r="91">
      <c r="A91" s="143"/>
      <c r="B91" s="72">
        <v>44046.0</v>
      </c>
      <c r="C91" s="73" t="s">
        <v>44</v>
      </c>
      <c r="D91" s="71">
        <f t="shared" si="32"/>
        <v>12.58</v>
      </c>
      <c r="E91" s="74">
        <v>0.0</v>
      </c>
      <c r="F91" s="100">
        <f t="shared" si="10"/>
        <v>15310.7</v>
      </c>
      <c r="G91" s="71">
        <v>0.0</v>
      </c>
      <c r="H91" s="91">
        <f t="shared" si="11"/>
        <v>0</v>
      </c>
      <c r="I91" s="71">
        <f t="shared" si="33"/>
        <v>12.58</v>
      </c>
      <c r="J91" s="92">
        <f t="shared" si="12"/>
        <v>239.02</v>
      </c>
      <c r="K91" s="71">
        <v>0.0</v>
      </c>
      <c r="L91" s="91">
        <f t="shared" si="13"/>
        <v>0</v>
      </c>
      <c r="M91" s="71">
        <v>0.0</v>
      </c>
      <c r="N91" s="91">
        <f t="shared" si="14"/>
        <v>0</v>
      </c>
      <c r="O91" s="71">
        <v>0.0</v>
      </c>
      <c r="P91" s="71">
        <f t="shared" si="15"/>
        <v>0</v>
      </c>
      <c r="Q91" s="74">
        <f t="shared" si="34"/>
        <v>12.58</v>
      </c>
      <c r="R91" s="93">
        <f t="shared" si="23"/>
        <v>15549.72</v>
      </c>
      <c r="T91" s="68">
        <f t="shared" si="30"/>
        <v>12</v>
      </c>
      <c r="U91" s="182">
        <v>0.0</v>
      </c>
      <c r="V91" s="69">
        <f t="shared" si="35"/>
        <v>155.5</v>
      </c>
      <c r="W91" s="70">
        <f t="shared" si="31"/>
        <v>7882.58</v>
      </c>
      <c r="X91" s="71">
        <f t="shared" si="19"/>
        <v>155.5</v>
      </c>
    </row>
    <row r="92">
      <c r="A92" s="143"/>
      <c r="B92" s="72">
        <v>44047.0</v>
      </c>
      <c r="C92" s="73" t="s">
        <v>44</v>
      </c>
      <c r="D92" s="71">
        <f t="shared" si="32"/>
        <v>12.58</v>
      </c>
      <c r="E92" s="74">
        <v>0.0</v>
      </c>
      <c r="F92" s="100">
        <f t="shared" si="10"/>
        <v>15310.7</v>
      </c>
      <c r="G92" s="71">
        <v>0.0</v>
      </c>
      <c r="H92" s="91">
        <f t="shared" si="11"/>
        <v>0</v>
      </c>
      <c r="I92" s="71">
        <f t="shared" si="33"/>
        <v>12.58</v>
      </c>
      <c r="J92" s="92">
        <f t="shared" si="12"/>
        <v>251.6</v>
      </c>
      <c r="K92" s="71">
        <v>0.0</v>
      </c>
      <c r="L92" s="91">
        <f t="shared" si="13"/>
        <v>0</v>
      </c>
      <c r="M92" s="71">
        <v>0.0</v>
      </c>
      <c r="N92" s="91">
        <f t="shared" si="14"/>
        <v>0</v>
      </c>
      <c r="O92" s="71">
        <v>0.0</v>
      </c>
      <c r="P92" s="71">
        <f t="shared" si="15"/>
        <v>0</v>
      </c>
      <c r="Q92" s="74">
        <f t="shared" si="34"/>
        <v>12.58</v>
      </c>
      <c r="R92" s="93">
        <f t="shared" si="23"/>
        <v>15562.3</v>
      </c>
      <c r="T92" s="68">
        <f t="shared" si="30"/>
        <v>11</v>
      </c>
      <c r="U92" s="182">
        <v>0.0</v>
      </c>
      <c r="V92" s="69">
        <f t="shared" si="35"/>
        <v>155.62</v>
      </c>
      <c r="W92" s="70">
        <f t="shared" si="31"/>
        <v>7882.58</v>
      </c>
      <c r="X92" s="71">
        <f t="shared" si="19"/>
        <v>155.62</v>
      </c>
    </row>
    <row r="93">
      <c r="A93" s="143"/>
      <c r="B93" s="72">
        <v>44048.0</v>
      </c>
      <c r="C93" s="73" t="s">
        <v>44</v>
      </c>
      <c r="D93" s="71">
        <f t="shared" si="32"/>
        <v>12.58</v>
      </c>
      <c r="E93" s="74">
        <v>0.0</v>
      </c>
      <c r="F93" s="100">
        <f t="shared" si="10"/>
        <v>15310.7</v>
      </c>
      <c r="G93" s="71">
        <v>0.0</v>
      </c>
      <c r="H93" s="91">
        <f t="shared" si="11"/>
        <v>0</v>
      </c>
      <c r="I93" s="71">
        <f t="shared" si="33"/>
        <v>12.58</v>
      </c>
      <c r="J93" s="92">
        <f t="shared" si="12"/>
        <v>264.18</v>
      </c>
      <c r="K93" s="71">
        <v>0.0</v>
      </c>
      <c r="L93" s="91">
        <f t="shared" si="13"/>
        <v>0</v>
      </c>
      <c r="M93" s="71">
        <v>0.0</v>
      </c>
      <c r="N93" s="91">
        <f t="shared" si="14"/>
        <v>0</v>
      </c>
      <c r="O93" s="71">
        <v>0.0</v>
      </c>
      <c r="P93" s="71">
        <f t="shared" si="15"/>
        <v>0</v>
      </c>
      <c r="Q93" s="74">
        <f t="shared" si="34"/>
        <v>12.58</v>
      </c>
      <c r="R93" s="93">
        <f t="shared" si="23"/>
        <v>15574.88</v>
      </c>
      <c r="T93" s="68">
        <f t="shared" si="30"/>
        <v>10</v>
      </c>
      <c r="U93" s="182">
        <v>0.0</v>
      </c>
      <c r="V93" s="69">
        <f t="shared" si="35"/>
        <v>155.75</v>
      </c>
      <c r="W93" s="70">
        <f t="shared" si="31"/>
        <v>7882.58</v>
      </c>
      <c r="X93" s="71">
        <f t="shared" si="19"/>
        <v>155.75</v>
      </c>
    </row>
    <row r="94">
      <c r="A94" s="143"/>
      <c r="B94" s="72">
        <v>44049.0</v>
      </c>
      <c r="C94" s="73" t="s">
        <v>44</v>
      </c>
      <c r="D94" s="71">
        <f t="shared" si="32"/>
        <v>12.58</v>
      </c>
      <c r="E94" s="74">
        <v>0.0</v>
      </c>
      <c r="F94" s="100">
        <f t="shared" si="10"/>
        <v>15310.7</v>
      </c>
      <c r="G94" s="71">
        <v>0.0</v>
      </c>
      <c r="H94" s="91">
        <f t="shared" si="11"/>
        <v>0</v>
      </c>
      <c r="I94" s="71">
        <f t="shared" si="33"/>
        <v>12.58</v>
      </c>
      <c r="J94" s="92">
        <f t="shared" si="12"/>
        <v>276.76</v>
      </c>
      <c r="K94" s="71">
        <v>0.0</v>
      </c>
      <c r="L94" s="91">
        <f t="shared" si="13"/>
        <v>0</v>
      </c>
      <c r="M94" s="71">
        <v>0.0</v>
      </c>
      <c r="N94" s="91">
        <f t="shared" si="14"/>
        <v>0</v>
      </c>
      <c r="O94" s="71">
        <v>0.0</v>
      </c>
      <c r="P94" s="71">
        <f t="shared" si="15"/>
        <v>0</v>
      </c>
      <c r="Q94" s="74">
        <f t="shared" si="34"/>
        <v>12.58</v>
      </c>
      <c r="R94" s="93">
        <f t="shared" si="23"/>
        <v>15587.46</v>
      </c>
      <c r="T94" s="68">
        <f t="shared" si="30"/>
        <v>9</v>
      </c>
      <c r="U94" s="182">
        <v>0.0</v>
      </c>
      <c r="V94" s="69">
        <f t="shared" si="35"/>
        <v>155.87</v>
      </c>
      <c r="W94" s="70">
        <f t="shared" si="31"/>
        <v>7882.58</v>
      </c>
      <c r="X94" s="71">
        <f t="shared" si="19"/>
        <v>155.87</v>
      </c>
    </row>
    <row r="95">
      <c r="A95" s="143"/>
      <c r="B95" s="72">
        <v>44050.0</v>
      </c>
      <c r="C95" s="73" t="s">
        <v>44</v>
      </c>
      <c r="D95" s="71">
        <f t="shared" si="32"/>
        <v>12.58</v>
      </c>
      <c r="E95" s="74">
        <v>0.0</v>
      </c>
      <c r="F95" s="100">
        <f t="shared" si="10"/>
        <v>15310.7</v>
      </c>
      <c r="G95" s="71">
        <v>0.0</v>
      </c>
      <c r="H95" s="91">
        <f t="shared" si="11"/>
        <v>0</v>
      </c>
      <c r="I95" s="71">
        <f t="shared" si="33"/>
        <v>12.58</v>
      </c>
      <c r="J95" s="92">
        <f t="shared" si="12"/>
        <v>289.34</v>
      </c>
      <c r="K95" s="71">
        <v>0.0</v>
      </c>
      <c r="L95" s="91">
        <f t="shared" si="13"/>
        <v>0</v>
      </c>
      <c r="M95" s="71">
        <v>0.0</v>
      </c>
      <c r="N95" s="91">
        <f t="shared" si="14"/>
        <v>0</v>
      </c>
      <c r="O95" s="71">
        <v>0.0</v>
      </c>
      <c r="P95" s="71">
        <f t="shared" si="15"/>
        <v>0</v>
      </c>
      <c r="Q95" s="74">
        <f t="shared" si="34"/>
        <v>12.58</v>
      </c>
      <c r="R95" s="93">
        <f t="shared" si="23"/>
        <v>15600.04</v>
      </c>
      <c r="T95" s="68">
        <f t="shared" si="30"/>
        <v>8</v>
      </c>
      <c r="U95" s="182">
        <v>0.0</v>
      </c>
      <c r="V95" s="69">
        <f t="shared" si="35"/>
        <v>156</v>
      </c>
      <c r="W95" s="70">
        <f t="shared" si="31"/>
        <v>7882.58</v>
      </c>
      <c r="X95" s="71">
        <f t="shared" si="19"/>
        <v>156</v>
      </c>
    </row>
    <row r="96">
      <c r="A96" s="143"/>
      <c r="B96" s="72">
        <v>44051.0</v>
      </c>
      <c r="C96" s="73" t="s">
        <v>44</v>
      </c>
      <c r="D96" s="71">
        <f t="shared" si="32"/>
        <v>12.58</v>
      </c>
      <c r="E96" s="74">
        <v>0.0</v>
      </c>
      <c r="F96" s="100">
        <f t="shared" si="10"/>
        <v>15310.7</v>
      </c>
      <c r="G96" s="71">
        <v>0.0</v>
      </c>
      <c r="H96" s="91">
        <f t="shared" si="11"/>
        <v>0</v>
      </c>
      <c r="I96" s="71">
        <f t="shared" si="33"/>
        <v>12.58</v>
      </c>
      <c r="J96" s="92">
        <f t="shared" si="12"/>
        <v>301.92</v>
      </c>
      <c r="K96" s="71">
        <v>0.0</v>
      </c>
      <c r="L96" s="91">
        <f t="shared" si="13"/>
        <v>0</v>
      </c>
      <c r="M96" s="71">
        <v>0.0</v>
      </c>
      <c r="N96" s="91">
        <f t="shared" si="14"/>
        <v>0</v>
      </c>
      <c r="O96" s="71">
        <v>0.0</v>
      </c>
      <c r="P96" s="71">
        <f t="shared" si="15"/>
        <v>0</v>
      </c>
      <c r="Q96" s="74">
        <f t="shared" si="34"/>
        <v>12.58</v>
      </c>
      <c r="R96" s="93">
        <f t="shared" si="23"/>
        <v>15612.62</v>
      </c>
      <c r="T96" s="68">
        <f t="shared" si="30"/>
        <v>7</v>
      </c>
      <c r="U96" s="182">
        <v>0.0</v>
      </c>
      <c r="V96" s="69">
        <f t="shared" si="35"/>
        <v>156.13</v>
      </c>
      <c r="W96" s="70">
        <f t="shared" si="31"/>
        <v>7882.58</v>
      </c>
      <c r="X96" s="71">
        <f t="shared" si="19"/>
        <v>156.13</v>
      </c>
    </row>
    <row r="97">
      <c r="A97" s="143"/>
      <c r="B97" s="72">
        <v>44052.0</v>
      </c>
      <c r="C97" s="73" t="s">
        <v>44</v>
      </c>
      <c r="D97" s="71">
        <f t="shared" si="32"/>
        <v>12.58</v>
      </c>
      <c r="E97" s="74">
        <v>0.0</v>
      </c>
      <c r="F97" s="100">
        <f t="shared" si="10"/>
        <v>15310.7</v>
      </c>
      <c r="G97" s="71">
        <v>0.0</v>
      </c>
      <c r="H97" s="91">
        <f t="shared" si="11"/>
        <v>0</v>
      </c>
      <c r="I97" s="71">
        <f t="shared" si="33"/>
        <v>12.58</v>
      </c>
      <c r="J97" s="92">
        <f t="shared" si="12"/>
        <v>314.5</v>
      </c>
      <c r="K97" s="71">
        <v>0.0</v>
      </c>
      <c r="L97" s="91">
        <f t="shared" si="13"/>
        <v>0</v>
      </c>
      <c r="M97" s="71">
        <v>0.0</v>
      </c>
      <c r="N97" s="91">
        <f t="shared" si="14"/>
        <v>0</v>
      </c>
      <c r="O97" s="71">
        <v>0.0</v>
      </c>
      <c r="P97" s="71">
        <f t="shared" si="15"/>
        <v>0</v>
      </c>
      <c r="Q97" s="74">
        <f t="shared" si="34"/>
        <v>12.58</v>
      </c>
      <c r="R97" s="93">
        <f t="shared" si="23"/>
        <v>15625.2</v>
      </c>
      <c r="T97" s="68">
        <f t="shared" si="30"/>
        <v>6</v>
      </c>
      <c r="U97" s="182">
        <v>0.0</v>
      </c>
      <c r="V97" s="69">
        <f t="shared" si="35"/>
        <v>156.25</v>
      </c>
      <c r="W97" s="70">
        <f t="shared" si="31"/>
        <v>7882.58</v>
      </c>
      <c r="X97" s="71">
        <f t="shared" si="19"/>
        <v>156.25</v>
      </c>
    </row>
    <row r="98">
      <c r="A98" s="143"/>
      <c r="B98" s="72">
        <v>44053.0</v>
      </c>
      <c r="C98" s="73" t="s">
        <v>44</v>
      </c>
      <c r="D98" s="71">
        <f t="shared" si="32"/>
        <v>12.58</v>
      </c>
      <c r="E98" s="74">
        <v>0.0</v>
      </c>
      <c r="F98" s="100">
        <f t="shared" si="10"/>
        <v>15310.7</v>
      </c>
      <c r="G98" s="71">
        <v>0.0</v>
      </c>
      <c r="H98" s="91">
        <f t="shared" si="11"/>
        <v>0</v>
      </c>
      <c r="I98" s="71">
        <f t="shared" si="33"/>
        <v>12.58</v>
      </c>
      <c r="J98" s="92">
        <f t="shared" si="12"/>
        <v>327.08</v>
      </c>
      <c r="K98" s="71">
        <v>0.0</v>
      </c>
      <c r="L98" s="91">
        <f t="shared" si="13"/>
        <v>0</v>
      </c>
      <c r="M98" s="71">
        <v>0.0</v>
      </c>
      <c r="N98" s="91">
        <f t="shared" si="14"/>
        <v>0</v>
      </c>
      <c r="O98" s="71">
        <v>0.0</v>
      </c>
      <c r="P98" s="71">
        <f t="shared" si="15"/>
        <v>0</v>
      </c>
      <c r="Q98" s="74">
        <f t="shared" si="34"/>
        <v>12.58</v>
      </c>
      <c r="R98" s="93">
        <f t="shared" si="23"/>
        <v>15637.78</v>
      </c>
      <c r="T98" s="68">
        <f t="shared" si="30"/>
        <v>5</v>
      </c>
      <c r="U98" s="182">
        <v>0.0</v>
      </c>
      <c r="V98" s="69">
        <f t="shared" si="35"/>
        <v>156.38</v>
      </c>
      <c r="W98" s="70">
        <f t="shared" si="31"/>
        <v>7882.58</v>
      </c>
      <c r="X98" s="71">
        <f t="shared" si="19"/>
        <v>156.38</v>
      </c>
    </row>
    <row r="99">
      <c r="A99" s="143"/>
      <c r="B99" s="72">
        <v>44054.0</v>
      </c>
      <c r="C99" s="73" t="s">
        <v>44</v>
      </c>
      <c r="D99" s="71">
        <f t="shared" si="32"/>
        <v>12.58</v>
      </c>
      <c r="E99" s="74">
        <v>0.0</v>
      </c>
      <c r="F99" s="100">
        <f t="shared" si="10"/>
        <v>15310.7</v>
      </c>
      <c r="G99" s="71">
        <v>0.0</v>
      </c>
      <c r="H99" s="91">
        <f t="shared" si="11"/>
        <v>0</v>
      </c>
      <c r="I99" s="71">
        <f t="shared" si="33"/>
        <v>12.58</v>
      </c>
      <c r="J99" s="92">
        <f t="shared" si="12"/>
        <v>339.66</v>
      </c>
      <c r="K99" s="71">
        <v>0.0</v>
      </c>
      <c r="L99" s="91">
        <f t="shared" si="13"/>
        <v>0</v>
      </c>
      <c r="M99" s="71">
        <v>0.0</v>
      </c>
      <c r="N99" s="91">
        <f t="shared" si="14"/>
        <v>0</v>
      </c>
      <c r="O99" s="71">
        <v>0.0</v>
      </c>
      <c r="P99" s="71">
        <f t="shared" si="15"/>
        <v>0</v>
      </c>
      <c r="Q99" s="74">
        <f t="shared" si="34"/>
        <v>12.58</v>
      </c>
      <c r="R99" s="93">
        <f t="shared" si="23"/>
        <v>15650.36</v>
      </c>
      <c r="T99" s="68">
        <f t="shared" si="30"/>
        <v>4</v>
      </c>
      <c r="U99" s="182">
        <v>0.0</v>
      </c>
      <c r="V99" s="69">
        <f t="shared" si="35"/>
        <v>156.5</v>
      </c>
      <c r="W99" s="70">
        <f t="shared" si="31"/>
        <v>7882.58</v>
      </c>
      <c r="X99" s="71">
        <f t="shared" si="19"/>
        <v>156.5</v>
      </c>
    </row>
    <row r="100">
      <c r="A100" s="143"/>
      <c r="B100" s="72">
        <v>44055.0</v>
      </c>
      <c r="C100" s="73" t="s">
        <v>44</v>
      </c>
      <c r="D100" s="71">
        <f t="shared" si="32"/>
        <v>12.58</v>
      </c>
      <c r="E100" s="74">
        <v>0.0</v>
      </c>
      <c r="F100" s="100">
        <f t="shared" si="10"/>
        <v>15310.7</v>
      </c>
      <c r="G100" s="71">
        <v>0.0</v>
      </c>
      <c r="H100" s="91">
        <f t="shared" si="11"/>
        <v>0</v>
      </c>
      <c r="I100" s="71">
        <f t="shared" si="33"/>
        <v>12.58</v>
      </c>
      <c r="J100" s="92">
        <f t="shared" si="12"/>
        <v>352.24</v>
      </c>
      <c r="K100" s="71">
        <v>0.0</v>
      </c>
      <c r="L100" s="91">
        <f t="shared" si="13"/>
        <v>0</v>
      </c>
      <c r="M100" s="71">
        <v>0.0</v>
      </c>
      <c r="N100" s="91">
        <f t="shared" si="14"/>
        <v>0</v>
      </c>
      <c r="O100" s="71">
        <v>0.0</v>
      </c>
      <c r="P100" s="71">
        <f t="shared" si="15"/>
        <v>0</v>
      </c>
      <c r="Q100" s="74">
        <f t="shared" si="34"/>
        <v>12.58</v>
      </c>
      <c r="R100" s="93">
        <f t="shared" si="23"/>
        <v>15662.94</v>
      </c>
      <c r="T100" s="68">
        <f t="shared" si="30"/>
        <v>3</v>
      </c>
      <c r="U100" s="182">
        <v>0.0</v>
      </c>
      <c r="V100" s="69">
        <f t="shared" si="35"/>
        <v>156.63</v>
      </c>
      <c r="W100" s="70">
        <f t="shared" si="31"/>
        <v>7882.58</v>
      </c>
      <c r="X100" s="71">
        <f t="shared" si="19"/>
        <v>156.63</v>
      </c>
    </row>
    <row r="101">
      <c r="A101" s="143"/>
      <c r="B101" s="72">
        <v>44056.0</v>
      </c>
      <c r="C101" s="73" t="s">
        <v>44</v>
      </c>
      <c r="D101" s="71">
        <f t="shared" si="32"/>
        <v>12.58</v>
      </c>
      <c r="E101" s="74">
        <v>0.0</v>
      </c>
      <c r="F101" s="100">
        <f t="shared" si="10"/>
        <v>15310.7</v>
      </c>
      <c r="G101" s="71">
        <v>0.0</v>
      </c>
      <c r="H101" s="91">
        <f t="shared" si="11"/>
        <v>0</v>
      </c>
      <c r="I101" s="71">
        <f t="shared" si="33"/>
        <v>12.58</v>
      </c>
      <c r="J101" s="92">
        <f t="shared" si="12"/>
        <v>364.82</v>
      </c>
      <c r="K101" s="71">
        <v>0.0</v>
      </c>
      <c r="L101" s="91">
        <f t="shared" si="13"/>
        <v>0</v>
      </c>
      <c r="M101" s="71">
        <v>0.0</v>
      </c>
      <c r="N101" s="91">
        <f t="shared" si="14"/>
        <v>0</v>
      </c>
      <c r="O101" s="71">
        <v>0.0</v>
      </c>
      <c r="P101" s="71">
        <f t="shared" si="15"/>
        <v>0</v>
      </c>
      <c r="Q101" s="74">
        <f t="shared" si="34"/>
        <v>12.58</v>
      </c>
      <c r="R101" s="93">
        <f t="shared" si="23"/>
        <v>15675.52</v>
      </c>
      <c r="T101" s="68">
        <f t="shared" si="30"/>
        <v>2</v>
      </c>
      <c r="U101" s="182">
        <v>0.0</v>
      </c>
      <c r="V101" s="69">
        <f t="shared" si="35"/>
        <v>156.76</v>
      </c>
      <c r="W101" s="70">
        <f t="shared" si="31"/>
        <v>7882.58</v>
      </c>
      <c r="X101" s="71">
        <f t="shared" si="19"/>
        <v>156.76</v>
      </c>
    </row>
    <row r="102">
      <c r="A102" s="143"/>
      <c r="B102" s="72">
        <v>44057.0</v>
      </c>
      <c r="C102" s="73" t="s">
        <v>44</v>
      </c>
      <c r="D102" s="71">
        <f t="shared" si="32"/>
        <v>12.58</v>
      </c>
      <c r="E102" s="74">
        <v>0.0</v>
      </c>
      <c r="F102" s="100">
        <f t="shared" si="10"/>
        <v>15310.7</v>
      </c>
      <c r="G102" s="71">
        <v>0.0</v>
      </c>
      <c r="H102" s="91">
        <f t="shared" si="11"/>
        <v>0</v>
      </c>
      <c r="I102" s="71">
        <f t="shared" si="33"/>
        <v>12.58</v>
      </c>
      <c r="J102" s="92">
        <f t="shared" si="12"/>
        <v>377.4</v>
      </c>
      <c r="K102" s="71">
        <v>0.0</v>
      </c>
      <c r="L102" s="91">
        <f t="shared" si="13"/>
        <v>0</v>
      </c>
      <c r="M102" s="71">
        <v>0.0</v>
      </c>
      <c r="N102" s="91">
        <f t="shared" si="14"/>
        <v>0</v>
      </c>
      <c r="O102" s="71">
        <v>0.0</v>
      </c>
      <c r="P102" s="71">
        <f t="shared" si="15"/>
        <v>0</v>
      </c>
      <c r="Q102" s="74">
        <f t="shared" si="34"/>
        <v>12.58</v>
      </c>
      <c r="R102" s="93">
        <f t="shared" si="23"/>
        <v>15688.1</v>
      </c>
      <c r="T102" s="68">
        <f t="shared" si="30"/>
        <v>1</v>
      </c>
      <c r="U102" s="182">
        <v>0.0</v>
      </c>
      <c r="V102" s="69">
        <f t="shared" si="35"/>
        <v>156.88</v>
      </c>
      <c r="W102" s="70">
        <f t="shared" si="31"/>
        <v>7882.58</v>
      </c>
      <c r="X102" s="71">
        <f t="shared" si="19"/>
        <v>156.88</v>
      </c>
    </row>
    <row r="103">
      <c r="A103" s="143"/>
      <c r="B103" s="72">
        <v>44058.0</v>
      </c>
      <c r="C103" s="73" t="s">
        <v>44</v>
      </c>
      <c r="D103" s="71">
        <f t="shared" si="32"/>
        <v>12.58</v>
      </c>
      <c r="E103" s="74">
        <v>0.0</v>
      </c>
      <c r="F103" s="100">
        <f t="shared" si="10"/>
        <v>15310.7</v>
      </c>
      <c r="G103" s="71">
        <v>0.0</v>
      </c>
      <c r="H103" s="91">
        <f t="shared" si="11"/>
        <v>0</v>
      </c>
      <c r="I103" s="71">
        <f t="shared" si="33"/>
        <v>12.58</v>
      </c>
      <c r="J103" s="92">
        <f t="shared" si="12"/>
        <v>389.98</v>
      </c>
      <c r="K103" s="71">
        <v>0.0</v>
      </c>
      <c r="L103" s="91">
        <f t="shared" si="13"/>
        <v>0</v>
      </c>
      <c r="M103" s="71">
        <v>0.0</v>
      </c>
      <c r="N103" s="91">
        <f t="shared" si="14"/>
        <v>0</v>
      </c>
      <c r="O103" s="71">
        <v>0.0</v>
      </c>
      <c r="P103" s="71">
        <f t="shared" si="15"/>
        <v>0</v>
      </c>
      <c r="Q103" s="74">
        <f t="shared" si="34"/>
        <v>12.58</v>
      </c>
      <c r="R103" s="93">
        <f t="shared" si="23"/>
        <v>15700.68</v>
      </c>
      <c r="T103" s="68">
        <f t="shared" si="30"/>
        <v>0</v>
      </c>
      <c r="U103" s="189">
        <v>0.0</v>
      </c>
      <c r="V103" s="79">
        <v>0.0</v>
      </c>
      <c r="W103" s="70">
        <f t="shared" si="31"/>
        <v>7882.58</v>
      </c>
      <c r="X103" s="81">
        <f t="shared" si="19"/>
        <v>157.01</v>
      </c>
    </row>
    <row r="104">
      <c r="A104" s="143"/>
      <c r="B104" s="83">
        <v>44058.0</v>
      </c>
      <c r="C104" s="192" t="s">
        <v>45</v>
      </c>
      <c r="D104" s="193">
        <f>O4</f>
        <v>7882.58</v>
      </c>
      <c r="E104" s="194">
        <f>-(D104+I104)</f>
        <v>-7492.6</v>
      </c>
      <c r="F104" s="195">
        <f t="shared" si="10"/>
        <v>7818.1</v>
      </c>
      <c r="G104" s="185">
        <v>0.0</v>
      </c>
      <c r="H104" s="186">
        <v>0.0</v>
      </c>
      <c r="I104" s="99">
        <f>-(J103)</f>
        <v>-389.98</v>
      </c>
      <c r="J104" s="88">
        <f t="shared" si="12"/>
        <v>0</v>
      </c>
      <c r="K104" s="185">
        <v>0.0</v>
      </c>
      <c r="L104" s="186">
        <f t="shared" si="13"/>
        <v>0</v>
      </c>
      <c r="M104" s="185">
        <v>0.0</v>
      </c>
      <c r="N104" s="186">
        <f t="shared" si="14"/>
        <v>0</v>
      </c>
      <c r="O104" s="185">
        <v>0.0</v>
      </c>
      <c r="P104" s="185">
        <f t="shared" si="15"/>
        <v>0</v>
      </c>
      <c r="Q104" s="97">
        <f>-D104</f>
        <v>-7882.58</v>
      </c>
      <c r="R104" s="89">
        <f t="shared" si="23"/>
        <v>7818.1</v>
      </c>
      <c r="T104" s="191">
        <f t="shared" ref="T104:T114" si="36">$B$114-B104</f>
        <v>10</v>
      </c>
      <c r="U104" s="191">
        <v>0.0</v>
      </c>
      <c r="V104" s="196">
        <v>0.0</v>
      </c>
      <c r="W104" s="144">
        <f t="shared" ref="W104:W114" si="37">ROUND(MAX(0,F104-$S$5)+J104+ROUND(F104*$C$2/365,2)*T104+ROUND(F104*$C$5,2)*U104,2)</f>
        <v>7882.4</v>
      </c>
      <c r="X104" s="81">
        <f t="shared" si="19"/>
        <v>78.18</v>
      </c>
    </row>
    <row r="105">
      <c r="A105" s="143"/>
      <c r="B105" s="72">
        <v>44059.0</v>
      </c>
      <c r="C105" s="102" t="s">
        <v>44</v>
      </c>
      <c r="D105" s="103">
        <f t="shared" ref="D105:D114" si="38">ROUND($C$2/365*F104,2)</f>
        <v>6.43</v>
      </c>
      <c r="E105" s="71">
        <v>0.0</v>
      </c>
      <c r="F105" s="91">
        <f t="shared" si="10"/>
        <v>7818.1</v>
      </c>
      <c r="G105" s="71">
        <v>0.0</v>
      </c>
      <c r="H105" s="91">
        <v>0.0</v>
      </c>
      <c r="I105" s="4">
        <f t="shared" ref="I105:I114" si="39">D105</f>
        <v>6.43</v>
      </c>
      <c r="J105" s="77">
        <f t="shared" si="12"/>
        <v>6.43</v>
      </c>
      <c r="K105" s="71">
        <v>0.0</v>
      </c>
      <c r="L105" s="91">
        <f t="shared" si="13"/>
        <v>0</v>
      </c>
      <c r="M105" s="71">
        <v>0.0</v>
      </c>
      <c r="N105" s="91">
        <f t="shared" si="14"/>
        <v>0</v>
      </c>
      <c r="O105" s="71">
        <v>0.0</v>
      </c>
      <c r="P105" s="91">
        <f t="shared" si="15"/>
        <v>0</v>
      </c>
      <c r="Q105" s="71">
        <f t="shared" ref="Q105:Q114" si="40">E105+I105</f>
        <v>6.43</v>
      </c>
      <c r="R105" s="77">
        <f t="shared" si="23"/>
        <v>7824.53</v>
      </c>
      <c r="T105" s="68">
        <f t="shared" si="36"/>
        <v>9</v>
      </c>
      <c r="U105" s="68">
        <v>0.0</v>
      </c>
      <c r="V105" s="69">
        <f t="shared" ref="V105:V113" si="41">ROUND(R105*$C$15,2)</f>
        <v>78.25</v>
      </c>
      <c r="W105" s="70">
        <f t="shared" si="37"/>
        <v>7882.4</v>
      </c>
      <c r="X105" s="71">
        <f t="shared" si="19"/>
        <v>78.25</v>
      </c>
    </row>
    <row r="106">
      <c r="A106" s="143"/>
      <c r="B106" s="72">
        <v>44060.0</v>
      </c>
      <c r="C106" s="102" t="s">
        <v>44</v>
      </c>
      <c r="D106" s="103">
        <f t="shared" si="38"/>
        <v>6.43</v>
      </c>
      <c r="E106" s="71">
        <v>0.0</v>
      </c>
      <c r="F106" s="91">
        <f t="shared" si="10"/>
        <v>7818.1</v>
      </c>
      <c r="G106" s="71">
        <v>0.0</v>
      </c>
      <c r="H106" s="91">
        <v>0.0</v>
      </c>
      <c r="I106" s="4">
        <f t="shared" si="39"/>
        <v>6.43</v>
      </c>
      <c r="J106" s="77">
        <f t="shared" si="12"/>
        <v>12.86</v>
      </c>
      <c r="K106" s="71">
        <v>0.0</v>
      </c>
      <c r="L106" s="91">
        <f t="shared" si="13"/>
        <v>0</v>
      </c>
      <c r="M106" s="71">
        <v>0.0</v>
      </c>
      <c r="N106" s="91">
        <f t="shared" si="14"/>
        <v>0</v>
      </c>
      <c r="O106" s="71">
        <v>0.0</v>
      </c>
      <c r="P106" s="91">
        <f t="shared" si="15"/>
        <v>0</v>
      </c>
      <c r="Q106" s="71">
        <f t="shared" si="40"/>
        <v>6.43</v>
      </c>
      <c r="R106" s="77">
        <f t="shared" si="23"/>
        <v>7830.96</v>
      </c>
      <c r="T106" s="68">
        <f t="shared" si="36"/>
        <v>8</v>
      </c>
      <c r="U106" s="68">
        <v>0.0</v>
      </c>
      <c r="V106" s="69">
        <f t="shared" si="41"/>
        <v>78.31</v>
      </c>
      <c r="W106" s="70">
        <f t="shared" si="37"/>
        <v>7882.4</v>
      </c>
      <c r="X106" s="71">
        <f t="shared" si="19"/>
        <v>78.31</v>
      </c>
    </row>
    <row r="107">
      <c r="A107" s="143"/>
      <c r="B107" s="72">
        <v>44061.0</v>
      </c>
      <c r="C107" s="102" t="s">
        <v>44</v>
      </c>
      <c r="D107" s="103">
        <f t="shared" si="38"/>
        <v>6.43</v>
      </c>
      <c r="E107" s="71">
        <v>0.0</v>
      </c>
      <c r="F107" s="91">
        <f t="shared" si="10"/>
        <v>7818.1</v>
      </c>
      <c r="G107" s="71">
        <v>0.0</v>
      </c>
      <c r="H107" s="91">
        <v>0.0</v>
      </c>
      <c r="I107" s="4">
        <f t="shared" si="39"/>
        <v>6.43</v>
      </c>
      <c r="J107" s="77">
        <f t="shared" si="12"/>
        <v>19.29</v>
      </c>
      <c r="K107" s="71">
        <v>0.0</v>
      </c>
      <c r="L107" s="91">
        <f t="shared" si="13"/>
        <v>0</v>
      </c>
      <c r="M107" s="71">
        <v>0.0</v>
      </c>
      <c r="N107" s="91">
        <f t="shared" si="14"/>
        <v>0</v>
      </c>
      <c r="O107" s="71">
        <v>0.0</v>
      </c>
      <c r="P107" s="91">
        <f t="shared" si="15"/>
        <v>0</v>
      </c>
      <c r="Q107" s="71">
        <f t="shared" si="40"/>
        <v>6.43</v>
      </c>
      <c r="R107" s="77">
        <f t="shared" si="23"/>
        <v>7837.39</v>
      </c>
      <c r="T107" s="68">
        <f t="shared" si="36"/>
        <v>7</v>
      </c>
      <c r="U107" s="68">
        <v>0.0</v>
      </c>
      <c r="V107" s="69">
        <f t="shared" si="41"/>
        <v>78.37</v>
      </c>
      <c r="W107" s="70">
        <f t="shared" si="37"/>
        <v>7882.4</v>
      </c>
      <c r="X107" s="71">
        <f t="shared" si="19"/>
        <v>78.37</v>
      </c>
    </row>
    <row r="108">
      <c r="A108" s="143"/>
      <c r="B108" s="72">
        <v>44062.0</v>
      </c>
      <c r="C108" s="102" t="s">
        <v>44</v>
      </c>
      <c r="D108" s="103">
        <f t="shared" si="38"/>
        <v>6.43</v>
      </c>
      <c r="E108" s="71">
        <v>0.0</v>
      </c>
      <c r="F108" s="91">
        <f t="shared" si="10"/>
        <v>7818.1</v>
      </c>
      <c r="G108" s="71">
        <v>0.0</v>
      </c>
      <c r="H108" s="91">
        <v>0.0</v>
      </c>
      <c r="I108" s="4">
        <f t="shared" si="39"/>
        <v>6.43</v>
      </c>
      <c r="J108" s="77">
        <f t="shared" si="12"/>
        <v>25.72</v>
      </c>
      <c r="K108" s="71">
        <v>0.0</v>
      </c>
      <c r="L108" s="91">
        <f t="shared" si="13"/>
        <v>0</v>
      </c>
      <c r="M108" s="71">
        <v>0.0</v>
      </c>
      <c r="N108" s="91">
        <f t="shared" si="14"/>
        <v>0</v>
      </c>
      <c r="O108" s="71">
        <v>0.0</v>
      </c>
      <c r="P108" s="91">
        <f t="shared" si="15"/>
        <v>0</v>
      </c>
      <c r="Q108" s="71">
        <f t="shared" si="40"/>
        <v>6.43</v>
      </c>
      <c r="R108" s="77">
        <f t="shared" si="23"/>
        <v>7843.82</v>
      </c>
      <c r="T108" s="68">
        <f t="shared" si="36"/>
        <v>6</v>
      </c>
      <c r="U108" s="68">
        <v>0.0</v>
      </c>
      <c r="V108" s="69">
        <f t="shared" si="41"/>
        <v>78.44</v>
      </c>
      <c r="W108" s="70">
        <f t="shared" si="37"/>
        <v>7882.4</v>
      </c>
      <c r="X108" s="71">
        <f t="shared" si="19"/>
        <v>78.44</v>
      </c>
    </row>
    <row r="109">
      <c r="A109" s="143"/>
      <c r="B109" s="72">
        <v>44063.0</v>
      </c>
      <c r="C109" s="102" t="s">
        <v>44</v>
      </c>
      <c r="D109" s="103">
        <f t="shared" si="38"/>
        <v>6.43</v>
      </c>
      <c r="E109" s="71">
        <v>0.0</v>
      </c>
      <c r="F109" s="91">
        <f t="shared" si="10"/>
        <v>7818.1</v>
      </c>
      <c r="G109" s="71">
        <v>0.0</v>
      </c>
      <c r="H109" s="91">
        <v>0.0</v>
      </c>
      <c r="I109" s="4">
        <f t="shared" si="39"/>
        <v>6.43</v>
      </c>
      <c r="J109" s="77">
        <f t="shared" si="12"/>
        <v>32.15</v>
      </c>
      <c r="K109" s="71">
        <v>0.0</v>
      </c>
      <c r="L109" s="91">
        <f t="shared" si="13"/>
        <v>0</v>
      </c>
      <c r="M109" s="71">
        <v>0.0</v>
      </c>
      <c r="N109" s="91">
        <f t="shared" si="14"/>
        <v>0</v>
      </c>
      <c r="O109" s="71">
        <v>0.0</v>
      </c>
      <c r="P109" s="91">
        <f t="shared" si="15"/>
        <v>0</v>
      </c>
      <c r="Q109" s="71">
        <f t="shared" si="40"/>
        <v>6.43</v>
      </c>
      <c r="R109" s="77">
        <f t="shared" si="23"/>
        <v>7850.25</v>
      </c>
      <c r="T109" s="68">
        <f t="shared" si="36"/>
        <v>5</v>
      </c>
      <c r="U109" s="68">
        <v>0.0</v>
      </c>
      <c r="V109" s="69">
        <f t="shared" si="41"/>
        <v>78.5</v>
      </c>
      <c r="W109" s="70">
        <f t="shared" si="37"/>
        <v>7882.4</v>
      </c>
      <c r="X109" s="71">
        <f t="shared" si="19"/>
        <v>78.5</v>
      </c>
    </row>
    <row r="110">
      <c r="A110" s="143"/>
      <c r="B110" s="72">
        <v>44064.0</v>
      </c>
      <c r="C110" s="102" t="s">
        <v>44</v>
      </c>
      <c r="D110" s="103">
        <f t="shared" si="38"/>
        <v>6.43</v>
      </c>
      <c r="E110" s="71">
        <v>0.0</v>
      </c>
      <c r="F110" s="91">
        <f t="shared" si="10"/>
        <v>7818.1</v>
      </c>
      <c r="G110" s="71">
        <v>0.0</v>
      </c>
      <c r="H110" s="91">
        <v>0.0</v>
      </c>
      <c r="I110" s="4">
        <f t="shared" si="39"/>
        <v>6.43</v>
      </c>
      <c r="J110" s="77">
        <f t="shared" si="12"/>
        <v>38.58</v>
      </c>
      <c r="K110" s="71">
        <v>0.0</v>
      </c>
      <c r="L110" s="91">
        <f t="shared" si="13"/>
        <v>0</v>
      </c>
      <c r="M110" s="71">
        <v>0.0</v>
      </c>
      <c r="N110" s="91">
        <f t="shared" si="14"/>
        <v>0</v>
      </c>
      <c r="O110" s="71">
        <v>0.0</v>
      </c>
      <c r="P110" s="91">
        <f t="shared" si="15"/>
        <v>0</v>
      </c>
      <c r="Q110" s="71">
        <f t="shared" si="40"/>
        <v>6.43</v>
      </c>
      <c r="R110" s="77">
        <f t="shared" si="23"/>
        <v>7856.68</v>
      </c>
      <c r="T110" s="68">
        <f t="shared" si="36"/>
        <v>4</v>
      </c>
      <c r="U110" s="68">
        <v>0.0</v>
      </c>
      <c r="V110" s="69">
        <f t="shared" si="41"/>
        <v>78.57</v>
      </c>
      <c r="W110" s="70">
        <f t="shared" si="37"/>
        <v>7882.4</v>
      </c>
      <c r="X110" s="71">
        <f t="shared" si="19"/>
        <v>78.57</v>
      </c>
    </row>
    <row r="111">
      <c r="A111" s="143"/>
      <c r="B111" s="72">
        <v>44065.0</v>
      </c>
      <c r="C111" s="102" t="s">
        <v>44</v>
      </c>
      <c r="D111" s="103">
        <f t="shared" si="38"/>
        <v>6.43</v>
      </c>
      <c r="E111" s="71">
        <v>0.0</v>
      </c>
      <c r="F111" s="91">
        <f t="shared" si="10"/>
        <v>7818.1</v>
      </c>
      <c r="G111" s="71">
        <v>0.0</v>
      </c>
      <c r="H111" s="91">
        <v>0.0</v>
      </c>
      <c r="I111" s="4">
        <f t="shared" si="39"/>
        <v>6.43</v>
      </c>
      <c r="J111" s="77">
        <f t="shared" si="12"/>
        <v>45.01</v>
      </c>
      <c r="K111" s="71">
        <v>0.0</v>
      </c>
      <c r="L111" s="91">
        <f t="shared" si="13"/>
        <v>0</v>
      </c>
      <c r="M111" s="71">
        <v>0.0</v>
      </c>
      <c r="N111" s="91">
        <f t="shared" si="14"/>
        <v>0</v>
      </c>
      <c r="O111" s="71">
        <v>0.0</v>
      </c>
      <c r="P111" s="91">
        <f t="shared" si="15"/>
        <v>0</v>
      </c>
      <c r="Q111" s="71">
        <f t="shared" si="40"/>
        <v>6.43</v>
      </c>
      <c r="R111" s="77">
        <f t="shared" si="23"/>
        <v>7863.11</v>
      </c>
      <c r="T111" s="68">
        <f t="shared" si="36"/>
        <v>3</v>
      </c>
      <c r="U111" s="68">
        <v>0.0</v>
      </c>
      <c r="V111" s="69">
        <f t="shared" si="41"/>
        <v>78.63</v>
      </c>
      <c r="W111" s="70">
        <f t="shared" si="37"/>
        <v>7882.4</v>
      </c>
      <c r="X111" s="71">
        <f t="shared" si="19"/>
        <v>78.63</v>
      </c>
    </row>
    <row r="112">
      <c r="A112" s="143"/>
      <c r="B112" s="72">
        <v>44066.0</v>
      </c>
      <c r="C112" s="102" t="s">
        <v>44</v>
      </c>
      <c r="D112" s="103">
        <f t="shared" si="38"/>
        <v>6.43</v>
      </c>
      <c r="E112" s="71">
        <v>0.0</v>
      </c>
      <c r="F112" s="91">
        <f t="shared" si="10"/>
        <v>7818.1</v>
      </c>
      <c r="G112" s="71">
        <v>0.0</v>
      </c>
      <c r="H112" s="91">
        <v>0.0</v>
      </c>
      <c r="I112" s="4">
        <f t="shared" si="39"/>
        <v>6.43</v>
      </c>
      <c r="J112" s="77">
        <f t="shared" si="12"/>
        <v>51.44</v>
      </c>
      <c r="K112" s="71">
        <v>0.0</v>
      </c>
      <c r="L112" s="91">
        <f t="shared" si="13"/>
        <v>0</v>
      </c>
      <c r="M112" s="71">
        <v>0.0</v>
      </c>
      <c r="N112" s="91">
        <f t="shared" si="14"/>
        <v>0</v>
      </c>
      <c r="O112" s="71">
        <v>0.0</v>
      </c>
      <c r="P112" s="91">
        <f t="shared" si="15"/>
        <v>0</v>
      </c>
      <c r="Q112" s="71">
        <f t="shared" si="40"/>
        <v>6.43</v>
      </c>
      <c r="R112" s="77">
        <f t="shared" si="23"/>
        <v>7869.54</v>
      </c>
      <c r="T112" s="68">
        <f t="shared" si="36"/>
        <v>2</v>
      </c>
      <c r="U112" s="68">
        <v>0.0</v>
      </c>
      <c r="V112" s="69">
        <f t="shared" si="41"/>
        <v>78.7</v>
      </c>
      <c r="W112" s="70">
        <f t="shared" si="37"/>
        <v>7882.4</v>
      </c>
      <c r="X112" s="71">
        <f t="shared" si="19"/>
        <v>78.7</v>
      </c>
    </row>
    <row r="113">
      <c r="A113" s="143"/>
      <c r="B113" s="72">
        <v>44067.0</v>
      </c>
      <c r="C113" s="102" t="s">
        <v>44</v>
      </c>
      <c r="D113" s="103">
        <f t="shared" si="38"/>
        <v>6.43</v>
      </c>
      <c r="E113" s="71">
        <v>0.0</v>
      </c>
      <c r="F113" s="91">
        <f t="shared" si="10"/>
        <v>7818.1</v>
      </c>
      <c r="G113" s="71">
        <v>0.0</v>
      </c>
      <c r="H113" s="91">
        <v>0.0</v>
      </c>
      <c r="I113" s="4">
        <f t="shared" si="39"/>
        <v>6.43</v>
      </c>
      <c r="J113" s="77">
        <f t="shared" si="12"/>
        <v>57.87</v>
      </c>
      <c r="K113" s="71">
        <v>0.0</v>
      </c>
      <c r="L113" s="91">
        <f t="shared" si="13"/>
        <v>0</v>
      </c>
      <c r="M113" s="71">
        <v>0.0</v>
      </c>
      <c r="N113" s="91">
        <f t="shared" si="14"/>
        <v>0</v>
      </c>
      <c r="O113" s="71">
        <v>0.0</v>
      </c>
      <c r="P113" s="91">
        <f t="shared" si="15"/>
        <v>0</v>
      </c>
      <c r="Q113" s="71">
        <f t="shared" si="40"/>
        <v>6.43</v>
      </c>
      <c r="R113" s="77">
        <f t="shared" si="23"/>
        <v>7875.97</v>
      </c>
      <c r="T113" s="68">
        <f t="shared" si="36"/>
        <v>1</v>
      </c>
      <c r="U113" s="68">
        <v>0.0</v>
      </c>
      <c r="V113" s="69">
        <f t="shared" si="41"/>
        <v>78.76</v>
      </c>
      <c r="W113" s="70">
        <f t="shared" si="37"/>
        <v>7882.4</v>
      </c>
      <c r="X113" s="71">
        <f t="shared" si="19"/>
        <v>78.76</v>
      </c>
    </row>
    <row r="114">
      <c r="A114" s="143"/>
      <c r="B114" s="72">
        <v>44068.0</v>
      </c>
      <c r="C114" s="102" t="s">
        <v>44</v>
      </c>
      <c r="D114" s="103">
        <f t="shared" si="38"/>
        <v>6.43</v>
      </c>
      <c r="E114" s="71">
        <v>0.0</v>
      </c>
      <c r="F114" s="91">
        <f t="shared" si="10"/>
        <v>7818.1</v>
      </c>
      <c r="G114" s="71">
        <v>0.0</v>
      </c>
      <c r="H114" s="91">
        <v>0.0</v>
      </c>
      <c r="I114" s="4">
        <f t="shared" si="39"/>
        <v>6.43</v>
      </c>
      <c r="J114" s="77">
        <f t="shared" si="12"/>
        <v>64.3</v>
      </c>
      <c r="K114" s="71">
        <v>0.0</v>
      </c>
      <c r="L114" s="91">
        <f t="shared" si="13"/>
        <v>0</v>
      </c>
      <c r="M114" s="71">
        <v>0.0</v>
      </c>
      <c r="N114" s="91">
        <f t="shared" si="14"/>
        <v>0</v>
      </c>
      <c r="O114" s="71">
        <v>0.0</v>
      </c>
      <c r="P114" s="91">
        <f t="shared" si="15"/>
        <v>0</v>
      </c>
      <c r="Q114" s="71">
        <f t="shared" si="40"/>
        <v>6.43</v>
      </c>
      <c r="R114" s="77">
        <f t="shared" si="23"/>
        <v>7882.4</v>
      </c>
      <c r="T114" s="68">
        <f t="shared" si="36"/>
        <v>0</v>
      </c>
      <c r="U114" s="68">
        <v>0.0</v>
      </c>
      <c r="V114" s="69">
        <v>0.0</v>
      </c>
      <c r="W114" s="70">
        <f t="shared" si="37"/>
        <v>7882.4</v>
      </c>
      <c r="X114" s="71">
        <f t="shared" si="19"/>
        <v>78.82</v>
      </c>
    </row>
    <row r="115">
      <c r="A115" s="143"/>
      <c r="B115" s="197">
        <v>44069.0</v>
      </c>
      <c r="C115" s="198" t="s">
        <v>58</v>
      </c>
      <c r="D115" s="199">
        <f>C8</f>
        <v>300</v>
      </c>
      <c r="E115" s="200">
        <v>0.0</v>
      </c>
      <c r="F115" s="201">
        <f t="shared" si="10"/>
        <v>7818.1</v>
      </c>
      <c r="G115" s="202">
        <f>0</f>
        <v>0</v>
      </c>
      <c r="H115" s="201">
        <f t="shared" ref="H115:H116" si="42">G115</f>
        <v>0</v>
      </c>
      <c r="I115" s="202">
        <v>0.0</v>
      </c>
      <c r="J115" s="203">
        <f t="shared" si="12"/>
        <v>64.3</v>
      </c>
      <c r="K115" s="202">
        <v>0.0</v>
      </c>
      <c r="L115" s="201">
        <f>K115</f>
        <v>0</v>
      </c>
      <c r="M115" s="202">
        <f>D115</f>
        <v>300</v>
      </c>
      <c r="N115" s="201">
        <f>M115</f>
        <v>300</v>
      </c>
      <c r="O115" s="202">
        <v>0.0</v>
      </c>
      <c r="P115" s="201">
        <f>P103+O115</f>
        <v>0</v>
      </c>
      <c r="Q115" s="200">
        <f>E115+I115+M115+O115</f>
        <v>300</v>
      </c>
      <c r="R115" s="204">
        <f t="shared" si="23"/>
        <v>8182.4</v>
      </c>
      <c r="T115" s="68"/>
      <c r="U115" s="68"/>
      <c r="V115" s="71">
        <v>0.0</v>
      </c>
      <c r="W115" s="71">
        <v>0.0</v>
      </c>
      <c r="X115" s="71">
        <f t="shared" si="19"/>
        <v>81.82</v>
      </c>
    </row>
    <row r="116">
      <c r="A116" s="113"/>
      <c r="B116" s="197">
        <v>44069.0</v>
      </c>
      <c r="C116" s="198" t="s">
        <v>59</v>
      </c>
      <c r="D116" s="202">
        <f>F115</f>
        <v>7818.1</v>
      </c>
      <c r="E116" s="200">
        <f>-F115</f>
        <v>-7818.1</v>
      </c>
      <c r="F116" s="201">
        <f t="shared" si="10"/>
        <v>0</v>
      </c>
      <c r="G116" s="202">
        <f>F115</f>
        <v>7818.1</v>
      </c>
      <c r="H116" s="201">
        <f t="shared" si="42"/>
        <v>7818.1</v>
      </c>
      <c r="I116" s="202">
        <v>0.0</v>
      </c>
      <c r="J116" s="203">
        <f t="shared" si="12"/>
        <v>64.3</v>
      </c>
      <c r="K116" s="202">
        <v>0.0</v>
      </c>
      <c r="L116" s="201">
        <f t="shared" ref="L116:L124" si="43">L115+K116</f>
        <v>0</v>
      </c>
      <c r="M116" s="202">
        <v>0.0</v>
      </c>
      <c r="N116" s="201">
        <f t="shared" ref="N116:N117" si="44">N115+M116</f>
        <v>300</v>
      </c>
      <c r="O116" s="202">
        <v>0.0</v>
      </c>
      <c r="P116" s="202">
        <f t="shared" ref="P116:P117" si="45">P115+O116</f>
        <v>0</v>
      </c>
      <c r="Q116" s="200">
        <v>0.0</v>
      </c>
      <c r="R116" s="204">
        <f t="shared" si="23"/>
        <v>8182.4</v>
      </c>
      <c r="T116" s="205"/>
      <c r="U116" s="182"/>
      <c r="V116" s="69">
        <v>0.0</v>
      </c>
      <c r="W116" s="70">
        <v>0.0</v>
      </c>
      <c r="X116" s="4">
        <f t="shared" si="19"/>
        <v>81.82</v>
      </c>
    </row>
    <row r="117">
      <c r="A117" s="113"/>
      <c r="B117" s="197">
        <v>44069.0</v>
      </c>
      <c r="C117" s="198" t="s">
        <v>60</v>
      </c>
      <c r="D117" s="202">
        <f>J116</f>
        <v>64.3</v>
      </c>
      <c r="E117" s="200">
        <v>0.0</v>
      </c>
      <c r="F117" s="201">
        <f t="shared" si="10"/>
        <v>0</v>
      </c>
      <c r="G117" s="202">
        <v>0.0</v>
      </c>
      <c r="H117" s="201">
        <f t="shared" ref="H117:H125" si="46">H116+G117</f>
        <v>7818.1</v>
      </c>
      <c r="I117" s="202">
        <f>-J116</f>
        <v>-64.3</v>
      </c>
      <c r="J117" s="203">
        <f t="shared" si="12"/>
        <v>0</v>
      </c>
      <c r="K117" s="202">
        <f>J116</f>
        <v>64.3</v>
      </c>
      <c r="L117" s="201">
        <f t="shared" si="43"/>
        <v>64.3</v>
      </c>
      <c r="M117" s="202">
        <v>0.0</v>
      </c>
      <c r="N117" s="201">
        <f t="shared" si="44"/>
        <v>300</v>
      </c>
      <c r="O117" s="202">
        <v>0.0</v>
      </c>
      <c r="P117" s="202">
        <f t="shared" si="45"/>
        <v>0</v>
      </c>
      <c r="Q117" s="200">
        <v>0.0</v>
      </c>
      <c r="R117" s="204">
        <f t="shared" si="23"/>
        <v>8182.4</v>
      </c>
      <c r="T117" s="205"/>
      <c r="V117" s="206">
        <v>0.0</v>
      </c>
      <c r="W117" s="206">
        <v>0.0</v>
      </c>
      <c r="X117" s="4">
        <f t="shared" si="19"/>
        <v>81.82</v>
      </c>
    </row>
    <row r="118">
      <c r="A118" s="113"/>
      <c r="B118" s="197">
        <v>44069.0</v>
      </c>
      <c r="C118" s="198" t="s">
        <v>61</v>
      </c>
      <c r="D118" s="202">
        <f>ROUND(C3/365*H117,2)</f>
        <v>12.85</v>
      </c>
      <c r="E118" s="200">
        <v>0.0</v>
      </c>
      <c r="F118" s="201">
        <v>0.0</v>
      </c>
      <c r="G118" s="202">
        <v>0.0</v>
      </c>
      <c r="H118" s="201">
        <f t="shared" si="46"/>
        <v>7818.1</v>
      </c>
      <c r="I118" s="202">
        <v>0.0</v>
      </c>
      <c r="J118" s="203">
        <v>0.0</v>
      </c>
      <c r="K118" s="202">
        <v>0.0</v>
      </c>
      <c r="L118" s="201">
        <f t="shared" si="43"/>
        <v>64.3</v>
      </c>
      <c r="M118" s="202">
        <v>0.0</v>
      </c>
      <c r="N118" s="201">
        <f>N115+M118</f>
        <v>300</v>
      </c>
      <c r="O118" s="202">
        <f t="shared" ref="O118:O120" si="47">D118</f>
        <v>12.85</v>
      </c>
      <c r="P118" s="202">
        <f>P115+O118</f>
        <v>12.85</v>
      </c>
      <c r="Q118" s="200">
        <f t="shared" ref="Q118:Q120" si="48">E118+I118+M118+O118</f>
        <v>12.85</v>
      </c>
      <c r="R118" s="204">
        <f>R115+Q118</f>
        <v>8195.25</v>
      </c>
      <c r="T118" s="205"/>
      <c r="V118" s="206">
        <v>0.0</v>
      </c>
      <c r="W118" s="206">
        <v>0.0</v>
      </c>
      <c r="X118" s="4">
        <f t="shared" si="19"/>
        <v>81.95</v>
      </c>
    </row>
    <row r="119">
      <c r="A119" s="113"/>
      <c r="B119" s="197">
        <v>44070.0</v>
      </c>
      <c r="C119" s="198" t="s">
        <v>61</v>
      </c>
      <c r="D119" s="202">
        <f>ROUND(C3/365*H118,2)</f>
        <v>12.85</v>
      </c>
      <c r="E119" s="200">
        <v>0.0</v>
      </c>
      <c r="F119" s="201">
        <v>0.0</v>
      </c>
      <c r="G119" s="202">
        <v>0.0</v>
      </c>
      <c r="H119" s="201">
        <f t="shared" si="46"/>
        <v>7818.1</v>
      </c>
      <c r="I119" s="202">
        <v>0.0</v>
      </c>
      <c r="J119" s="203">
        <v>0.0</v>
      </c>
      <c r="K119" s="202">
        <v>0.0</v>
      </c>
      <c r="L119" s="201">
        <f t="shared" si="43"/>
        <v>64.3</v>
      </c>
      <c r="M119" s="202">
        <v>0.0</v>
      </c>
      <c r="N119" s="201">
        <f t="shared" ref="N119:N125" si="49">N118+M119</f>
        <v>300</v>
      </c>
      <c r="O119" s="202">
        <f t="shared" si="47"/>
        <v>12.85</v>
      </c>
      <c r="P119" s="202">
        <f t="shared" ref="P119:P125" si="50">P118+O119</f>
        <v>25.7</v>
      </c>
      <c r="Q119" s="200">
        <f t="shared" si="48"/>
        <v>12.85</v>
      </c>
      <c r="R119" s="204">
        <f t="shared" ref="R119:R125" si="51">R118+Q119</f>
        <v>8208.1</v>
      </c>
      <c r="T119" s="205"/>
      <c r="V119" s="206">
        <v>0.0</v>
      </c>
      <c r="W119" s="206">
        <v>0.0</v>
      </c>
      <c r="X119" s="4">
        <f t="shared" si="19"/>
        <v>82.08</v>
      </c>
    </row>
    <row r="120">
      <c r="A120" s="113"/>
      <c r="B120" s="207">
        <v>44071.0</v>
      </c>
      <c r="C120" s="198" t="s">
        <v>61</v>
      </c>
      <c r="D120" s="202">
        <f>ROUND(C3/365*H119,2)</f>
        <v>12.85</v>
      </c>
      <c r="E120" s="200">
        <v>0.0</v>
      </c>
      <c r="F120" s="201">
        <v>0.0</v>
      </c>
      <c r="G120" s="202">
        <v>0.0</v>
      </c>
      <c r="H120" s="201">
        <f t="shared" si="46"/>
        <v>7818.1</v>
      </c>
      <c r="I120" s="202">
        <v>0.0</v>
      </c>
      <c r="J120" s="203">
        <v>0.0</v>
      </c>
      <c r="K120" s="202">
        <v>0.0</v>
      </c>
      <c r="L120" s="201">
        <f t="shared" si="43"/>
        <v>64.3</v>
      </c>
      <c r="M120" s="202">
        <v>0.0</v>
      </c>
      <c r="N120" s="208">
        <f t="shared" si="49"/>
        <v>300</v>
      </c>
      <c r="O120" s="202">
        <f t="shared" si="47"/>
        <v>12.85</v>
      </c>
      <c r="P120" s="202">
        <f t="shared" si="50"/>
        <v>38.55</v>
      </c>
      <c r="Q120" s="200">
        <f t="shared" si="48"/>
        <v>12.85</v>
      </c>
      <c r="R120" s="204">
        <f t="shared" si="51"/>
        <v>8220.95</v>
      </c>
      <c r="T120" s="205"/>
      <c r="V120" s="206">
        <v>0.0</v>
      </c>
      <c r="W120" s="206">
        <v>0.0</v>
      </c>
      <c r="X120" s="4">
        <f t="shared" si="19"/>
        <v>82.21</v>
      </c>
    </row>
    <row r="121">
      <c r="A121" s="113"/>
      <c r="B121" s="373">
        <v>44071.0</v>
      </c>
      <c r="C121" s="84" t="s">
        <v>64</v>
      </c>
      <c r="D121" s="85">
        <f>5000+V120</f>
        <v>5000</v>
      </c>
      <c r="E121" s="86">
        <v>0.0</v>
      </c>
      <c r="F121" s="374">
        <f t="shared" ref="F121:F125" si="52">F120+E121</f>
        <v>0</v>
      </c>
      <c r="G121" s="375">
        <f>-D121-(K121+O121)</f>
        <v>-4897.15</v>
      </c>
      <c r="H121" s="98">
        <f t="shared" si="46"/>
        <v>2920.95</v>
      </c>
      <c r="I121" s="85">
        <v>0.0</v>
      </c>
      <c r="J121" s="88">
        <f t="shared" ref="J121:J124" si="53">J120+I121</f>
        <v>0</v>
      </c>
      <c r="K121" s="85">
        <f>-(L120)</f>
        <v>-64.3</v>
      </c>
      <c r="L121" s="98">
        <f t="shared" si="43"/>
        <v>0</v>
      </c>
      <c r="M121" s="85">
        <v>0.0</v>
      </c>
      <c r="N121" s="210">
        <f t="shared" si="49"/>
        <v>300</v>
      </c>
      <c r="O121" s="86">
        <f>-(P120)</f>
        <v>-38.55</v>
      </c>
      <c r="P121" s="85">
        <f t="shared" si="50"/>
        <v>0</v>
      </c>
      <c r="Q121" s="86">
        <f>-D121</f>
        <v>-5000</v>
      </c>
      <c r="R121" s="89">
        <f t="shared" si="51"/>
        <v>3220.95</v>
      </c>
      <c r="T121" s="205"/>
      <c r="V121" s="206">
        <v>0.0</v>
      </c>
      <c r="W121" s="206">
        <v>0.0</v>
      </c>
      <c r="X121" s="4">
        <f t="shared" si="19"/>
        <v>32.21</v>
      </c>
    </row>
    <row r="122">
      <c r="A122" s="113"/>
      <c r="B122" s="376">
        <v>44072.0</v>
      </c>
      <c r="C122" s="198" t="s">
        <v>61</v>
      </c>
      <c r="D122" s="201">
        <f>ROUND(C3/365*H121,2)</f>
        <v>4.8</v>
      </c>
      <c r="E122" s="202">
        <v>0.0</v>
      </c>
      <c r="F122" s="377">
        <f t="shared" si="52"/>
        <v>0</v>
      </c>
      <c r="G122" s="200">
        <v>0.0</v>
      </c>
      <c r="H122" s="202">
        <f t="shared" si="46"/>
        <v>2920.95</v>
      </c>
      <c r="I122" s="200">
        <v>0.0</v>
      </c>
      <c r="J122" s="204">
        <f t="shared" si="53"/>
        <v>0</v>
      </c>
      <c r="K122" s="202">
        <v>0.0</v>
      </c>
      <c r="L122" s="202">
        <f t="shared" si="43"/>
        <v>0</v>
      </c>
      <c r="M122" s="200">
        <v>0.0</v>
      </c>
      <c r="N122" s="201">
        <f t="shared" si="49"/>
        <v>300</v>
      </c>
      <c r="O122" s="202">
        <f t="shared" ref="O122:O124" si="54">D122</f>
        <v>4.8</v>
      </c>
      <c r="P122" s="202">
        <f t="shared" si="50"/>
        <v>4.8</v>
      </c>
      <c r="Q122" s="200">
        <f t="shared" ref="Q122:Q124" si="55">E122+I122+M122+O122</f>
        <v>4.8</v>
      </c>
      <c r="R122" s="204">
        <f t="shared" si="51"/>
        <v>3225.75</v>
      </c>
      <c r="T122" s="205"/>
      <c r="V122" s="206">
        <v>0.0</v>
      </c>
      <c r="W122" s="206">
        <v>0.0</v>
      </c>
      <c r="X122" s="4">
        <f t="shared" si="19"/>
        <v>32.26</v>
      </c>
    </row>
    <row r="123">
      <c r="A123" s="113"/>
      <c r="B123" s="197">
        <v>44073.0</v>
      </c>
      <c r="C123" s="198" t="s">
        <v>61</v>
      </c>
      <c r="D123" s="201">
        <f>ROUND(C3/365*H122,2)</f>
        <v>4.8</v>
      </c>
      <c r="E123" s="202">
        <v>0.0</v>
      </c>
      <c r="F123" s="202">
        <f t="shared" si="52"/>
        <v>0</v>
      </c>
      <c r="G123" s="200">
        <v>0.0</v>
      </c>
      <c r="H123" s="202">
        <f t="shared" si="46"/>
        <v>2920.95</v>
      </c>
      <c r="I123" s="200">
        <v>0.0</v>
      </c>
      <c r="J123" s="204">
        <f t="shared" si="53"/>
        <v>0</v>
      </c>
      <c r="K123" s="202">
        <v>0.0</v>
      </c>
      <c r="L123" s="202">
        <f t="shared" si="43"/>
        <v>0</v>
      </c>
      <c r="M123" s="200">
        <v>0.0</v>
      </c>
      <c r="N123" s="201">
        <f t="shared" si="49"/>
        <v>300</v>
      </c>
      <c r="O123" s="202">
        <f t="shared" si="54"/>
        <v>4.8</v>
      </c>
      <c r="P123" s="202">
        <f t="shared" si="50"/>
        <v>9.6</v>
      </c>
      <c r="Q123" s="200">
        <f t="shared" si="55"/>
        <v>4.8</v>
      </c>
      <c r="R123" s="204">
        <f t="shared" si="51"/>
        <v>3230.55</v>
      </c>
      <c r="T123" s="205"/>
      <c r="V123" s="206">
        <v>0.0</v>
      </c>
      <c r="W123" s="206">
        <v>0.0</v>
      </c>
      <c r="X123" s="4">
        <f t="shared" si="19"/>
        <v>32.31</v>
      </c>
    </row>
    <row r="124">
      <c r="A124" s="113"/>
      <c r="B124" s="207">
        <v>44074.0</v>
      </c>
      <c r="C124" s="198" t="s">
        <v>61</v>
      </c>
      <c r="D124" s="201">
        <f>ROUND(C3/365*H123,2)</f>
        <v>4.8</v>
      </c>
      <c r="E124" s="202">
        <v>0.0</v>
      </c>
      <c r="F124" s="202">
        <f t="shared" si="52"/>
        <v>0</v>
      </c>
      <c r="G124" s="200">
        <v>0.0</v>
      </c>
      <c r="H124" s="202">
        <f t="shared" si="46"/>
        <v>2920.95</v>
      </c>
      <c r="I124" s="200">
        <v>0.0</v>
      </c>
      <c r="J124" s="204">
        <f t="shared" si="53"/>
        <v>0</v>
      </c>
      <c r="K124" s="202">
        <v>0.0</v>
      </c>
      <c r="L124" s="202">
        <f t="shared" si="43"/>
        <v>0</v>
      </c>
      <c r="M124" s="200">
        <v>0.0</v>
      </c>
      <c r="N124" s="201">
        <f t="shared" si="49"/>
        <v>300</v>
      </c>
      <c r="O124" s="202">
        <f t="shared" si="54"/>
        <v>4.8</v>
      </c>
      <c r="P124" s="202">
        <f t="shared" si="50"/>
        <v>14.4</v>
      </c>
      <c r="Q124" s="200">
        <f t="shared" si="55"/>
        <v>4.8</v>
      </c>
      <c r="R124" s="204">
        <f t="shared" si="51"/>
        <v>3235.35</v>
      </c>
      <c r="T124" s="205"/>
      <c r="V124" s="206">
        <v>0.0</v>
      </c>
      <c r="W124" s="206">
        <v>0.0</v>
      </c>
      <c r="X124" s="4">
        <f t="shared" si="19"/>
        <v>32.35</v>
      </c>
    </row>
    <row r="125">
      <c r="A125" s="113"/>
      <c r="B125" s="209">
        <v>44074.0</v>
      </c>
      <c r="C125" s="378" t="s">
        <v>65</v>
      </c>
      <c r="D125" s="379">
        <f>H124+L124+N124+P124</f>
        <v>3235.35</v>
      </c>
      <c r="E125" s="190">
        <v>0.0</v>
      </c>
      <c r="F125" s="190">
        <f t="shared" si="52"/>
        <v>0</v>
      </c>
      <c r="G125" s="380">
        <f>-H124</f>
        <v>-2920.95</v>
      </c>
      <c r="H125" s="379">
        <f t="shared" si="46"/>
        <v>0</v>
      </c>
      <c r="I125" s="190">
        <v>0.0</v>
      </c>
      <c r="J125" s="381">
        <f>J124-I125</f>
        <v>0</v>
      </c>
      <c r="K125" s="190">
        <v>0.0</v>
      </c>
      <c r="L125" s="379">
        <v>0.0</v>
      </c>
      <c r="M125" s="190">
        <f>-N124</f>
        <v>-300</v>
      </c>
      <c r="N125" s="190">
        <f t="shared" si="49"/>
        <v>0</v>
      </c>
      <c r="O125" s="380">
        <f>-P124</f>
        <v>-14.4</v>
      </c>
      <c r="P125" s="190">
        <f t="shared" si="50"/>
        <v>0</v>
      </c>
      <c r="Q125" s="382">
        <f>-R124</f>
        <v>-3235.35</v>
      </c>
      <c r="R125" s="381">
        <f t="shared" si="51"/>
        <v>0</v>
      </c>
      <c r="T125" s="205"/>
      <c r="V125" s="206">
        <v>0.0</v>
      </c>
      <c r="W125" s="206">
        <v>0.0</v>
      </c>
      <c r="X125" s="4">
        <f t="shared" si="19"/>
        <v>0</v>
      </c>
    </row>
  </sheetData>
  <mergeCells count="1">
    <mergeCell ref="U2:U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9.43"/>
    <col customWidth="1" min="4" max="4" width="22.71"/>
    <col customWidth="1" min="5" max="5" width="19.0"/>
    <col customWidth="1" min="6" max="6" width="17.29"/>
    <col customWidth="1" min="7" max="7" width="21.0"/>
    <col customWidth="1" min="8" max="8" width="18.57"/>
    <col customWidth="1" min="9" max="9" width="21.43"/>
    <col customWidth="1" min="13" max="13" width="13.0"/>
    <col customWidth="1" min="14" max="14" width="19.71"/>
    <col customWidth="1" min="15" max="15" width="20.0"/>
    <col customWidth="1" min="16" max="16" width="19.14"/>
    <col customWidth="1" min="17" max="17" width="17.29"/>
    <col customWidth="1" min="18" max="18" width="16.71"/>
    <col customWidth="1" min="19" max="19" width="18.14"/>
    <col customWidth="1" min="22" max="23" width="26.29"/>
  </cols>
  <sheetData>
    <row r="1">
      <c r="A1" s="105"/>
      <c r="B1" s="105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13</v>
      </c>
      <c r="C2" s="107">
        <v>0.3</v>
      </c>
      <c r="L2" s="14">
        <v>43997.0</v>
      </c>
      <c r="M2" s="155">
        <v>3.0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7393.7</v>
      </c>
      <c r="Q2" s="17">
        <f t="shared" ref="Q2:Q5" si="3">ROUND(R2*$C$5,2)*M2+ROUND(R2*($C$2/365),2)*(N2-M2)</f>
        <v>488.88</v>
      </c>
      <c r="R2" s="17">
        <f>C1</f>
        <v>30000</v>
      </c>
      <c r="S2" s="17">
        <f t="shared" ref="S2:S5" si="4">R2-P2</f>
        <v>22606.3</v>
      </c>
      <c r="T2" s="18">
        <f>Q2</f>
        <v>488.88</v>
      </c>
      <c r="U2" s="19">
        <f>SUM(O2:O5)</f>
        <v>31499.64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5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7325.18</v>
      </c>
      <c r="Q3" s="17">
        <f t="shared" si="3"/>
        <v>557.4</v>
      </c>
      <c r="R3" s="17">
        <f t="shared" ref="R3:R5" si="7">S2</f>
        <v>22606.3</v>
      </c>
      <c r="S3" s="17">
        <f t="shared" si="4"/>
        <v>15281.12</v>
      </c>
      <c r="T3" s="18">
        <f>SUM(Q2:Q3)</f>
        <v>1046.28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7493.22</v>
      </c>
      <c r="Q4" s="17">
        <f t="shared" si="3"/>
        <v>389.36</v>
      </c>
      <c r="R4" s="17">
        <f t="shared" si="7"/>
        <v>15281.12</v>
      </c>
      <c r="S4" s="17">
        <f t="shared" si="4"/>
        <v>7787.9</v>
      </c>
      <c r="T4" s="18">
        <f>SUM(Q2:Q4)</f>
        <v>1435.64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7851.9</v>
      </c>
      <c r="P5" s="17">
        <f t="shared" si="2"/>
        <v>7787.9</v>
      </c>
      <c r="Q5" s="17">
        <f t="shared" si="3"/>
        <v>64</v>
      </c>
      <c r="R5" s="25">
        <f t="shared" si="7"/>
        <v>7787.9</v>
      </c>
      <c r="S5" s="17">
        <f t="shared" si="4"/>
        <v>0</v>
      </c>
      <c r="T5" s="26">
        <f>SUM(Q2:Q5)</f>
        <v>1499.64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66</v>
      </c>
      <c r="C6" s="107">
        <v>0.03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  <c r="J11" s="30">
        <f>ROUND(H19*$C$2/365,2)*(L19-M19)</f>
        <v>0</v>
      </c>
    </row>
    <row r="12">
      <c r="A12" s="105"/>
      <c r="B12" s="32" t="s">
        <v>25</v>
      </c>
      <c r="C12" s="33">
        <f>C1/C9</f>
        <v>7500</v>
      </c>
    </row>
    <row r="13">
      <c r="B13" s="32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A15" s="113"/>
      <c r="B15" s="38" t="s">
        <v>28</v>
      </c>
      <c r="C15" s="40">
        <v>0.01</v>
      </c>
    </row>
    <row r="16">
      <c r="A16" s="114"/>
    </row>
    <row r="17">
      <c r="A17" s="121"/>
      <c r="B17" s="4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48" t="s">
        <v>34</v>
      </c>
      <c r="H17" s="47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2" t="s">
        <v>39</v>
      </c>
      <c r="O17" s="52" t="s">
        <v>40</v>
      </c>
      <c r="P17" s="52" t="s">
        <v>41</v>
      </c>
    </row>
    <row r="18">
      <c r="A18" s="113"/>
      <c r="B18" s="54">
        <v>43976.0</v>
      </c>
      <c r="C18" s="55" t="s">
        <v>42</v>
      </c>
      <c r="D18" s="56">
        <f>C4</f>
        <v>900</v>
      </c>
      <c r="E18" s="57">
        <f t="shared" ref="E18:E19" si="9">D18</f>
        <v>900</v>
      </c>
      <c r="F18" s="58">
        <f>D18</f>
        <v>900</v>
      </c>
      <c r="G18" s="59">
        <v>0.0</v>
      </c>
      <c r="H18" s="60">
        <v>0.0</v>
      </c>
      <c r="I18" s="61">
        <v>0.0</v>
      </c>
      <c r="J18" s="62">
        <v>0.0</v>
      </c>
      <c r="L18" s="180"/>
      <c r="M18" s="180"/>
      <c r="N18" s="4"/>
      <c r="O18" s="4"/>
      <c r="P18" s="4"/>
    </row>
    <row r="19">
      <c r="A19" s="135"/>
      <c r="B19" s="54">
        <v>43976.0</v>
      </c>
      <c r="C19" s="65" t="s">
        <v>43</v>
      </c>
      <c r="D19" s="59">
        <f>C1-D18</f>
        <v>29100</v>
      </c>
      <c r="E19" s="66">
        <f t="shared" si="9"/>
        <v>29100</v>
      </c>
      <c r="F19" s="58">
        <f t="shared" ref="F19:F57" si="10">F18+E19</f>
        <v>30000</v>
      </c>
      <c r="G19" s="59">
        <v>0.0</v>
      </c>
      <c r="H19" s="60">
        <f t="shared" ref="H19:H57" si="11">H18+G19</f>
        <v>0</v>
      </c>
      <c r="I19" s="181">
        <f>C1</f>
        <v>30000</v>
      </c>
      <c r="J19" s="67">
        <f>C1</f>
        <v>30000</v>
      </c>
      <c r="L19" s="342">
        <f t="shared" ref="L19:L40" si="12">$B$40-B19</f>
        <v>21</v>
      </c>
      <c r="M19" s="342">
        <v>3.0</v>
      </c>
      <c r="N19" s="69">
        <f t="shared" ref="N19:N39" si="13">ROUND(J19*$C$15,2)</f>
        <v>300</v>
      </c>
      <c r="O19" s="70">
        <f t="shared" ref="O19:O39" si="14">ROUND(MAX(0,F19-$S$2)+H19+ROUND(F19*$C$2/365,2)*(L19-M19)+ROUND(F19*$C$5,2)*M19,2)</f>
        <v>7882.58</v>
      </c>
      <c r="P19" s="71">
        <f t="shared" ref="P19:P57" si="15">ROUND(J19/$C$14*100,2)</f>
        <v>300</v>
      </c>
    </row>
    <row r="20">
      <c r="A20" s="135"/>
      <c r="B20" s="136">
        <v>43977.0</v>
      </c>
      <c r="C20" s="383" t="s">
        <v>67</v>
      </c>
      <c r="D20" s="384">
        <f t="shared" ref="D20:D22" si="16">ROUND($C$5*F19,2)</f>
        <v>15</v>
      </c>
      <c r="E20" s="385">
        <v>0.0</v>
      </c>
      <c r="F20" s="386">
        <f t="shared" si="10"/>
        <v>30000</v>
      </c>
      <c r="G20" s="384">
        <f t="shared" ref="G20:G40" si="17">D20</f>
        <v>15</v>
      </c>
      <c r="H20" s="387">
        <f t="shared" si="11"/>
        <v>15</v>
      </c>
      <c r="I20" s="385">
        <f t="shared" ref="I20:I40" si="18">E20+G20</f>
        <v>15</v>
      </c>
      <c r="J20" s="388">
        <f t="shared" ref="J20:J57" si="19">J19+I20</f>
        <v>30015</v>
      </c>
      <c r="L20" s="342">
        <f t="shared" si="12"/>
        <v>20</v>
      </c>
      <c r="M20" s="342">
        <v>2.0</v>
      </c>
      <c r="N20" s="69">
        <f t="shared" si="13"/>
        <v>300.15</v>
      </c>
      <c r="O20" s="70">
        <f t="shared" si="14"/>
        <v>7882.58</v>
      </c>
      <c r="P20" s="71">
        <f t="shared" si="15"/>
        <v>300.15</v>
      </c>
    </row>
    <row r="21">
      <c r="A21" s="135"/>
      <c r="B21" s="136">
        <v>43978.0</v>
      </c>
      <c r="C21" s="383" t="s">
        <v>67</v>
      </c>
      <c r="D21" s="384">
        <f t="shared" si="16"/>
        <v>15</v>
      </c>
      <c r="E21" s="385">
        <v>0.0</v>
      </c>
      <c r="F21" s="386">
        <f t="shared" si="10"/>
        <v>30000</v>
      </c>
      <c r="G21" s="384">
        <f t="shared" si="17"/>
        <v>15</v>
      </c>
      <c r="H21" s="387">
        <f t="shared" si="11"/>
        <v>30</v>
      </c>
      <c r="I21" s="385">
        <f t="shared" si="18"/>
        <v>15</v>
      </c>
      <c r="J21" s="388">
        <f t="shared" si="19"/>
        <v>30030</v>
      </c>
      <c r="L21" s="342">
        <f t="shared" si="12"/>
        <v>19</v>
      </c>
      <c r="M21" s="342">
        <v>1.0</v>
      </c>
      <c r="N21" s="69">
        <f t="shared" si="13"/>
        <v>300.3</v>
      </c>
      <c r="O21" s="70">
        <f t="shared" si="14"/>
        <v>7882.58</v>
      </c>
      <c r="P21" s="71">
        <f t="shared" si="15"/>
        <v>300.3</v>
      </c>
    </row>
    <row r="22">
      <c r="A22" s="143"/>
      <c r="B22" s="136">
        <v>43979.0</v>
      </c>
      <c r="C22" s="383" t="s">
        <v>67</v>
      </c>
      <c r="D22" s="384">
        <f t="shared" si="16"/>
        <v>15</v>
      </c>
      <c r="E22" s="385">
        <v>0.0</v>
      </c>
      <c r="F22" s="386">
        <f t="shared" si="10"/>
        <v>30000</v>
      </c>
      <c r="G22" s="384">
        <f t="shared" si="17"/>
        <v>15</v>
      </c>
      <c r="H22" s="387">
        <f t="shared" si="11"/>
        <v>45</v>
      </c>
      <c r="I22" s="385">
        <f t="shared" si="18"/>
        <v>15</v>
      </c>
      <c r="J22" s="388">
        <f t="shared" si="19"/>
        <v>30045</v>
      </c>
      <c r="L22" s="342">
        <f t="shared" si="12"/>
        <v>18</v>
      </c>
      <c r="M22" s="342">
        <v>0.0</v>
      </c>
      <c r="N22" s="69">
        <f t="shared" si="13"/>
        <v>300.45</v>
      </c>
      <c r="O22" s="70">
        <f t="shared" si="14"/>
        <v>7882.58</v>
      </c>
      <c r="P22" s="71">
        <f t="shared" si="15"/>
        <v>300.45</v>
      </c>
    </row>
    <row r="23">
      <c r="A23" s="143"/>
      <c r="B23" s="72">
        <v>43980.0</v>
      </c>
      <c r="C23" s="73" t="s">
        <v>44</v>
      </c>
      <c r="D23" s="71">
        <f t="shared" ref="D23:D40" si="20">ROUND($C$2/365*F22,2)</f>
        <v>24.66</v>
      </c>
      <c r="E23" s="74">
        <v>0.0</v>
      </c>
      <c r="F23" s="75">
        <f t="shared" si="10"/>
        <v>30000</v>
      </c>
      <c r="G23" s="71">
        <f t="shared" si="17"/>
        <v>24.66</v>
      </c>
      <c r="H23" s="76">
        <f t="shared" si="11"/>
        <v>69.66</v>
      </c>
      <c r="I23" s="74">
        <f t="shared" si="18"/>
        <v>24.66</v>
      </c>
      <c r="J23" s="77">
        <f t="shared" si="19"/>
        <v>30069.66</v>
      </c>
      <c r="L23" s="342">
        <f t="shared" si="12"/>
        <v>17</v>
      </c>
      <c r="M23" s="342">
        <v>0.0</v>
      </c>
      <c r="N23" s="69">
        <f t="shared" si="13"/>
        <v>300.7</v>
      </c>
      <c r="O23" s="70">
        <f t="shared" si="14"/>
        <v>7882.58</v>
      </c>
      <c r="P23" s="71">
        <f t="shared" si="15"/>
        <v>300.7</v>
      </c>
    </row>
    <row r="24">
      <c r="A24" s="143"/>
      <c r="B24" s="72">
        <v>43981.0</v>
      </c>
      <c r="C24" s="73" t="s">
        <v>44</v>
      </c>
      <c r="D24" s="71">
        <f t="shared" si="20"/>
        <v>24.66</v>
      </c>
      <c r="E24" s="74">
        <v>0.0</v>
      </c>
      <c r="F24" s="75">
        <f t="shared" si="10"/>
        <v>30000</v>
      </c>
      <c r="G24" s="71">
        <f t="shared" si="17"/>
        <v>24.66</v>
      </c>
      <c r="H24" s="76">
        <f t="shared" si="11"/>
        <v>94.32</v>
      </c>
      <c r="I24" s="74">
        <f t="shared" si="18"/>
        <v>24.66</v>
      </c>
      <c r="J24" s="77">
        <f t="shared" si="19"/>
        <v>30094.32</v>
      </c>
      <c r="L24" s="342">
        <f t="shared" si="12"/>
        <v>16</v>
      </c>
      <c r="M24" s="342">
        <v>0.0</v>
      </c>
      <c r="N24" s="69">
        <f t="shared" si="13"/>
        <v>300.94</v>
      </c>
      <c r="O24" s="70">
        <f t="shared" si="14"/>
        <v>7882.58</v>
      </c>
      <c r="P24" s="71">
        <f t="shared" si="15"/>
        <v>300.94</v>
      </c>
    </row>
    <row r="25">
      <c r="A25" s="143"/>
      <c r="B25" s="72">
        <v>43982.0</v>
      </c>
      <c r="C25" s="73" t="s">
        <v>44</v>
      </c>
      <c r="D25" s="71">
        <f t="shared" si="20"/>
        <v>24.66</v>
      </c>
      <c r="E25" s="74">
        <v>0.0</v>
      </c>
      <c r="F25" s="75">
        <f t="shared" si="10"/>
        <v>30000</v>
      </c>
      <c r="G25" s="71">
        <f t="shared" si="17"/>
        <v>24.66</v>
      </c>
      <c r="H25" s="76">
        <f t="shared" si="11"/>
        <v>118.98</v>
      </c>
      <c r="I25" s="74">
        <f t="shared" si="18"/>
        <v>24.66</v>
      </c>
      <c r="J25" s="77">
        <f t="shared" si="19"/>
        <v>30118.98</v>
      </c>
      <c r="L25" s="342">
        <f t="shared" si="12"/>
        <v>15</v>
      </c>
      <c r="M25" s="342">
        <v>0.0</v>
      </c>
      <c r="N25" s="69">
        <f t="shared" si="13"/>
        <v>301.19</v>
      </c>
      <c r="O25" s="70">
        <f t="shared" si="14"/>
        <v>7882.58</v>
      </c>
      <c r="P25" s="71">
        <f t="shared" si="15"/>
        <v>301.19</v>
      </c>
    </row>
    <row r="26">
      <c r="A26" s="143"/>
      <c r="B26" s="72">
        <v>43983.0</v>
      </c>
      <c r="C26" s="73" t="s">
        <v>44</v>
      </c>
      <c r="D26" s="71">
        <f t="shared" si="20"/>
        <v>24.66</v>
      </c>
      <c r="E26" s="74">
        <v>0.0</v>
      </c>
      <c r="F26" s="75">
        <f t="shared" si="10"/>
        <v>30000</v>
      </c>
      <c r="G26" s="71">
        <f t="shared" si="17"/>
        <v>24.66</v>
      </c>
      <c r="H26" s="76">
        <f t="shared" si="11"/>
        <v>143.64</v>
      </c>
      <c r="I26" s="74">
        <f t="shared" si="18"/>
        <v>24.66</v>
      </c>
      <c r="J26" s="77">
        <f t="shared" si="19"/>
        <v>30143.64</v>
      </c>
      <c r="L26" s="342">
        <f t="shared" si="12"/>
        <v>14</v>
      </c>
      <c r="M26" s="342">
        <v>0.0</v>
      </c>
      <c r="N26" s="69">
        <f t="shared" si="13"/>
        <v>301.44</v>
      </c>
      <c r="O26" s="70">
        <f t="shared" si="14"/>
        <v>7882.58</v>
      </c>
      <c r="P26" s="71">
        <f t="shared" si="15"/>
        <v>301.44</v>
      </c>
    </row>
    <row r="27">
      <c r="A27" s="143"/>
      <c r="B27" s="72">
        <v>43984.0</v>
      </c>
      <c r="C27" s="73" t="s">
        <v>44</v>
      </c>
      <c r="D27" s="71">
        <f t="shared" si="20"/>
        <v>24.66</v>
      </c>
      <c r="E27" s="74">
        <v>0.0</v>
      </c>
      <c r="F27" s="75">
        <f t="shared" si="10"/>
        <v>30000</v>
      </c>
      <c r="G27" s="71">
        <f t="shared" si="17"/>
        <v>24.66</v>
      </c>
      <c r="H27" s="76">
        <f t="shared" si="11"/>
        <v>168.3</v>
      </c>
      <c r="I27" s="74">
        <f t="shared" si="18"/>
        <v>24.66</v>
      </c>
      <c r="J27" s="77">
        <f t="shared" si="19"/>
        <v>30168.3</v>
      </c>
      <c r="L27" s="342">
        <f t="shared" si="12"/>
        <v>13</v>
      </c>
      <c r="M27" s="342">
        <v>0.0</v>
      </c>
      <c r="N27" s="69">
        <f t="shared" si="13"/>
        <v>301.68</v>
      </c>
      <c r="O27" s="70">
        <f t="shared" si="14"/>
        <v>7882.58</v>
      </c>
      <c r="P27" s="71">
        <f t="shared" si="15"/>
        <v>301.68</v>
      </c>
    </row>
    <row r="28">
      <c r="A28" s="143"/>
      <c r="B28" s="72">
        <v>43985.0</v>
      </c>
      <c r="C28" s="73" t="s">
        <v>44</v>
      </c>
      <c r="D28" s="71">
        <f t="shared" si="20"/>
        <v>24.66</v>
      </c>
      <c r="E28" s="74">
        <v>0.0</v>
      </c>
      <c r="F28" s="75">
        <f t="shared" si="10"/>
        <v>30000</v>
      </c>
      <c r="G28" s="71">
        <f t="shared" si="17"/>
        <v>24.66</v>
      </c>
      <c r="H28" s="76">
        <f t="shared" si="11"/>
        <v>192.96</v>
      </c>
      <c r="I28" s="74">
        <f t="shared" si="18"/>
        <v>24.66</v>
      </c>
      <c r="J28" s="77">
        <f t="shared" si="19"/>
        <v>30192.96</v>
      </c>
      <c r="L28" s="342">
        <f t="shared" si="12"/>
        <v>12</v>
      </c>
      <c r="M28" s="342">
        <v>0.0</v>
      </c>
      <c r="N28" s="69">
        <f t="shared" si="13"/>
        <v>301.93</v>
      </c>
      <c r="O28" s="70">
        <f t="shared" si="14"/>
        <v>7882.58</v>
      </c>
      <c r="P28" s="71">
        <f t="shared" si="15"/>
        <v>301.93</v>
      </c>
    </row>
    <row r="29">
      <c r="A29" s="143"/>
      <c r="B29" s="72">
        <v>43986.0</v>
      </c>
      <c r="C29" s="73" t="s">
        <v>44</v>
      </c>
      <c r="D29" s="71">
        <f t="shared" si="20"/>
        <v>24.66</v>
      </c>
      <c r="E29" s="74">
        <v>0.0</v>
      </c>
      <c r="F29" s="75">
        <f t="shared" si="10"/>
        <v>30000</v>
      </c>
      <c r="G29" s="71">
        <f t="shared" si="17"/>
        <v>24.66</v>
      </c>
      <c r="H29" s="76">
        <f t="shared" si="11"/>
        <v>217.62</v>
      </c>
      <c r="I29" s="74">
        <f t="shared" si="18"/>
        <v>24.66</v>
      </c>
      <c r="J29" s="77">
        <f t="shared" si="19"/>
        <v>30217.62</v>
      </c>
      <c r="L29" s="342">
        <f t="shared" si="12"/>
        <v>11</v>
      </c>
      <c r="M29" s="342">
        <v>0.0</v>
      </c>
      <c r="N29" s="69">
        <f t="shared" si="13"/>
        <v>302.18</v>
      </c>
      <c r="O29" s="70">
        <f t="shared" si="14"/>
        <v>7882.58</v>
      </c>
      <c r="P29" s="71">
        <f t="shared" si="15"/>
        <v>302.18</v>
      </c>
    </row>
    <row r="30">
      <c r="A30" s="143"/>
      <c r="B30" s="72">
        <v>43987.0</v>
      </c>
      <c r="C30" s="73" t="s">
        <v>44</v>
      </c>
      <c r="D30" s="71">
        <f t="shared" si="20"/>
        <v>24.66</v>
      </c>
      <c r="E30" s="74">
        <v>0.0</v>
      </c>
      <c r="F30" s="75">
        <f t="shared" si="10"/>
        <v>30000</v>
      </c>
      <c r="G30" s="71">
        <f t="shared" si="17"/>
        <v>24.66</v>
      </c>
      <c r="H30" s="76">
        <f t="shared" si="11"/>
        <v>242.28</v>
      </c>
      <c r="I30" s="74">
        <f t="shared" si="18"/>
        <v>24.66</v>
      </c>
      <c r="J30" s="77">
        <f t="shared" si="19"/>
        <v>30242.28</v>
      </c>
      <c r="L30" s="342">
        <f t="shared" si="12"/>
        <v>10</v>
      </c>
      <c r="M30" s="342">
        <v>0.0</v>
      </c>
      <c r="N30" s="69">
        <f t="shared" si="13"/>
        <v>302.42</v>
      </c>
      <c r="O30" s="70">
        <f t="shared" si="14"/>
        <v>7882.58</v>
      </c>
      <c r="P30" s="71">
        <f t="shared" si="15"/>
        <v>302.42</v>
      </c>
    </row>
    <row r="31">
      <c r="A31" s="143"/>
      <c r="B31" s="72">
        <v>43988.0</v>
      </c>
      <c r="C31" s="73" t="s">
        <v>44</v>
      </c>
      <c r="D31" s="71">
        <f t="shared" si="20"/>
        <v>24.66</v>
      </c>
      <c r="E31" s="74">
        <v>0.0</v>
      </c>
      <c r="F31" s="75">
        <f t="shared" si="10"/>
        <v>30000</v>
      </c>
      <c r="G31" s="71">
        <f t="shared" si="17"/>
        <v>24.66</v>
      </c>
      <c r="H31" s="76">
        <f t="shared" si="11"/>
        <v>266.94</v>
      </c>
      <c r="I31" s="74">
        <f t="shared" si="18"/>
        <v>24.66</v>
      </c>
      <c r="J31" s="77">
        <f t="shared" si="19"/>
        <v>30266.94</v>
      </c>
      <c r="L31" s="342">
        <f t="shared" si="12"/>
        <v>9</v>
      </c>
      <c r="M31" s="342">
        <v>0.0</v>
      </c>
      <c r="N31" s="69">
        <f t="shared" si="13"/>
        <v>302.67</v>
      </c>
      <c r="O31" s="70">
        <f t="shared" si="14"/>
        <v>7882.58</v>
      </c>
      <c r="P31" s="71">
        <f t="shared" si="15"/>
        <v>302.67</v>
      </c>
    </row>
    <row r="32">
      <c r="A32" s="143"/>
      <c r="B32" s="72">
        <v>43989.0</v>
      </c>
      <c r="C32" s="73" t="s">
        <v>44</v>
      </c>
      <c r="D32" s="71">
        <f t="shared" si="20"/>
        <v>24.66</v>
      </c>
      <c r="E32" s="74">
        <v>0.0</v>
      </c>
      <c r="F32" s="75">
        <f t="shared" si="10"/>
        <v>30000</v>
      </c>
      <c r="G32" s="71">
        <f t="shared" si="17"/>
        <v>24.66</v>
      </c>
      <c r="H32" s="76">
        <f t="shared" si="11"/>
        <v>291.6</v>
      </c>
      <c r="I32" s="74">
        <f t="shared" si="18"/>
        <v>24.66</v>
      </c>
      <c r="J32" s="77">
        <f t="shared" si="19"/>
        <v>30291.6</v>
      </c>
      <c r="L32" s="342">
        <f t="shared" si="12"/>
        <v>8</v>
      </c>
      <c r="M32" s="342">
        <v>0.0</v>
      </c>
      <c r="N32" s="69">
        <f t="shared" si="13"/>
        <v>302.92</v>
      </c>
      <c r="O32" s="70">
        <f t="shared" si="14"/>
        <v>7882.58</v>
      </c>
      <c r="P32" s="71">
        <f t="shared" si="15"/>
        <v>302.92</v>
      </c>
    </row>
    <row r="33">
      <c r="A33" s="143"/>
      <c r="B33" s="72">
        <v>43990.0</v>
      </c>
      <c r="C33" s="73" t="s">
        <v>44</v>
      </c>
      <c r="D33" s="71">
        <f t="shared" si="20"/>
        <v>24.66</v>
      </c>
      <c r="E33" s="74">
        <v>0.0</v>
      </c>
      <c r="F33" s="75">
        <f t="shared" si="10"/>
        <v>30000</v>
      </c>
      <c r="G33" s="71">
        <f t="shared" si="17"/>
        <v>24.66</v>
      </c>
      <c r="H33" s="76">
        <f t="shared" si="11"/>
        <v>316.26</v>
      </c>
      <c r="I33" s="74">
        <f t="shared" si="18"/>
        <v>24.66</v>
      </c>
      <c r="J33" s="77">
        <f t="shared" si="19"/>
        <v>30316.26</v>
      </c>
      <c r="L33" s="342">
        <f t="shared" si="12"/>
        <v>7</v>
      </c>
      <c r="M33" s="342">
        <v>0.0</v>
      </c>
      <c r="N33" s="69">
        <f t="shared" si="13"/>
        <v>303.16</v>
      </c>
      <c r="O33" s="70">
        <f t="shared" si="14"/>
        <v>7882.58</v>
      </c>
      <c r="P33" s="71">
        <f t="shared" si="15"/>
        <v>303.16</v>
      </c>
    </row>
    <row r="34">
      <c r="A34" s="143"/>
      <c r="B34" s="72">
        <v>43991.0</v>
      </c>
      <c r="C34" s="73" t="s">
        <v>44</v>
      </c>
      <c r="D34" s="71">
        <f t="shared" si="20"/>
        <v>24.66</v>
      </c>
      <c r="E34" s="74">
        <v>0.0</v>
      </c>
      <c r="F34" s="75">
        <f t="shared" si="10"/>
        <v>30000</v>
      </c>
      <c r="G34" s="71">
        <f t="shared" si="17"/>
        <v>24.66</v>
      </c>
      <c r="H34" s="76">
        <f t="shared" si="11"/>
        <v>340.92</v>
      </c>
      <c r="I34" s="74">
        <f t="shared" si="18"/>
        <v>24.66</v>
      </c>
      <c r="J34" s="77">
        <f t="shared" si="19"/>
        <v>30340.92</v>
      </c>
      <c r="L34" s="342">
        <f t="shared" si="12"/>
        <v>6</v>
      </c>
      <c r="M34" s="342">
        <v>0.0</v>
      </c>
      <c r="N34" s="69">
        <f t="shared" si="13"/>
        <v>303.41</v>
      </c>
      <c r="O34" s="70">
        <f t="shared" si="14"/>
        <v>7882.58</v>
      </c>
      <c r="P34" s="71">
        <f t="shared" si="15"/>
        <v>303.41</v>
      </c>
    </row>
    <row r="35">
      <c r="A35" s="143"/>
      <c r="B35" s="72">
        <v>43992.0</v>
      </c>
      <c r="C35" s="73" t="s">
        <v>44</v>
      </c>
      <c r="D35" s="71">
        <f t="shared" si="20"/>
        <v>24.66</v>
      </c>
      <c r="E35" s="74">
        <v>0.0</v>
      </c>
      <c r="F35" s="75">
        <f t="shared" si="10"/>
        <v>30000</v>
      </c>
      <c r="G35" s="71">
        <f t="shared" si="17"/>
        <v>24.66</v>
      </c>
      <c r="H35" s="76">
        <f t="shared" si="11"/>
        <v>365.58</v>
      </c>
      <c r="I35" s="74">
        <f t="shared" si="18"/>
        <v>24.66</v>
      </c>
      <c r="J35" s="77">
        <f t="shared" si="19"/>
        <v>30365.58</v>
      </c>
      <c r="L35" s="342">
        <f t="shared" si="12"/>
        <v>5</v>
      </c>
      <c r="M35" s="342">
        <v>0.0</v>
      </c>
      <c r="N35" s="69">
        <f t="shared" si="13"/>
        <v>303.66</v>
      </c>
      <c r="O35" s="70">
        <f t="shared" si="14"/>
        <v>7882.58</v>
      </c>
      <c r="P35" s="71">
        <f t="shared" si="15"/>
        <v>303.66</v>
      </c>
    </row>
    <row r="36">
      <c r="A36" s="143"/>
      <c r="B36" s="72">
        <v>43993.0</v>
      </c>
      <c r="C36" s="73" t="s">
        <v>44</v>
      </c>
      <c r="D36" s="71">
        <f t="shared" si="20"/>
        <v>24.66</v>
      </c>
      <c r="E36" s="74">
        <v>0.0</v>
      </c>
      <c r="F36" s="75">
        <f t="shared" si="10"/>
        <v>30000</v>
      </c>
      <c r="G36" s="71">
        <f t="shared" si="17"/>
        <v>24.66</v>
      </c>
      <c r="H36" s="76">
        <f t="shared" si="11"/>
        <v>390.24</v>
      </c>
      <c r="I36" s="74">
        <f t="shared" si="18"/>
        <v>24.66</v>
      </c>
      <c r="J36" s="77">
        <f t="shared" si="19"/>
        <v>30390.24</v>
      </c>
      <c r="L36" s="342">
        <f t="shared" si="12"/>
        <v>4</v>
      </c>
      <c r="M36" s="342">
        <v>0.0</v>
      </c>
      <c r="N36" s="69">
        <f t="shared" si="13"/>
        <v>303.9</v>
      </c>
      <c r="O36" s="70">
        <f t="shared" si="14"/>
        <v>7882.58</v>
      </c>
      <c r="P36" s="71">
        <f t="shared" si="15"/>
        <v>303.9</v>
      </c>
    </row>
    <row r="37">
      <c r="A37" s="143"/>
      <c r="B37" s="72">
        <v>43994.0</v>
      </c>
      <c r="C37" s="73" t="s">
        <v>44</v>
      </c>
      <c r="D37" s="71">
        <f t="shared" si="20"/>
        <v>24.66</v>
      </c>
      <c r="E37" s="74">
        <v>0.0</v>
      </c>
      <c r="F37" s="75">
        <f t="shared" si="10"/>
        <v>30000</v>
      </c>
      <c r="G37" s="71">
        <f t="shared" si="17"/>
        <v>24.66</v>
      </c>
      <c r="H37" s="76">
        <f t="shared" si="11"/>
        <v>414.9</v>
      </c>
      <c r="I37" s="74">
        <f t="shared" si="18"/>
        <v>24.66</v>
      </c>
      <c r="J37" s="77">
        <f t="shared" si="19"/>
        <v>30414.9</v>
      </c>
      <c r="L37" s="342">
        <f t="shared" si="12"/>
        <v>3</v>
      </c>
      <c r="M37" s="342">
        <v>0.0</v>
      </c>
      <c r="N37" s="69">
        <f t="shared" si="13"/>
        <v>304.15</v>
      </c>
      <c r="O37" s="70">
        <f t="shared" si="14"/>
        <v>7882.58</v>
      </c>
      <c r="P37" s="71">
        <f t="shared" si="15"/>
        <v>304.15</v>
      </c>
    </row>
    <row r="38">
      <c r="A38" s="143"/>
      <c r="B38" s="72">
        <v>43995.0</v>
      </c>
      <c r="C38" s="73" t="s">
        <v>44</v>
      </c>
      <c r="D38" s="71">
        <f t="shared" si="20"/>
        <v>24.66</v>
      </c>
      <c r="E38" s="74">
        <v>0.0</v>
      </c>
      <c r="F38" s="75">
        <f t="shared" si="10"/>
        <v>30000</v>
      </c>
      <c r="G38" s="71">
        <f t="shared" si="17"/>
        <v>24.66</v>
      </c>
      <c r="H38" s="76">
        <f t="shared" si="11"/>
        <v>439.56</v>
      </c>
      <c r="I38" s="74">
        <f t="shared" si="18"/>
        <v>24.66</v>
      </c>
      <c r="J38" s="77">
        <f t="shared" si="19"/>
        <v>30439.56</v>
      </c>
      <c r="L38" s="342">
        <f t="shared" si="12"/>
        <v>2</v>
      </c>
      <c r="M38" s="342">
        <v>0.0</v>
      </c>
      <c r="N38" s="69">
        <f t="shared" si="13"/>
        <v>304.4</v>
      </c>
      <c r="O38" s="70">
        <f t="shared" si="14"/>
        <v>7882.58</v>
      </c>
      <c r="P38" s="71">
        <f t="shared" si="15"/>
        <v>304.4</v>
      </c>
    </row>
    <row r="39">
      <c r="A39" s="143"/>
      <c r="B39" s="72">
        <v>43996.0</v>
      </c>
      <c r="C39" s="73" t="s">
        <v>44</v>
      </c>
      <c r="D39" s="71">
        <f t="shared" si="20"/>
        <v>24.66</v>
      </c>
      <c r="E39" s="74">
        <v>0.0</v>
      </c>
      <c r="F39" s="75">
        <f t="shared" si="10"/>
        <v>30000</v>
      </c>
      <c r="G39" s="71">
        <f t="shared" si="17"/>
        <v>24.66</v>
      </c>
      <c r="H39" s="76">
        <f t="shared" si="11"/>
        <v>464.22</v>
      </c>
      <c r="I39" s="74">
        <f t="shared" si="18"/>
        <v>24.66</v>
      </c>
      <c r="J39" s="77">
        <f t="shared" si="19"/>
        <v>30464.22</v>
      </c>
      <c r="L39" s="342">
        <f t="shared" si="12"/>
        <v>1</v>
      </c>
      <c r="M39" s="342">
        <v>0.0</v>
      </c>
      <c r="N39" s="69">
        <f t="shared" si="13"/>
        <v>304.64</v>
      </c>
      <c r="O39" s="70">
        <f t="shared" si="14"/>
        <v>7882.58</v>
      </c>
      <c r="P39" s="71">
        <f t="shared" si="15"/>
        <v>304.64</v>
      </c>
    </row>
    <row r="40">
      <c r="A40" s="143"/>
      <c r="B40" s="72">
        <v>43997.0</v>
      </c>
      <c r="C40" s="73" t="s">
        <v>44</v>
      </c>
      <c r="D40" s="71">
        <f t="shared" si="20"/>
        <v>24.66</v>
      </c>
      <c r="E40" s="74">
        <v>0.0</v>
      </c>
      <c r="F40" s="75">
        <f t="shared" si="10"/>
        <v>30000</v>
      </c>
      <c r="G40" s="71">
        <f t="shared" si="17"/>
        <v>24.66</v>
      </c>
      <c r="H40" s="76">
        <f t="shared" si="11"/>
        <v>488.88</v>
      </c>
      <c r="I40" s="74">
        <f t="shared" si="18"/>
        <v>24.66</v>
      </c>
      <c r="J40" s="77">
        <f t="shared" si="19"/>
        <v>30488.88</v>
      </c>
      <c r="L40" s="349">
        <f t="shared" si="12"/>
        <v>0</v>
      </c>
      <c r="M40" s="349">
        <f>$B$40-B40</f>
        <v>0</v>
      </c>
      <c r="N40" s="79">
        <v>0.0</v>
      </c>
      <c r="O40" s="80">
        <f>ROUND(MAX(0,F40-$S$2)+H40+ROUND(F40*$C$2/365,2)*L40+ROUND(F40*$C$5,2)*M40,2)</f>
        <v>7882.58</v>
      </c>
      <c r="P40" s="81">
        <f t="shared" si="15"/>
        <v>304.89</v>
      </c>
    </row>
    <row r="41">
      <c r="A41" s="145"/>
      <c r="B41" s="83">
        <v>43997.0</v>
      </c>
      <c r="C41" s="84" t="s">
        <v>45</v>
      </c>
      <c r="D41" s="85">
        <f>O2</f>
        <v>7882.58</v>
      </c>
      <c r="E41" s="86">
        <f>-(D41-H40)</f>
        <v>-7393.7</v>
      </c>
      <c r="F41" s="87">
        <f t="shared" si="10"/>
        <v>22606.3</v>
      </c>
      <c r="G41" s="85">
        <f>-(H40)</f>
        <v>-488.88</v>
      </c>
      <c r="H41" s="88">
        <f t="shared" si="11"/>
        <v>0</v>
      </c>
      <c r="I41" s="86">
        <f>-D41</f>
        <v>-7882.58</v>
      </c>
      <c r="J41" s="89">
        <f t="shared" si="19"/>
        <v>22606.3</v>
      </c>
      <c r="L41" s="352">
        <f t="shared" ref="L41:L57" si="21">$B$72-B41</f>
        <v>30</v>
      </c>
      <c r="M41" s="349">
        <v>0.0</v>
      </c>
      <c r="N41" s="79">
        <v>0.0</v>
      </c>
      <c r="O41" s="81">
        <f t="shared" ref="O41:O57" si="22">ROUND(MAX(0,F41-$S$3)+H41+ROUND(F41*$C$2/365,2)*L41+ROUND(F41*$C$5,2)*M41,2)</f>
        <v>7882.58</v>
      </c>
      <c r="P41" s="81">
        <f t="shared" si="15"/>
        <v>226.06</v>
      </c>
    </row>
    <row r="42">
      <c r="A42" s="143"/>
      <c r="B42" s="72">
        <v>43998.0</v>
      </c>
      <c r="C42" s="73" t="s">
        <v>44</v>
      </c>
      <c r="D42" s="71">
        <f t="shared" ref="D42:D56" si="23">ROUND($C$2/365*F41,2)</f>
        <v>18.58</v>
      </c>
      <c r="E42" s="74">
        <v>0.0</v>
      </c>
      <c r="F42" s="91">
        <f t="shared" si="10"/>
        <v>22606.3</v>
      </c>
      <c r="G42" s="71">
        <f t="shared" ref="G42:G56" si="24">D42</f>
        <v>18.58</v>
      </c>
      <c r="H42" s="92">
        <f t="shared" si="11"/>
        <v>18.58</v>
      </c>
      <c r="I42" s="74">
        <f t="shared" ref="I42:I56" si="25">E42+G42</f>
        <v>18.58</v>
      </c>
      <c r="J42" s="93">
        <f t="shared" si="19"/>
        <v>22624.88</v>
      </c>
      <c r="L42" s="353">
        <f t="shared" si="21"/>
        <v>29</v>
      </c>
      <c r="M42" s="342">
        <v>0.0</v>
      </c>
      <c r="N42" s="69">
        <f t="shared" ref="N42:N57" si="26">ROUND(J42*$C$15,2)</f>
        <v>226.25</v>
      </c>
      <c r="O42" s="71">
        <f t="shared" si="22"/>
        <v>7882.58</v>
      </c>
      <c r="P42" s="71">
        <f t="shared" si="15"/>
        <v>226.25</v>
      </c>
    </row>
    <row r="43">
      <c r="A43" s="143"/>
      <c r="B43" s="72">
        <v>43999.0</v>
      </c>
      <c r="C43" s="73" t="s">
        <v>44</v>
      </c>
      <c r="D43" s="71">
        <f t="shared" si="23"/>
        <v>18.58</v>
      </c>
      <c r="E43" s="74">
        <v>0.0</v>
      </c>
      <c r="F43" s="91">
        <f t="shared" si="10"/>
        <v>22606.3</v>
      </c>
      <c r="G43" s="71">
        <f t="shared" si="24"/>
        <v>18.58</v>
      </c>
      <c r="H43" s="92">
        <f t="shared" si="11"/>
        <v>37.16</v>
      </c>
      <c r="I43" s="74">
        <f t="shared" si="25"/>
        <v>18.58</v>
      </c>
      <c r="J43" s="93">
        <f t="shared" si="19"/>
        <v>22643.46</v>
      </c>
      <c r="L43" s="353">
        <f t="shared" si="21"/>
        <v>28</v>
      </c>
      <c r="M43" s="342">
        <v>0.0</v>
      </c>
      <c r="N43" s="69">
        <f t="shared" si="26"/>
        <v>226.43</v>
      </c>
      <c r="O43" s="71">
        <f t="shared" si="22"/>
        <v>7882.58</v>
      </c>
      <c r="P43" s="71">
        <f t="shared" si="15"/>
        <v>226.43</v>
      </c>
    </row>
    <row r="44">
      <c r="A44" s="143"/>
      <c r="B44" s="72">
        <v>44000.0</v>
      </c>
      <c r="C44" s="73" t="s">
        <v>44</v>
      </c>
      <c r="D44" s="71">
        <f t="shared" si="23"/>
        <v>18.58</v>
      </c>
      <c r="E44" s="74">
        <v>0.0</v>
      </c>
      <c r="F44" s="91">
        <f t="shared" si="10"/>
        <v>22606.3</v>
      </c>
      <c r="G44" s="71">
        <f t="shared" si="24"/>
        <v>18.58</v>
      </c>
      <c r="H44" s="92">
        <f t="shared" si="11"/>
        <v>55.74</v>
      </c>
      <c r="I44" s="74">
        <f t="shared" si="25"/>
        <v>18.58</v>
      </c>
      <c r="J44" s="93">
        <f t="shared" si="19"/>
        <v>22662.04</v>
      </c>
      <c r="L44" s="353">
        <f t="shared" si="21"/>
        <v>27</v>
      </c>
      <c r="M44" s="342">
        <v>0.0</v>
      </c>
      <c r="N44" s="69">
        <f t="shared" si="26"/>
        <v>226.62</v>
      </c>
      <c r="O44" s="71">
        <f t="shared" si="22"/>
        <v>7882.58</v>
      </c>
      <c r="P44" s="71">
        <f t="shared" si="15"/>
        <v>226.62</v>
      </c>
    </row>
    <row r="45">
      <c r="A45" s="143"/>
      <c r="B45" s="72">
        <v>44001.0</v>
      </c>
      <c r="C45" s="73" t="s">
        <v>44</v>
      </c>
      <c r="D45" s="71">
        <f t="shared" si="23"/>
        <v>18.58</v>
      </c>
      <c r="E45" s="74">
        <v>0.0</v>
      </c>
      <c r="F45" s="91">
        <f t="shared" si="10"/>
        <v>22606.3</v>
      </c>
      <c r="G45" s="71">
        <f t="shared" si="24"/>
        <v>18.58</v>
      </c>
      <c r="H45" s="92">
        <f t="shared" si="11"/>
        <v>74.32</v>
      </c>
      <c r="I45" s="74">
        <f t="shared" si="25"/>
        <v>18.58</v>
      </c>
      <c r="J45" s="93">
        <f t="shared" si="19"/>
        <v>22680.62</v>
      </c>
      <c r="L45" s="353">
        <f t="shared" si="21"/>
        <v>26</v>
      </c>
      <c r="M45" s="342">
        <f>$B$44-B44</f>
        <v>0</v>
      </c>
      <c r="N45" s="69">
        <f t="shared" si="26"/>
        <v>226.81</v>
      </c>
      <c r="O45" s="71">
        <f t="shared" si="22"/>
        <v>7882.58</v>
      </c>
      <c r="P45" s="71">
        <f t="shared" si="15"/>
        <v>226.81</v>
      </c>
    </row>
    <row r="46">
      <c r="A46" s="143"/>
      <c r="B46" s="72">
        <v>44002.0</v>
      </c>
      <c r="C46" s="73" t="s">
        <v>44</v>
      </c>
      <c r="D46" s="71">
        <f t="shared" si="23"/>
        <v>18.58</v>
      </c>
      <c r="E46" s="74">
        <v>0.0</v>
      </c>
      <c r="F46" s="91">
        <f t="shared" si="10"/>
        <v>22606.3</v>
      </c>
      <c r="G46" s="71">
        <f t="shared" si="24"/>
        <v>18.58</v>
      </c>
      <c r="H46" s="92">
        <f t="shared" si="11"/>
        <v>92.9</v>
      </c>
      <c r="I46" s="74">
        <f t="shared" si="25"/>
        <v>18.58</v>
      </c>
      <c r="J46" s="93">
        <f t="shared" si="19"/>
        <v>22699.2</v>
      </c>
      <c r="L46" s="353">
        <f t="shared" si="21"/>
        <v>25</v>
      </c>
      <c r="M46" s="342">
        <v>0.0</v>
      </c>
      <c r="N46" s="69">
        <f t="shared" si="26"/>
        <v>226.99</v>
      </c>
      <c r="O46" s="71">
        <f t="shared" si="22"/>
        <v>7882.58</v>
      </c>
      <c r="P46" s="71">
        <f t="shared" si="15"/>
        <v>226.99</v>
      </c>
    </row>
    <row r="47">
      <c r="A47" s="143"/>
      <c r="B47" s="72">
        <v>44003.0</v>
      </c>
      <c r="C47" s="73" t="s">
        <v>44</v>
      </c>
      <c r="D47" s="71">
        <f t="shared" si="23"/>
        <v>18.58</v>
      </c>
      <c r="E47" s="74">
        <v>0.0</v>
      </c>
      <c r="F47" s="91">
        <f t="shared" si="10"/>
        <v>22606.3</v>
      </c>
      <c r="G47" s="71">
        <f t="shared" si="24"/>
        <v>18.58</v>
      </c>
      <c r="H47" s="92">
        <f t="shared" si="11"/>
        <v>111.48</v>
      </c>
      <c r="I47" s="74">
        <f t="shared" si="25"/>
        <v>18.58</v>
      </c>
      <c r="J47" s="93">
        <f t="shared" si="19"/>
        <v>22717.78</v>
      </c>
      <c r="L47" s="353">
        <f t="shared" si="21"/>
        <v>24</v>
      </c>
      <c r="M47" s="342">
        <v>0.0</v>
      </c>
      <c r="N47" s="69">
        <f t="shared" si="26"/>
        <v>227.18</v>
      </c>
      <c r="O47" s="71">
        <f t="shared" si="22"/>
        <v>7882.58</v>
      </c>
      <c r="P47" s="71">
        <f t="shared" si="15"/>
        <v>227.18</v>
      </c>
    </row>
    <row r="48">
      <c r="A48" s="143"/>
      <c r="B48" s="72">
        <v>44004.0</v>
      </c>
      <c r="C48" s="73" t="s">
        <v>44</v>
      </c>
      <c r="D48" s="71">
        <f t="shared" si="23"/>
        <v>18.58</v>
      </c>
      <c r="E48" s="74">
        <v>0.0</v>
      </c>
      <c r="F48" s="91">
        <f t="shared" si="10"/>
        <v>22606.3</v>
      </c>
      <c r="G48" s="71">
        <f t="shared" si="24"/>
        <v>18.58</v>
      </c>
      <c r="H48" s="92">
        <f t="shared" si="11"/>
        <v>130.06</v>
      </c>
      <c r="I48" s="74">
        <f t="shared" si="25"/>
        <v>18.58</v>
      </c>
      <c r="J48" s="93">
        <f t="shared" si="19"/>
        <v>22736.36</v>
      </c>
      <c r="L48" s="353">
        <f t="shared" si="21"/>
        <v>23</v>
      </c>
      <c r="M48" s="342">
        <v>0.0</v>
      </c>
      <c r="N48" s="69">
        <f t="shared" si="26"/>
        <v>227.36</v>
      </c>
      <c r="O48" s="71">
        <f t="shared" si="22"/>
        <v>7882.58</v>
      </c>
      <c r="P48" s="71">
        <f t="shared" si="15"/>
        <v>227.36</v>
      </c>
    </row>
    <row r="49">
      <c r="A49" s="143"/>
      <c r="B49" s="72">
        <v>44005.0</v>
      </c>
      <c r="C49" s="73" t="s">
        <v>44</v>
      </c>
      <c r="D49" s="71">
        <f t="shared" si="23"/>
        <v>18.58</v>
      </c>
      <c r="E49" s="74">
        <v>0.0</v>
      </c>
      <c r="F49" s="91">
        <f t="shared" si="10"/>
        <v>22606.3</v>
      </c>
      <c r="G49" s="71">
        <f t="shared" si="24"/>
        <v>18.58</v>
      </c>
      <c r="H49" s="92">
        <f t="shared" si="11"/>
        <v>148.64</v>
      </c>
      <c r="I49" s="74">
        <f t="shared" si="25"/>
        <v>18.58</v>
      </c>
      <c r="J49" s="93">
        <f t="shared" si="19"/>
        <v>22754.94</v>
      </c>
      <c r="L49" s="353">
        <f t="shared" si="21"/>
        <v>22</v>
      </c>
      <c r="M49" s="342">
        <v>0.0</v>
      </c>
      <c r="N49" s="69">
        <f t="shared" si="26"/>
        <v>227.55</v>
      </c>
      <c r="O49" s="71">
        <f t="shared" si="22"/>
        <v>7882.58</v>
      </c>
      <c r="P49" s="71">
        <f t="shared" si="15"/>
        <v>227.55</v>
      </c>
    </row>
    <row r="50">
      <c r="A50" s="143"/>
      <c r="B50" s="72">
        <v>44006.0</v>
      </c>
      <c r="C50" s="73" t="s">
        <v>44</v>
      </c>
      <c r="D50" s="71">
        <f t="shared" si="23"/>
        <v>18.58</v>
      </c>
      <c r="E50" s="74">
        <v>0.0</v>
      </c>
      <c r="F50" s="91">
        <f t="shared" si="10"/>
        <v>22606.3</v>
      </c>
      <c r="G50" s="71">
        <f t="shared" si="24"/>
        <v>18.58</v>
      </c>
      <c r="H50" s="92">
        <f t="shared" si="11"/>
        <v>167.22</v>
      </c>
      <c r="I50" s="74">
        <f t="shared" si="25"/>
        <v>18.58</v>
      </c>
      <c r="J50" s="93">
        <f t="shared" si="19"/>
        <v>22773.52</v>
      </c>
      <c r="L50" s="353">
        <f t="shared" si="21"/>
        <v>21</v>
      </c>
      <c r="M50" s="342">
        <v>0.0</v>
      </c>
      <c r="N50" s="69">
        <f t="shared" si="26"/>
        <v>227.74</v>
      </c>
      <c r="O50" s="71">
        <f t="shared" si="22"/>
        <v>7882.58</v>
      </c>
      <c r="P50" s="71">
        <f t="shared" si="15"/>
        <v>227.74</v>
      </c>
    </row>
    <row r="51">
      <c r="A51" s="143"/>
      <c r="B51" s="72">
        <v>44007.0</v>
      </c>
      <c r="C51" s="73" t="s">
        <v>44</v>
      </c>
      <c r="D51" s="71">
        <f t="shared" si="23"/>
        <v>18.58</v>
      </c>
      <c r="E51" s="74">
        <v>0.0</v>
      </c>
      <c r="F51" s="91">
        <f t="shared" si="10"/>
        <v>22606.3</v>
      </c>
      <c r="G51" s="71">
        <f t="shared" si="24"/>
        <v>18.58</v>
      </c>
      <c r="H51" s="92">
        <f t="shared" si="11"/>
        <v>185.8</v>
      </c>
      <c r="I51" s="74">
        <f t="shared" si="25"/>
        <v>18.58</v>
      </c>
      <c r="J51" s="93">
        <f t="shared" si="19"/>
        <v>22792.1</v>
      </c>
      <c r="L51" s="353">
        <f t="shared" si="21"/>
        <v>20</v>
      </c>
      <c r="M51" s="342">
        <v>0.0</v>
      </c>
      <c r="N51" s="69">
        <f t="shared" si="26"/>
        <v>227.92</v>
      </c>
      <c r="O51" s="71">
        <f t="shared" si="22"/>
        <v>7882.58</v>
      </c>
      <c r="P51" s="71">
        <f t="shared" si="15"/>
        <v>227.92</v>
      </c>
    </row>
    <row r="52">
      <c r="A52" s="143"/>
      <c r="B52" s="72">
        <v>44008.0</v>
      </c>
      <c r="C52" s="73" t="s">
        <v>44</v>
      </c>
      <c r="D52" s="71">
        <f t="shared" si="23"/>
        <v>18.58</v>
      </c>
      <c r="E52" s="74">
        <v>0.0</v>
      </c>
      <c r="F52" s="91">
        <f t="shared" si="10"/>
        <v>22606.3</v>
      </c>
      <c r="G52" s="71">
        <f t="shared" si="24"/>
        <v>18.58</v>
      </c>
      <c r="H52" s="92">
        <f t="shared" si="11"/>
        <v>204.38</v>
      </c>
      <c r="I52" s="74">
        <f t="shared" si="25"/>
        <v>18.58</v>
      </c>
      <c r="J52" s="93">
        <f t="shared" si="19"/>
        <v>22810.68</v>
      </c>
      <c r="L52" s="353">
        <f t="shared" si="21"/>
        <v>19</v>
      </c>
      <c r="M52" s="342">
        <v>0.0</v>
      </c>
      <c r="N52" s="69">
        <f t="shared" si="26"/>
        <v>228.11</v>
      </c>
      <c r="O52" s="71">
        <f t="shared" si="22"/>
        <v>7882.58</v>
      </c>
      <c r="P52" s="71">
        <f t="shared" si="15"/>
        <v>228.11</v>
      </c>
    </row>
    <row r="53">
      <c r="A53" s="143"/>
      <c r="B53" s="72">
        <v>44009.0</v>
      </c>
      <c r="C53" s="73" t="s">
        <v>44</v>
      </c>
      <c r="D53" s="71">
        <f t="shared" si="23"/>
        <v>18.58</v>
      </c>
      <c r="E53" s="74">
        <v>0.0</v>
      </c>
      <c r="F53" s="91">
        <f t="shared" si="10"/>
        <v>22606.3</v>
      </c>
      <c r="G53" s="71">
        <f t="shared" si="24"/>
        <v>18.58</v>
      </c>
      <c r="H53" s="92">
        <f t="shared" si="11"/>
        <v>222.96</v>
      </c>
      <c r="I53" s="74">
        <f t="shared" si="25"/>
        <v>18.58</v>
      </c>
      <c r="J53" s="93">
        <f t="shared" si="19"/>
        <v>22829.26</v>
      </c>
      <c r="L53" s="353">
        <f t="shared" si="21"/>
        <v>18</v>
      </c>
      <c r="M53" s="342">
        <v>0.0</v>
      </c>
      <c r="N53" s="69">
        <f t="shared" si="26"/>
        <v>228.29</v>
      </c>
      <c r="O53" s="71">
        <f t="shared" si="22"/>
        <v>7882.58</v>
      </c>
      <c r="P53" s="71">
        <f t="shared" si="15"/>
        <v>228.29</v>
      </c>
    </row>
    <row r="54">
      <c r="A54" s="153"/>
      <c r="B54" s="72">
        <v>44010.0</v>
      </c>
      <c r="C54" s="73" t="s">
        <v>44</v>
      </c>
      <c r="D54" s="71">
        <f t="shared" si="23"/>
        <v>18.58</v>
      </c>
      <c r="E54" s="74">
        <v>0.0</v>
      </c>
      <c r="F54" s="91">
        <f t="shared" si="10"/>
        <v>22606.3</v>
      </c>
      <c r="G54" s="71">
        <f t="shared" si="24"/>
        <v>18.58</v>
      </c>
      <c r="H54" s="92">
        <f t="shared" si="11"/>
        <v>241.54</v>
      </c>
      <c r="I54" s="74">
        <f t="shared" si="25"/>
        <v>18.58</v>
      </c>
      <c r="J54" s="93">
        <f t="shared" si="19"/>
        <v>22847.84</v>
      </c>
      <c r="L54" s="353">
        <f t="shared" si="21"/>
        <v>17</v>
      </c>
      <c r="M54" s="342">
        <v>0.0</v>
      </c>
      <c r="N54" s="69">
        <f t="shared" si="26"/>
        <v>228.48</v>
      </c>
      <c r="O54" s="71">
        <f t="shared" si="22"/>
        <v>7882.58</v>
      </c>
      <c r="P54" s="71">
        <f t="shared" si="15"/>
        <v>228.48</v>
      </c>
    </row>
    <row r="55">
      <c r="A55" s="143"/>
      <c r="B55" s="72">
        <v>44011.0</v>
      </c>
      <c r="C55" s="73" t="s">
        <v>44</v>
      </c>
      <c r="D55" s="71">
        <f t="shared" si="23"/>
        <v>18.58</v>
      </c>
      <c r="E55" s="74">
        <v>0.0</v>
      </c>
      <c r="F55" s="91">
        <f t="shared" si="10"/>
        <v>22606.3</v>
      </c>
      <c r="G55" s="71">
        <f t="shared" si="24"/>
        <v>18.58</v>
      </c>
      <c r="H55" s="92">
        <f t="shared" si="11"/>
        <v>260.12</v>
      </c>
      <c r="I55" s="74">
        <f t="shared" si="25"/>
        <v>18.58</v>
      </c>
      <c r="J55" s="93">
        <f t="shared" si="19"/>
        <v>22866.42</v>
      </c>
      <c r="L55" s="353">
        <f t="shared" si="21"/>
        <v>16</v>
      </c>
      <c r="M55" s="342">
        <v>0.0</v>
      </c>
      <c r="N55" s="69">
        <f t="shared" si="26"/>
        <v>228.66</v>
      </c>
      <c r="O55" s="71">
        <f t="shared" si="22"/>
        <v>7882.58</v>
      </c>
      <c r="P55" s="71">
        <f t="shared" si="15"/>
        <v>228.66</v>
      </c>
    </row>
    <row r="56">
      <c r="A56" s="143"/>
      <c r="B56" s="72">
        <v>44012.0</v>
      </c>
      <c r="C56" s="73" t="s">
        <v>44</v>
      </c>
      <c r="D56" s="71">
        <f t="shared" si="23"/>
        <v>18.58</v>
      </c>
      <c r="E56" s="74">
        <v>0.0</v>
      </c>
      <c r="F56" s="91">
        <f t="shared" si="10"/>
        <v>22606.3</v>
      </c>
      <c r="G56" s="71">
        <f t="shared" si="24"/>
        <v>18.58</v>
      </c>
      <c r="H56" s="92">
        <f t="shared" si="11"/>
        <v>278.7</v>
      </c>
      <c r="I56" s="74">
        <f t="shared" si="25"/>
        <v>18.58</v>
      </c>
      <c r="J56" s="93">
        <f t="shared" si="19"/>
        <v>22885</v>
      </c>
      <c r="L56" s="353">
        <f t="shared" si="21"/>
        <v>15</v>
      </c>
      <c r="M56" s="342">
        <v>0.0</v>
      </c>
      <c r="N56" s="69">
        <f t="shared" si="26"/>
        <v>228.85</v>
      </c>
      <c r="O56" s="71">
        <f t="shared" si="22"/>
        <v>7882.58</v>
      </c>
      <c r="P56" s="71">
        <f t="shared" si="15"/>
        <v>228.85</v>
      </c>
    </row>
    <row r="57">
      <c r="A57" s="143"/>
      <c r="B57" s="83">
        <v>44012.0</v>
      </c>
      <c r="C57" s="378" t="s">
        <v>68</v>
      </c>
      <c r="D57" s="190">
        <f>-(E57+G57)+N56</f>
        <v>23113.85</v>
      </c>
      <c r="E57" s="380">
        <f>-F56</f>
        <v>-22606.3</v>
      </c>
      <c r="F57" s="379">
        <f t="shared" si="10"/>
        <v>0</v>
      </c>
      <c r="G57" s="389">
        <f>-H56</f>
        <v>-278.7</v>
      </c>
      <c r="H57" s="390">
        <f t="shared" si="11"/>
        <v>0</v>
      </c>
      <c r="I57" s="382">
        <f>-J56</f>
        <v>-22885</v>
      </c>
      <c r="J57" s="89">
        <f t="shared" si="19"/>
        <v>0</v>
      </c>
      <c r="L57" s="353">
        <f t="shared" si="21"/>
        <v>15</v>
      </c>
      <c r="M57" s="342">
        <v>0.0</v>
      </c>
      <c r="N57" s="69">
        <f t="shared" si="26"/>
        <v>0</v>
      </c>
      <c r="O57" s="71">
        <f t="shared" si="22"/>
        <v>0</v>
      </c>
      <c r="P57" s="71">
        <f t="shared" si="15"/>
        <v>0</v>
      </c>
    </row>
    <row r="58">
      <c r="A58" s="143"/>
      <c r="B58" s="104">
        <v>44013.0</v>
      </c>
      <c r="D58" s="206"/>
      <c r="E58" s="206"/>
      <c r="H58" s="391"/>
      <c r="J58" s="113"/>
      <c r="L58" s="353"/>
      <c r="M58" s="342"/>
      <c r="N58" s="69"/>
      <c r="O58" s="71"/>
      <c r="P58" s="71"/>
    </row>
    <row r="59">
      <c r="A59" s="143"/>
      <c r="B59" s="104">
        <v>44014.0</v>
      </c>
      <c r="D59" s="206"/>
      <c r="E59" s="206"/>
      <c r="H59" s="391"/>
      <c r="J59" s="113"/>
      <c r="L59" s="353"/>
      <c r="M59" s="342"/>
      <c r="N59" s="69"/>
      <c r="O59" s="71"/>
      <c r="P59" s="71"/>
    </row>
    <row r="60">
      <c r="A60" s="143"/>
      <c r="B60" s="104">
        <v>44015.0</v>
      </c>
      <c r="D60" s="206"/>
      <c r="E60" s="206"/>
      <c r="H60" s="391"/>
      <c r="J60" s="113"/>
      <c r="L60" s="353"/>
      <c r="M60" s="342"/>
      <c r="N60" s="343"/>
      <c r="O60" s="70"/>
      <c r="P60" s="4"/>
    </row>
    <row r="61">
      <c r="A61" s="143"/>
      <c r="B61" s="104">
        <v>44016.0</v>
      </c>
      <c r="D61" s="206"/>
      <c r="E61" s="206"/>
      <c r="H61" s="391"/>
      <c r="J61" s="113"/>
      <c r="L61" s="353"/>
      <c r="M61" s="342"/>
      <c r="N61" s="343"/>
      <c r="O61" s="70"/>
      <c r="P61" s="4"/>
    </row>
    <row r="62">
      <c r="A62" s="143"/>
      <c r="B62" s="104">
        <v>44017.0</v>
      </c>
      <c r="D62" s="206"/>
      <c r="E62" s="206"/>
      <c r="H62" s="391"/>
      <c r="J62" s="113"/>
      <c r="L62" s="353"/>
      <c r="M62" s="342"/>
      <c r="N62" s="343"/>
      <c r="O62" s="70"/>
      <c r="P62" s="4"/>
    </row>
    <row r="63">
      <c r="A63" s="143"/>
      <c r="B63" s="104">
        <v>44018.0</v>
      </c>
      <c r="D63" s="206"/>
      <c r="E63" s="206"/>
      <c r="H63" s="391"/>
      <c r="J63" s="113"/>
      <c r="L63" s="353"/>
      <c r="M63" s="342"/>
      <c r="N63" s="343"/>
      <c r="O63" s="70"/>
      <c r="P63" s="4"/>
    </row>
    <row r="64">
      <c r="A64" s="143"/>
      <c r="B64" s="104">
        <v>44019.0</v>
      </c>
      <c r="D64" s="206"/>
      <c r="E64" s="206"/>
      <c r="H64" s="391"/>
      <c r="J64" s="113"/>
      <c r="L64" s="353"/>
      <c r="M64" s="342"/>
      <c r="N64" s="343"/>
      <c r="O64" s="70"/>
      <c r="P64" s="4"/>
    </row>
    <row r="65">
      <c r="A65" s="143"/>
      <c r="B65" s="104">
        <v>44020.0</v>
      </c>
      <c r="D65" s="206"/>
      <c r="E65" s="206"/>
      <c r="H65" s="391"/>
      <c r="J65" s="113"/>
      <c r="L65" s="353"/>
      <c r="M65" s="342"/>
      <c r="N65" s="343"/>
      <c r="O65" s="70"/>
      <c r="P65" s="4"/>
    </row>
    <row r="66">
      <c r="A66" s="143"/>
      <c r="B66" s="104">
        <v>44021.0</v>
      </c>
      <c r="D66" s="206"/>
      <c r="E66" s="206"/>
      <c r="H66" s="391"/>
      <c r="J66" s="113"/>
      <c r="L66" s="353"/>
      <c r="M66" s="342"/>
      <c r="N66" s="343"/>
      <c r="O66" s="70"/>
      <c r="P66" s="4"/>
    </row>
    <row r="67">
      <c r="A67" s="143"/>
      <c r="B67" s="104">
        <v>44022.0</v>
      </c>
      <c r="D67" s="206"/>
      <c r="E67" s="206"/>
      <c r="H67" s="391"/>
      <c r="J67" s="113"/>
      <c r="L67" s="353"/>
      <c r="M67" s="342"/>
      <c r="N67" s="343"/>
      <c r="O67" s="70"/>
      <c r="P67" s="4"/>
    </row>
    <row r="68">
      <c r="A68" s="143"/>
      <c r="B68" s="104">
        <v>44023.0</v>
      </c>
      <c r="D68" s="206"/>
      <c r="E68" s="206"/>
      <c r="H68" s="391"/>
      <c r="J68" s="113"/>
      <c r="L68" s="353"/>
      <c r="M68" s="342"/>
      <c r="N68" s="343"/>
      <c r="O68" s="70"/>
      <c r="P68" s="4"/>
    </row>
    <row r="69">
      <c r="A69" s="143"/>
      <c r="B69" s="104">
        <v>44024.0</v>
      </c>
      <c r="D69" s="206"/>
      <c r="E69" s="206"/>
      <c r="H69" s="391"/>
      <c r="J69" s="113"/>
      <c r="L69" s="353"/>
      <c r="M69" s="342"/>
      <c r="N69" s="343"/>
      <c r="O69" s="70"/>
      <c r="P69" s="4"/>
    </row>
    <row r="70">
      <c r="A70" s="143"/>
      <c r="B70" s="104">
        <v>44025.0</v>
      </c>
      <c r="D70" s="206"/>
      <c r="E70" s="206"/>
      <c r="H70" s="391"/>
      <c r="J70" s="113"/>
      <c r="L70" s="353"/>
      <c r="M70" s="342"/>
      <c r="N70" s="343"/>
      <c r="O70" s="70"/>
      <c r="P70" s="4"/>
    </row>
    <row r="71">
      <c r="A71" s="145"/>
      <c r="B71" s="104">
        <v>44026.0</v>
      </c>
      <c r="C71" s="145"/>
      <c r="D71" s="145"/>
      <c r="E71" s="145"/>
      <c r="F71" s="145"/>
      <c r="G71" s="145"/>
      <c r="H71" s="392"/>
      <c r="I71" s="145"/>
      <c r="J71" s="145"/>
      <c r="L71" s="353"/>
      <c r="M71" s="342"/>
      <c r="N71" s="343"/>
      <c r="O71" s="70"/>
      <c r="P71" s="4"/>
    </row>
    <row r="72">
      <c r="A72" s="143"/>
      <c r="B72" s="104">
        <v>44027.0</v>
      </c>
      <c r="D72" s="206"/>
      <c r="E72" s="206"/>
      <c r="F72" s="113"/>
      <c r="H72" s="391"/>
      <c r="J72" s="113"/>
    </row>
    <row r="73">
      <c r="A73" s="143"/>
      <c r="B73" s="104"/>
      <c r="D73" s="206"/>
      <c r="E73" s="206"/>
      <c r="F73" s="113"/>
      <c r="H73" s="391"/>
      <c r="J73" s="113"/>
    </row>
    <row r="74">
      <c r="A74" s="143"/>
      <c r="B74" s="104"/>
      <c r="D74" s="206"/>
      <c r="E74" s="206"/>
      <c r="F74" s="113"/>
      <c r="H74" s="391"/>
      <c r="J74" s="113"/>
    </row>
    <row r="75">
      <c r="A75" s="143"/>
      <c r="B75" s="104"/>
      <c r="D75" s="206"/>
      <c r="E75" s="206"/>
      <c r="F75" s="113"/>
      <c r="H75" s="391"/>
      <c r="J75" s="113"/>
    </row>
    <row r="76">
      <c r="A76" s="143"/>
      <c r="B76" s="104"/>
      <c r="D76" s="206"/>
      <c r="E76" s="206"/>
      <c r="F76" s="113"/>
      <c r="H76" s="391"/>
      <c r="J76" s="113"/>
    </row>
    <row r="77">
      <c r="A77" s="143"/>
      <c r="B77" s="104"/>
      <c r="D77" s="206"/>
      <c r="E77" s="206"/>
      <c r="F77" s="113"/>
      <c r="H77" s="391"/>
      <c r="J77" s="113"/>
    </row>
    <row r="78">
      <c r="A78" s="143"/>
      <c r="B78" s="104"/>
      <c r="D78" s="206"/>
      <c r="E78" s="206"/>
      <c r="F78" s="113"/>
      <c r="H78" s="391"/>
      <c r="J78" s="113"/>
    </row>
    <row r="79">
      <c r="A79" s="143"/>
      <c r="B79" s="104"/>
      <c r="D79" s="206"/>
      <c r="E79" s="206"/>
      <c r="F79" s="113"/>
      <c r="H79" s="391"/>
      <c r="J79" s="113"/>
    </row>
    <row r="80">
      <c r="A80" s="143"/>
      <c r="B80" s="104"/>
      <c r="D80" s="206"/>
      <c r="E80" s="206"/>
      <c r="F80" s="113"/>
      <c r="H80" s="391"/>
      <c r="J80" s="113"/>
    </row>
    <row r="81">
      <c r="A81" s="143"/>
      <c r="B81" s="104"/>
      <c r="D81" s="206"/>
      <c r="E81" s="206"/>
      <c r="F81" s="113"/>
      <c r="H81" s="391"/>
      <c r="J81" s="113"/>
    </row>
    <row r="82">
      <c r="A82" s="143"/>
      <c r="B82" s="104"/>
      <c r="D82" s="206"/>
      <c r="E82" s="206"/>
      <c r="F82" s="113"/>
      <c r="H82" s="391"/>
      <c r="J82" s="113"/>
    </row>
    <row r="83">
      <c r="A83" s="143"/>
      <c r="B83" s="104"/>
      <c r="D83" s="206"/>
      <c r="E83" s="206"/>
      <c r="F83" s="113"/>
      <c r="H83" s="391"/>
      <c r="J83" s="113"/>
    </row>
    <row r="84">
      <c r="A84" s="143"/>
      <c r="B84" s="104"/>
      <c r="D84" s="206"/>
      <c r="E84" s="206"/>
      <c r="F84" s="113"/>
      <c r="H84" s="391"/>
      <c r="J84" s="113"/>
    </row>
    <row r="85">
      <c r="A85" s="143"/>
      <c r="B85" s="104"/>
      <c r="D85" s="206"/>
      <c r="E85" s="206"/>
      <c r="F85" s="113"/>
      <c r="H85" s="391"/>
      <c r="J85" s="113"/>
    </row>
    <row r="86">
      <c r="A86" s="143"/>
      <c r="B86" s="104"/>
      <c r="D86" s="206"/>
      <c r="E86" s="206"/>
      <c r="F86" s="113"/>
      <c r="H86" s="391"/>
      <c r="J86" s="113"/>
    </row>
    <row r="87">
      <c r="A87" s="143"/>
      <c r="B87" s="104"/>
      <c r="D87" s="206"/>
      <c r="E87" s="206"/>
      <c r="F87" s="113"/>
      <c r="H87" s="391"/>
      <c r="J87" s="113"/>
    </row>
    <row r="88">
      <c r="A88" s="143"/>
      <c r="B88" s="104"/>
      <c r="D88" s="206"/>
      <c r="E88" s="206"/>
      <c r="F88" s="113"/>
      <c r="H88" s="391"/>
      <c r="J88" s="113"/>
    </row>
    <row r="89">
      <c r="A89" s="143"/>
      <c r="B89" s="104"/>
      <c r="D89" s="206"/>
      <c r="E89" s="206"/>
      <c r="F89" s="113"/>
      <c r="H89" s="391"/>
      <c r="J89" s="113"/>
    </row>
    <row r="90">
      <c r="A90" s="143"/>
      <c r="B90" s="104"/>
      <c r="D90" s="206"/>
      <c r="E90" s="206"/>
      <c r="F90" s="113"/>
      <c r="H90" s="391"/>
      <c r="J90" s="113"/>
    </row>
    <row r="91">
      <c r="A91" s="143"/>
      <c r="B91" s="104"/>
      <c r="D91" s="206"/>
      <c r="E91" s="206"/>
      <c r="F91" s="113"/>
      <c r="H91" s="391"/>
      <c r="J91" s="113"/>
    </row>
    <row r="92">
      <c r="A92" s="143"/>
      <c r="B92" s="104"/>
      <c r="D92" s="206"/>
      <c r="E92" s="206"/>
      <c r="F92" s="113"/>
      <c r="H92" s="391"/>
      <c r="J92" s="113"/>
    </row>
    <row r="93">
      <c r="A93" s="143"/>
      <c r="B93" s="104"/>
      <c r="D93" s="206"/>
      <c r="E93" s="206"/>
      <c r="F93" s="113"/>
      <c r="H93" s="391"/>
      <c r="J93" s="113"/>
    </row>
    <row r="94">
      <c r="A94" s="143"/>
      <c r="B94" s="104"/>
      <c r="D94" s="206"/>
      <c r="E94" s="206"/>
      <c r="F94" s="113"/>
      <c r="H94" s="391"/>
      <c r="J94" s="113"/>
    </row>
    <row r="95">
      <c r="A95" s="143"/>
      <c r="B95" s="104"/>
      <c r="D95" s="206"/>
      <c r="E95" s="206"/>
      <c r="F95" s="113"/>
      <c r="H95" s="391"/>
      <c r="J95" s="113"/>
    </row>
    <row r="96">
      <c r="A96" s="143"/>
      <c r="B96" s="104"/>
      <c r="D96" s="206"/>
      <c r="E96" s="206"/>
      <c r="F96" s="113"/>
      <c r="H96" s="391"/>
      <c r="J96" s="113"/>
    </row>
    <row r="97">
      <c r="A97" s="143"/>
      <c r="B97" s="104"/>
      <c r="D97" s="206"/>
      <c r="E97" s="206"/>
      <c r="F97" s="113"/>
      <c r="H97" s="391"/>
      <c r="J97" s="113"/>
    </row>
    <row r="98">
      <c r="A98" s="143"/>
      <c r="B98" s="104"/>
      <c r="D98" s="206"/>
      <c r="E98" s="206"/>
      <c r="F98" s="113"/>
      <c r="H98" s="391"/>
      <c r="J98" s="113"/>
    </row>
    <row r="99">
      <c r="A99" s="143"/>
      <c r="B99" s="104"/>
      <c r="D99" s="206"/>
      <c r="E99" s="206"/>
      <c r="F99" s="113"/>
      <c r="H99" s="391"/>
      <c r="J99" s="113"/>
    </row>
    <row r="100">
      <c r="A100" s="143"/>
      <c r="B100" s="104"/>
      <c r="D100" s="206"/>
      <c r="E100" s="206"/>
      <c r="F100" s="113"/>
      <c r="H100" s="391"/>
      <c r="J100" s="113"/>
    </row>
    <row r="101">
      <c r="A101" s="143"/>
      <c r="B101" s="104"/>
      <c r="D101" s="206"/>
      <c r="E101" s="206"/>
      <c r="F101" s="113"/>
      <c r="H101" s="391"/>
      <c r="J101" s="113"/>
    </row>
    <row r="102">
      <c r="A102" s="143"/>
      <c r="B102" s="104"/>
      <c r="D102" s="206"/>
      <c r="E102" s="206"/>
      <c r="F102" s="113"/>
      <c r="H102" s="391"/>
      <c r="J102" s="113"/>
    </row>
    <row r="103">
      <c r="A103" s="145"/>
      <c r="B103" s="104"/>
      <c r="C103" s="145"/>
      <c r="D103" s="145"/>
      <c r="E103" s="145"/>
      <c r="F103" s="145"/>
      <c r="G103" s="145"/>
      <c r="H103" s="392"/>
      <c r="I103" s="145"/>
      <c r="J103" s="145"/>
    </row>
  </sheetData>
  <mergeCells count="1">
    <mergeCell ref="U2:U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8.0"/>
    <col customWidth="1" min="3" max="3" width="29.43"/>
    <col customWidth="1" min="4" max="4" width="22.71"/>
    <col customWidth="1" min="5" max="5" width="19.0"/>
    <col customWidth="1" min="6" max="6" width="17.29"/>
    <col customWidth="1" min="7" max="7" width="21.0"/>
    <col customWidth="1" min="8" max="8" width="18.57"/>
    <col customWidth="1" min="9" max="9" width="21.43"/>
    <col customWidth="1" min="13" max="13" width="13.0"/>
    <col customWidth="1" min="14" max="14" width="19.71"/>
    <col customWidth="1" min="15" max="15" width="20.0"/>
    <col customWidth="1" min="16" max="16" width="19.14"/>
    <col customWidth="1" min="17" max="17" width="17.29"/>
    <col customWidth="1" min="18" max="18" width="16.71"/>
    <col customWidth="1" min="19" max="19" width="18.14"/>
    <col customWidth="1" min="22" max="23" width="22.43"/>
  </cols>
  <sheetData>
    <row r="1">
      <c r="A1" s="105"/>
      <c r="B1" s="105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13</v>
      </c>
      <c r="C2" s="107">
        <v>0.3</v>
      </c>
      <c r="L2" s="14">
        <v>43997.0</v>
      </c>
      <c r="M2" s="155">
        <v>3.0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7393.7</v>
      </c>
      <c r="Q2" s="17">
        <f t="shared" ref="Q2:Q5" si="3">ROUND(R2*$C$5,2)*M2+ROUND(R2*($C$2/365),2)*(N2-M2)</f>
        <v>488.88</v>
      </c>
      <c r="R2" s="17">
        <f>C1</f>
        <v>30000</v>
      </c>
      <c r="S2" s="17">
        <f t="shared" ref="S2:S5" si="4">R2-P2</f>
        <v>22606.3</v>
      </c>
      <c r="T2" s="18">
        <f>Q2</f>
        <v>488.88</v>
      </c>
      <c r="U2" s="19">
        <f>SUM(O2:O5)</f>
        <v>31499.64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5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7325.18</v>
      </c>
      <c r="Q3" s="17">
        <f t="shared" si="3"/>
        <v>557.4</v>
      </c>
      <c r="R3" s="17">
        <f t="shared" ref="R3:R5" si="7">S2</f>
        <v>22606.3</v>
      </c>
      <c r="S3" s="17">
        <f t="shared" si="4"/>
        <v>15281.12</v>
      </c>
      <c r="T3" s="18">
        <f>SUM(Q2:Q3)</f>
        <v>1046.28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7493.22</v>
      </c>
      <c r="Q4" s="17">
        <f t="shared" si="3"/>
        <v>389.36</v>
      </c>
      <c r="R4" s="17">
        <f t="shared" si="7"/>
        <v>15281.12</v>
      </c>
      <c r="S4" s="17">
        <f t="shared" si="4"/>
        <v>7787.9</v>
      </c>
      <c r="T4" s="18">
        <f>SUM(Q2:Q4)</f>
        <v>1435.64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7851.9</v>
      </c>
      <c r="P5" s="17">
        <f t="shared" si="2"/>
        <v>7787.9</v>
      </c>
      <c r="Q5" s="17">
        <f t="shared" si="3"/>
        <v>64</v>
      </c>
      <c r="R5" s="25">
        <f t="shared" si="7"/>
        <v>7787.9</v>
      </c>
      <c r="S5" s="17">
        <f t="shared" si="4"/>
        <v>0</v>
      </c>
      <c r="T5" s="26">
        <f>SUM(Q2:Q5)</f>
        <v>1499.64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66</v>
      </c>
      <c r="C6" s="107">
        <v>0.03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  <c r="J11" s="30">
        <f>ROUND(H19*$C$2/365,2)*(L19-M19)</f>
        <v>0</v>
      </c>
    </row>
    <row r="12">
      <c r="A12" s="105"/>
      <c r="B12" s="32" t="s">
        <v>25</v>
      </c>
      <c r="C12" s="33">
        <f>C1/C9</f>
        <v>7500</v>
      </c>
    </row>
    <row r="13">
      <c r="B13" s="32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A15" s="113"/>
      <c r="B15" s="38" t="s">
        <v>28</v>
      </c>
      <c r="C15" s="40">
        <v>0.01</v>
      </c>
    </row>
    <row r="16">
      <c r="A16" s="114"/>
    </row>
    <row r="17">
      <c r="A17" s="121"/>
      <c r="B17" s="4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48" t="s">
        <v>34</v>
      </c>
      <c r="H17" s="47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2" t="s">
        <v>39</v>
      </c>
      <c r="O17" s="52" t="s">
        <v>40</v>
      </c>
      <c r="P17" s="52" t="s">
        <v>41</v>
      </c>
    </row>
    <row r="18">
      <c r="A18" s="113"/>
      <c r="B18" s="54">
        <v>43976.0</v>
      </c>
      <c r="C18" s="55" t="s">
        <v>42</v>
      </c>
      <c r="D18" s="56">
        <f>C4</f>
        <v>900</v>
      </c>
      <c r="E18" s="57">
        <f t="shared" ref="E18:E19" si="9">D18</f>
        <v>900</v>
      </c>
      <c r="F18" s="58">
        <f>D18</f>
        <v>900</v>
      </c>
      <c r="G18" s="59">
        <v>0.0</v>
      </c>
      <c r="H18" s="60">
        <v>0.0</v>
      </c>
      <c r="I18" s="61">
        <v>0.0</v>
      </c>
      <c r="J18" s="62">
        <v>0.0</v>
      </c>
      <c r="L18" s="180"/>
      <c r="M18" s="180"/>
      <c r="N18" s="4"/>
      <c r="O18" s="4"/>
      <c r="P18" s="4"/>
    </row>
    <row r="19">
      <c r="A19" s="135"/>
      <c r="B19" s="54">
        <v>43976.0</v>
      </c>
      <c r="C19" s="65" t="s">
        <v>43</v>
      </c>
      <c r="D19" s="59">
        <f>C1-D18</f>
        <v>29100</v>
      </c>
      <c r="E19" s="66">
        <f t="shared" si="9"/>
        <v>29100</v>
      </c>
      <c r="F19" s="58">
        <f t="shared" ref="F19:F57" si="10">F18+E19</f>
        <v>30000</v>
      </c>
      <c r="G19" s="59">
        <v>0.0</v>
      </c>
      <c r="H19" s="60">
        <f t="shared" ref="H19:H57" si="11">H18+G19</f>
        <v>0</v>
      </c>
      <c r="I19" s="181">
        <f>C1</f>
        <v>30000</v>
      </c>
      <c r="J19" s="67">
        <f>C1</f>
        <v>30000</v>
      </c>
      <c r="L19" s="342">
        <f t="shared" ref="L19:L40" si="12">$B$40-B19</f>
        <v>21</v>
      </c>
      <c r="M19" s="342">
        <v>3.0</v>
      </c>
      <c r="N19" s="69">
        <f t="shared" ref="N19:N39" si="13">ROUND(J19*$C$15,2)</f>
        <v>300</v>
      </c>
      <c r="O19" s="70">
        <f t="shared" ref="O19:O39" si="14">ROUND(MAX(0,F19-$S$2)+H19+ROUND(F19*$C$2/365,2)*(L19-M19)+ROUND(F19*$C$5,2)*M19,2)</f>
        <v>7882.58</v>
      </c>
      <c r="P19" s="71">
        <f t="shared" ref="P19:P57" si="15">ROUND(J19/$C$14*100,2)</f>
        <v>300</v>
      </c>
    </row>
    <row r="20">
      <c r="A20" s="135"/>
      <c r="B20" s="136">
        <v>43977.0</v>
      </c>
      <c r="C20" s="383" t="s">
        <v>67</v>
      </c>
      <c r="D20" s="384">
        <f t="shared" ref="D20:D22" si="16">ROUND($C$5*F19,2)</f>
        <v>15</v>
      </c>
      <c r="E20" s="385">
        <v>0.0</v>
      </c>
      <c r="F20" s="386">
        <f t="shared" si="10"/>
        <v>30000</v>
      </c>
      <c r="G20" s="384">
        <f t="shared" ref="G20:G40" si="17">D20</f>
        <v>15</v>
      </c>
      <c r="H20" s="387">
        <f t="shared" si="11"/>
        <v>15</v>
      </c>
      <c r="I20" s="385">
        <f t="shared" ref="I20:I40" si="18">E20+G20</f>
        <v>15</v>
      </c>
      <c r="J20" s="388">
        <f t="shared" ref="J20:J57" si="19">J19+I20</f>
        <v>30015</v>
      </c>
      <c r="L20" s="342">
        <f t="shared" si="12"/>
        <v>20</v>
      </c>
      <c r="M20" s="342">
        <v>2.0</v>
      </c>
      <c r="N20" s="69">
        <f t="shared" si="13"/>
        <v>300.15</v>
      </c>
      <c r="O20" s="70">
        <f t="shared" si="14"/>
        <v>7882.58</v>
      </c>
      <c r="P20" s="71">
        <f t="shared" si="15"/>
        <v>300.15</v>
      </c>
    </row>
    <row r="21">
      <c r="A21" s="135"/>
      <c r="B21" s="136">
        <v>43978.0</v>
      </c>
      <c r="C21" s="383" t="s">
        <v>67</v>
      </c>
      <c r="D21" s="384">
        <f t="shared" si="16"/>
        <v>15</v>
      </c>
      <c r="E21" s="385">
        <v>0.0</v>
      </c>
      <c r="F21" s="386">
        <f t="shared" si="10"/>
        <v>30000</v>
      </c>
      <c r="G21" s="384">
        <f t="shared" si="17"/>
        <v>15</v>
      </c>
      <c r="H21" s="387">
        <f t="shared" si="11"/>
        <v>30</v>
      </c>
      <c r="I21" s="385">
        <f t="shared" si="18"/>
        <v>15</v>
      </c>
      <c r="J21" s="388">
        <f t="shared" si="19"/>
        <v>30030</v>
      </c>
      <c r="L21" s="342">
        <f t="shared" si="12"/>
        <v>19</v>
      </c>
      <c r="M21" s="342">
        <v>1.0</v>
      </c>
      <c r="N21" s="69">
        <f t="shared" si="13"/>
        <v>300.3</v>
      </c>
      <c r="O21" s="70">
        <f t="shared" si="14"/>
        <v>7882.58</v>
      </c>
      <c r="P21" s="71">
        <f t="shared" si="15"/>
        <v>300.3</v>
      </c>
    </row>
    <row r="22">
      <c r="A22" s="143"/>
      <c r="B22" s="136">
        <v>43979.0</v>
      </c>
      <c r="C22" s="383" t="s">
        <v>67</v>
      </c>
      <c r="D22" s="384">
        <f t="shared" si="16"/>
        <v>15</v>
      </c>
      <c r="E22" s="385">
        <v>0.0</v>
      </c>
      <c r="F22" s="386">
        <f t="shared" si="10"/>
        <v>30000</v>
      </c>
      <c r="G22" s="384">
        <f t="shared" si="17"/>
        <v>15</v>
      </c>
      <c r="H22" s="387">
        <f t="shared" si="11"/>
        <v>45</v>
      </c>
      <c r="I22" s="385">
        <f t="shared" si="18"/>
        <v>15</v>
      </c>
      <c r="J22" s="388">
        <f t="shared" si="19"/>
        <v>30045</v>
      </c>
      <c r="L22" s="342">
        <f t="shared" si="12"/>
        <v>18</v>
      </c>
      <c r="M22" s="342">
        <v>0.0</v>
      </c>
      <c r="N22" s="69">
        <f t="shared" si="13"/>
        <v>300.45</v>
      </c>
      <c r="O22" s="70">
        <f t="shared" si="14"/>
        <v>7882.58</v>
      </c>
      <c r="P22" s="71">
        <f t="shared" si="15"/>
        <v>300.45</v>
      </c>
    </row>
    <row r="23">
      <c r="A23" s="143"/>
      <c r="B23" s="72">
        <v>43980.0</v>
      </c>
      <c r="C23" s="73" t="s">
        <v>44</v>
      </c>
      <c r="D23" s="71">
        <f t="shared" ref="D23:D40" si="20">ROUND($C$2/365*F22,2)</f>
        <v>24.66</v>
      </c>
      <c r="E23" s="74">
        <v>0.0</v>
      </c>
      <c r="F23" s="75">
        <f t="shared" si="10"/>
        <v>30000</v>
      </c>
      <c r="G23" s="71">
        <f t="shared" si="17"/>
        <v>24.66</v>
      </c>
      <c r="H23" s="76">
        <f t="shared" si="11"/>
        <v>69.66</v>
      </c>
      <c r="I23" s="74">
        <f t="shared" si="18"/>
        <v>24.66</v>
      </c>
      <c r="J23" s="77">
        <f t="shared" si="19"/>
        <v>30069.66</v>
      </c>
      <c r="L23" s="342">
        <f t="shared" si="12"/>
        <v>17</v>
      </c>
      <c r="M23" s="342">
        <v>0.0</v>
      </c>
      <c r="N23" s="69">
        <f t="shared" si="13"/>
        <v>300.7</v>
      </c>
      <c r="O23" s="70">
        <f t="shared" si="14"/>
        <v>7882.58</v>
      </c>
      <c r="P23" s="71">
        <f t="shared" si="15"/>
        <v>300.7</v>
      </c>
    </row>
    <row r="24">
      <c r="A24" s="143"/>
      <c r="B24" s="72">
        <v>43981.0</v>
      </c>
      <c r="C24" s="73" t="s">
        <v>44</v>
      </c>
      <c r="D24" s="71">
        <f t="shared" si="20"/>
        <v>24.66</v>
      </c>
      <c r="E24" s="74">
        <v>0.0</v>
      </c>
      <c r="F24" s="75">
        <f t="shared" si="10"/>
        <v>30000</v>
      </c>
      <c r="G24" s="71">
        <f t="shared" si="17"/>
        <v>24.66</v>
      </c>
      <c r="H24" s="76">
        <f t="shared" si="11"/>
        <v>94.32</v>
      </c>
      <c r="I24" s="74">
        <f t="shared" si="18"/>
        <v>24.66</v>
      </c>
      <c r="J24" s="77">
        <f t="shared" si="19"/>
        <v>30094.32</v>
      </c>
      <c r="L24" s="342">
        <f t="shared" si="12"/>
        <v>16</v>
      </c>
      <c r="M24" s="342">
        <v>0.0</v>
      </c>
      <c r="N24" s="69">
        <f t="shared" si="13"/>
        <v>300.94</v>
      </c>
      <c r="O24" s="70">
        <f t="shared" si="14"/>
        <v>7882.58</v>
      </c>
      <c r="P24" s="71">
        <f t="shared" si="15"/>
        <v>300.94</v>
      </c>
    </row>
    <row r="25">
      <c r="A25" s="143"/>
      <c r="B25" s="72">
        <v>43982.0</v>
      </c>
      <c r="C25" s="73" t="s">
        <v>44</v>
      </c>
      <c r="D25" s="71">
        <f t="shared" si="20"/>
        <v>24.66</v>
      </c>
      <c r="E25" s="74">
        <v>0.0</v>
      </c>
      <c r="F25" s="75">
        <f t="shared" si="10"/>
        <v>30000</v>
      </c>
      <c r="G25" s="71">
        <f t="shared" si="17"/>
        <v>24.66</v>
      </c>
      <c r="H25" s="76">
        <f t="shared" si="11"/>
        <v>118.98</v>
      </c>
      <c r="I25" s="74">
        <f t="shared" si="18"/>
        <v>24.66</v>
      </c>
      <c r="J25" s="77">
        <f t="shared" si="19"/>
        <v>30118.98</v>
      </c>
      <c r="L25" s="342">
        <f t="shared" si="12"/>
        <v>15</v>
      </c>
      <c r="M25" s="342">
        <v>0.0</v>
      </c>
      <c r="N25" s="69">
        <f t="shared" si="13"/>
        <v>301.19</v>
      </c>
      <c r="O25" s="70">
        <f t="shared" si="14"/>
        <v>7882.58</v>
      </c>
      <c r="P25" s="71">
        <f t="shared" si="15"/>
        <v>301.19</v>
      </c>
    </row>
    <row r="26">
      <c r="A26" s="143"/>
      <c r="B26" s="72">
        <v>43983.0</v>
      </c>
      <c r="C26" s="73" t="s">
        <v>44</v>
      </c>
      <c r="D26" s="71">
        <f t="shared" si="20"/>
        <v>24.66</v>
      </c>
      <c r="E26" s="74">
        <v>0.0</v>
      </c>
      <c r="F26" s="75">
        <f t="shared" si="10"/>
        <v>30000</v>
      </c>
      <c r="G26" s="71">
        <f t="shared" si="17"/>
        <v>24.66</v>
      </c>
      <c r="H26" s="76">
        <f t="shared" si="11"/>
        <v>143.64</v>
      </c>
      <c r="I26" s="74">
        <f t="shared" si="18"/>
        <v>24.66</v>
      </c>
      <c r="J26" s="77">
        <f t="shared" si="19"/>
        <v>30143.64</v>
      </c>
      <c r="L26" s="342">
        <f t="shared" si="12"/>
        <v>14</v>
      </c>
      <c r="M26" s="342">
        <v>0.0</v>
      </c>
      <c r="N26" s="69">
        <f t="shared" si="13"/>
        <v>301.44</v>
      </c>
      <c r="O26" s="70">
        <f t="shared" si="14"/>
        <v>7882.58</v>
      </c>
      <c r="P26" s="71">
        <f t="shared" si="15"/>
        <v>301.44</v>
      </c>
    </row>
    <row r="27">
      <c r="A27" s="143"/>
      <c r="B27" s="72">
        <v>43984.0</v>
      </c>
      <c r="C27" s="73" t="s">
        <v>44</v>
      </c>
      <c r="D27" s="71">
        <f t="shared" si="20"/>
        <v>24.66</v>
      </c>
      <c r="E27" s="74">
        <v>0.0</v>
      </c>
      <c r="F27" s="75">
        <f t="shared" si="10"/>
        <v>30000</v>
      </c>
      <c r="G27" s="71">
        <f t="shared" si="17"/>
        <v>24.66</v>
      </c>
      <c r="H27" s="76">
        <f t="shared" si="11"/>
        <v>168.3</v>
      </c>
      <c r="I27" s="74">
        <f t="shared" si="18"/>
        <v>24.66</v>
      </c>
      <c r="J27" s="77">
        <f t="shared" si="19"/>
        <v>30168.3</v>
      </c>
      <c r="L27" s="342">
        <f t="shared" si="12"/>
        <v>13</v>
      </c>
      <c r="M27" s="342">
        <v>0.0</v>
      </c>
      <c r="N27" s="69">
        <f t="shared" si="13"/>
        <v>301.68</v>
      </c>
      <c r="O27" s="70">
        <f t="shared" si="14"/>
        <v>7882.58</v>
      </c>
      <c r="P27" s="71">
        <f t="shared" si="15"/>
        <v>301.68</v>
      </c>
    </row>
    <row r="28">
      <c r="A28" s="143"/>
      <c r="B28" s="72">
        <v>43985.0</v>
      </c>
      <c r="C28" s="73" t="s">
        <v>44</v>
      </c>
      <c r="D28" s="71">
        <f t="shared" si="20"/>
        <v>24.66</v>
      </c>
      <c r="E28" s="74">
        <v>0.0</v>
      </c>
      <c r="F28" s="75">
        <f t="shared" si="10"/>
        <v>30000</v>
      </c>
      <c r="G28" s="71">
        <f t="shared" si="17"/>
        <v>24.66</v>
      </c>
      <c r="H28" s="76">
        <f t="shared" si="11"/>
        <v>192.96</v>
      </c>
      <c r="I28" s="74">
        <f t="shared" si="18"/>
        <v>24.66</v>
      </c>
      <c r="J28" s="77">
        <f t="shared" si="19"/>
        <v>30192.96</v>
      </c>
      <c r="L28" s="342">
        <f t="shared" si="12"/>
        <v>12</v>
      </c>
      <c r="M28" s="342">
        <v>0.0</v>
      </c>
      <c r="N28" s="69">
        <f t="shared" si="13"/>
        <v>301.93</v>
      </c>
      <c r="O28" s="70">
        <f t="shared" si="14"/>
        <v>7882.58</v>
      </c>
      <c r="P28" s="71">
        <f t="shared" si="15"/>
        <v>301.93</v>
      </c>
    </row>
    <row r="29">
      <c r="A29" s="143"/>
      <c r="B29" s="72">
        <v>43986.0</v>
      </c>
      <c r="C29" s="73" t="s">
        <v>44</v>
      </c>
      <c r="D29" s="71">
        <f t="shared" si="20"/>
        <v>24.66</v>
      </c>
      <c r="E29" s="74">
        <v>0.0</v>
      </c>
      <c r="F29" s="75">
        <f t="shared" si="10"/>
        <v>30000</v>
      </c>
      <c r="G29" s="71">
        <f t="shared" si="17"/>
        <v>24.66</v>
      </c>
      <c r="H29" s="76">
        <f t="shared" si="11"/>
        <v>217.62</v>
      </c>
      <c r="I29" s="74">
        <f t="shared" si="18"/>
        <v>24.66</v>
      </c>
      <c r="J29" s="77">
        <f t="shared" si="19"/>
        <v>30217.62</v>
      </c>
      <c r="L29" s="342">
        <f t="shared" si="12"/>
        <v>11</v>
      </c>
      <c r="M29" s="342">
        <v>0.0</v>
      </c>
      <c r="N29" s="69">
        <f t="shared" si="13"/>
        <v>302.18</v>
      </c>
      <c r="O29" s="70">
        <f t="shared" si="14"/>
        <v>7882.58</v>
      </c>
      <c r="P29" s="71">
        <f t="shared" si="15"/>
        <v>302.18</v>
      </c>
    </row>
    <row r="30">
      <c r="A30" s="143"/>
      <c r="B30" s="72">
        <v>43987.0</v>
      </c>
      <c r="C30" s="73" t="s">
        <v>44</v>
      </c>
      <c r="D30" s="71">
        <f t="shared" si="20"/>
        <v>24.66</v>
      </c>
      <c r="E30" s="74">
        <v>0.0</v>
      </c>
      <c r="F30" s="75">
        <f t="shared" si="10"/>
        <v>30000</v>
      </c>
      <c r="G30" s="71">
        <f t="shared" si="17"/>
        <v>24.66</v>
      </c>
      <c r="H30" s="76">
        <f t="shared" si="11"/>
        <v>242.28</v>
      </c>
      <c r="I30" s="74">
        <f t="shared" si="18"/>
        <v>24.66</v>
      </c>
      <c r="J30" s="77">
        <f t="shared" si="19"/>
        <v>30242.28</v>
      </c>
      <c r="L30" s="342">
        <f t="shared" si="12"/>
        <v>10</v>
      </c>
      <c r="M30" s="342">
        <v>0.0</v>
      </c>
      <c r="N30" s="69">
        <f t="shared" si="13"/>
        <v>302.42</v>
      </c>
      <c r="O30" s="70">
        <f t="shared" si="14"/>
        <v>7882.58</v>
      </c>
      <c r="P30" s="71">
        <f t="shared" si="15"/>
        <v>302.42</v>
      </c>
    </row>
    <row r="31">
      <c r="A31" s="143"/>
      <c r="B31" s="72">
        <v>43988.0</v>
      </c>
      <c r="C31" s="73" t="s">
        <v>44</v>
      </c>
      <c r="D31" s="71">
        <f t="shared" si="20"/>
        <v>24.66</v>
      </c>
      <c r="E31" s="74">
        <v>0.0</v>
      </c>
      <c r="F31" s="75">
        <f t="shared" si="10"/>
        <v>30000</v>
      </c>
      <c r="G31" s="71">
        <f t="shared" si="17"/>
        <v>24.66</v>
      </c>
      <c r="H31" s="76">
        <f t="shared" si="11"/>
        <v>266.94</v>
      </c>
      <c r="I31" s="74">
        <f t="shared" si="18"/>
        <v>24.66</v>
      </c>
      <c r="J31" s="77">
        <f t="shared" si="19"/>
        <v>30266.94</v>
      </c>
      <c r="L31" s="342">
        <f t="shared" si="12"/>
        <v>9</v>
      </c>
      <c r="M31" s="342">
        <v>0.0</v>
      </c>
      <c r="N31" s="69">
        <f t="shared" si="13"/>
        <v>302.67</v>
      </c>
      <c r="O31" s="70">
        <f t="shared" si="14"/>
        <v>7882.58</v>
      </c>
      <c r="P31" s="71">
        <f t="shared" si="15"/>
        <v>302.67</v>
      </c>
    </row>
    <row r="32">
      <c r="A32" s="143"/>
      <c r="B32" s="72">
        <v>43989.0</v>
      </c>
      <c r="C32" s="73" t="s">
        <v>44</v>
      </c>
      <c r="D32" s="71">
        <f t="shared" si="20"/>
        <v>24.66</v>
      </c>
      <c r="E32" s="74">
        <v>0.0</v>
      </c>
      <c r="F32" s="75">
        <f t="shared" si="10"/>
        <v>30000</v>
      </c>
      <c r="G32" s="71">
        <f t="shared" si="17"/>
        <v>24.66</v>
      </c>
      <c r="H32" s="76">
        <f t="shared" si="11"/>
        <v>291.6</v>
      </c>
      <c r="I32" s="74">
        <f t="shared" si="18"/>
        <v>24.66</v>
      </c>
      <c r="J32" s="77">
        <f t="shared" si="19"/>
        <v>30291.6</v>
      </c>
      <c r="L32" s="342">
        <f t="shared" si="12"/>
        <v>8</v>
      </c>
      <c r="M32" s="342">
        <v>0.0</v>
      </c>
      <c r="N32" s="69">
        <f t="shared" si="13"/>
        <v>302.92</v>
      </c>
      <c r="O32" s="70">
        <f t="shared" si="14"/>
        <v>7882.58</v>
      </c>
      <c r="P32" s="71">
        <f t="shared" si="15"/>
        <v>302.92</v>
      </c>
    </row>
    <row r="33">
      <c r="A33" s="143"/>
      <c r="B33" s="72">
        <v>43990.0</v>
      </c>
      <c r="C33" s="73" t="s">
        <v>44</v>
      </c>
      <c r="D33" s="71">
        <f t="shared" si="20"/>
        <v>24.66</v>
      </c>
      <c r="E33" s="74">
        <v>0.0</v>
      </c>
      <c r="F33" s="75">
        <f t="shared" si="10"/>
        <v>30000</v>
      </c>
      <c r="G33" s="71">
        <f t="shared" si="17"/>
        <v>24.66</v>
      </c>
      <c r="H33" s="76">
        <f t="shared" si="11"/>
        <v>316.26</v>
      </c>
      <c r="I33" s="74">
        <f t="shared" si="18"/>
        <v>24.66</v>
      </c>
      <c r="J33" s="77">
        <f t="shared" si="19"/>
        <v>30316.26</v>
      </c>
      <c r="L33" s="342">
        <f t="shared" si="12"/>
        <v>7</v>
      </c>
      <c r="M33" s="342">
        <v>0.0</v>
      </c>
      <c r="N33" s="69">
        <f t="shared" si="13"/>
        <v>303.16</v>
      </c>
      <c r="O33" s="70">
        <f t="shared" si="14"/>
        <v>7882.58</v>
      </c>
      <c r="P33" s="71">
        <f t="shared" si="15"/>
        <v>303.16</v>
      </c>
    </row>
    <row r="34">
      <c r="A34" s="143"/>
      <c r="B34" s="72">
        <v>43991.0</v>
      </c>
      <c r="C34" s="73" t="s">
        <v>44</v>
      </c>
      <c r="D34" s="71">
        <f t="shared" si="20"/>
        <v>24.66</v>
      </c>
      <c r="E34" s="74">
        <v>0.0</v>
      </c>
      <c r="F34" s="75">
        <f t="shared" si="10"/>
        <v>30000</v>
      </c>
      <c r="G34" s="71">
        <f t="shared" si="17"/>
        <v>24.66</v>
      </c>
      <c r="H34" s="76">
        <f t="shared" si="11"/>
        <v>340.92</v>
      </c>
      <c r="I34" s="74">
        <f t="shared" si="18"/>
        <v>24.66</v>
      </c>
      <c r="J34" s="77">
        <f t="shared" si="19"/>
        <v>30340.92</v>
      </c>
      <c r="L34" s="342">
        <f t="shared" si="12"/>
        <v>6</v>
      </c>
      <c r="M34" s="342">
        <v>0.0</v>
      </c>
      <c r="N34" s="69">
        <f t="shared" si="13"/>
        <v>303.41</v>
      </c>
      <c r="O34" s="70">
        <f t="shared" si="14"/>
        <v>7882.58</v>
      </c>
      <c r="P34" s="71">
        <f t="shared" si="15"/>
        <v>303.41</v>
      </c>
    </row>
    <row r="35">
      <c r="A35" s="143"/>
      <c r="B35" s="72">
        <v>43992.0</v>
      </c>
      <c r="C35" s="73" t="s">
        <v>44</v>
      </c>
      <c r="D35" s="71">
        <f t="shared" si="20"/>
        <v>24.66</v>
      </c>
      <c r="E35" s="74">
        <v>0.0</v>
      </c>
      <c r="F35" s="75">
        <f t="shared" si="10"/>
        <v>30000</v>
      </c>
      <c r="G35" s="71">
        <f t="shared" si="17"/>
        <v>24.66</v>
      </c>
      <c r="H35" s="76">
        <f t="shared" si="11"/>
        <v>365.58</v>
      </c>
      <c r="I35" s="74">
        <f t="shared" si="18"/>
        <v>24.66</v>
      </c>
      <c r="J35" s="77">
        <f t="shared" si="19"/>
        <v>30365.58</v>
      </c>
      <c r="L35" s="342">
        <f t="shared" si="12"/>
        <v>5</v>
      </c>
      <c r="M35" s="342">
        <v>0.0</v>
      </c>
      <c r="N35" s="69">
        <f t="shared" si="13"/>
        <v>303.66</v>
      </c>
      <c r="O35" s="70">
        <f t="shared" si="14"/>
        <v>7882.58</v>
      </c>
      <c r="P35" s="71">
        <f t="shared" si="15"/>
        <v>303.66</v>
      </c>
    </row>
    <row r="36">
      <c r="A36" s="143"/>
      <c r="B36" s="72">
        <v>43993.0</v>
      </c>
      <c r="C36" s="73" t="s">
        <v>44</v>
      </c>
      <c r="D36" s="71">
        <f t="shared" si="20"/>
        <v>24.66</v>
      </c>
      <c r="E36" s="74">
        <v>0.0</v>
      </c>
      <c r="F36" s="75">
        <f t="shared" si="10"/>
        <v>30000</v>
      </c>
      <c r="G36" s="71">
        <f t="shared" si="17"/>
        <v>24.66</v>
      </c>
      <c r="H36" s="76">
        <f t="shared" si="11"/>
        <v>390.24</v>
      </c>
      <c r="I36" s="74">
        <f t="shared" si="18"/>
        <v>24.66</v>
      </c>
      <c r="J36" s="77">
        <f t="shared" si="19"/>
        <v>30390.24</v>
      </c>
      <c r="L36" s="342">
        <f t="shared" si="12"/>
        <v>4</v>
      </c>
      <c r="M36" s="342">
        <v>0.0</v>
      </c>
      <c r="N36" s="69">
        <f t="shared" si="13"/>
        <v>303.9</v>
      </c>
      <c r="O36" s="70">
        <f t="shared" si="14"/>
        <v>7882.58</v>
      </c>
      <c r="P36" s="71">
        <f t="shared" si="15"/>
        <v>303.9</v>
      </c>
    </row>
    <row r="37">
      <c r="A37" s="143"/>
      <c r="B37" s="72">
        <v>43994.0</v>
      </c>
      <c r="C37" s="73" t="s">
        <v>44</v>
      </c>
      <c r="D37" s="71">
        <f t="shared" si="20"/>
        <v>24.66</v>
      </c>
      <c r="E37" s="74">
        <v>0.0</v>
      </c>
      <c r="F37" s="75">
        <f t="shared" si="10"/>
        <v>30000</v>
      </c>
      <c r="G37" s="71">
        <f t="shared" si="17"/>
        <v>24.66</v>
      </c>
      <c r="H37" s="76">
        <f t="shared" si="11"/>
        <v>414.9</v>
      </c>
      <c r="I37" s="74">
        <f t="shared" si="18"/>
        <v>24.66</v>
      </c>
      <c r="J37" s="77">
        <f t="shared" si="19"/>
        <v>30414.9</v>
      </c>
      <c r="L37" s="342">
        <f t="shared" si="12"/>
        <v>3</v>
      </c>
      <c r="M37" s="342">
        <v>0.0</v>
      </c>
      <c r="N37" s="69">
        <f t="shared" si="13"/>
        <v>304.15</v>
      </c>
      <c r="O37" s="70">
        <f t="shared" si="14"/>
        <v>7882.58</v>
      </c>
      <c r="P37" s="71">
        <f t="shared" si="15"/>
        <v>304.15</v>
      </c>
    </row>
    <row r="38">
      <c r="A38" s="143"/>
      <c r="B38" s="72">
        <v>43995.0</v>
      </c>
      <c r="C38" s="73" t="s">
        <v>44</v>
      </c>
      <c r="D38" s="71">
        <f t="shared" si="20"/>
        <v>24.66</v>
      </c>
      <c r="E38" s="74">
        <v>0.0</v>
      </c>
      <c r="F38" s="75">
        <f t="shared" si="10"/>
        <v>30000</v>
      </c>
      <c r="G38" s="71">
        <f t="shared" si="17"/>
        <v>24.66</v>
      </c>
      <c r="H38" s="76">
        <f t="shared" si="11"/>
        <v>439.56</v>
      </c>
      <c r="I38" s="74">
        <f t="shared" si="18"/>
        <v>24.66</v>
      </c>
      <c r="J38" s="77">
        <f t="shared" si="19"/>
        <v>30439.56</v>
      </c>
      <c r="L38" s="342">
        <f t="shared" si="12"/>
        <v>2</v>
      </c>
      <c r="M38" s="342">
        <v>0.0</v>
      </c>
      <c r="N38" s="69">
        <f t="shared" si="13"/>
        <v>304.4</v>
      </c>
      <c r="O38" s="70">
        <f t="shared" si="14"/>
        <v>7882.58</v>
      </c>
      <c r="P38" s="71">
        <f t="shared" si="15"/>
        <v>304.4</v>
      </c>
    </row>
    <row r="39">
      <c r="A39" s="143"/>
      <c r="B39" s="72">
        <v>43996.0</v>
      </c>
      <c r="C39" s="73" t="s">
        <v>44</v>
      </c>
      <c r="D39" s="71">
        <f t="shared" si="20"/>
        <v>24.66</v>
      </c>
      <c r="E39" s="74">
        <v>0.0</v>
      </c>
      <c r="F39" s="75">
        <f t="shared" si="10"/>
        <v>30000</v>
      </c>
      <c r="G39" s="71">
        <f t="shared" si="17"/>
        <v>24.66</v>
      </c>
      <c r="H39" s="76">
        <f t="shared" si="11"/>
        <v>464.22</v>
      </c>
      <c r="I39" s="74">
        <f t="shared" si="18"/>
        <v>24.66</v>
      </c>
      <c r="J39" s="77">
        <f t="shared" si="19"/>
        <v>30464.22</v>
      </c>
      <c r="L39" s="342">
        <f t="shared" si="12"/>
        <v>1</v>
      </c>
      <c r="M39" s="342">
        <v>0.0</v>
      </c>
      <c r="N39" s="69">
        <f t="shared" si="13"/>
        <v>304.64</v>
      </c>
      <c r="O39" s="70">
        <f t="shared" si="14"/>
        <v>7882.58</v>
      </c>
      <c r="P39" s="71">
        <f t="shared" si="15"/>
        <v>304.64</v>
      </c>
    </row>
    <row r="40">
      <c r="A40" s="143"/>
      <c r="B40" s="72">
        <v>43997.0</v>
      </c>
      <c r="C40" s="73" t="s">
        <v>44</v>
      </c>
      <c r="D40" s="71">
        <f t="shared" si="20"/>
        <v>24.66</v>
      </c>
      <c r="E40" s="74">
        <v>0.0</v>
      </c>
      <c r="F40" s="75">
        <f t="shared" si="10"/>
        <v>30000</v>
      </c>
      <c r="G40" s="71">
        <f t="shared" si="17"/>
        <v>24.66</v>
      </c>
      <c r="H40" s="76">
        <f t="shared" si="11"/>
        <v>488.88</v>
      </c>
      <c r="I40" s="74">
        <f t="shared" si="18"/>
        <v>24.66</v>
      </c>
      <c r="J40" s="77">
        <f t="shared" si="19"/>
        <v>30488.88</v>
      </c>
      <c r="L40" s="349">
        <f t="shared" si="12"/>
        <v>0</v>
      </c>
      <c r="M40" s="349">
        <f>$B$40-B40</f>
        <v>0</v>
      </c>
      <c r="N40" s="79">
        <v>0.0</v>
      </c>
      <c r="O40" s="80">
        <f>ROUND(MAX(0,F40-$S$2)+H40+ROUND(F40*$C$2/365,2)*L40+ROUND(F40*$C$5,2)*M40,2)</f>
        <v>7882.58</v>
      </c>
      <c r="P40" s="81">
        <f t="shared" si="15"/>
        <v>304.89</v>
      </c>
    </row>
    <row r="41">
      <c r="A41" s="145"/>
      <c r="B41" s="83">
        <v>43997.0</v>
      </c>
      <c r="C41" s="84" t="s">
        <v>45</v>
      </c>
      <c r="D41" s="85">
        <f>O2</f>
        <v>7882.58</v>
      </c>
      <c r="E41" s="86">
        <f>-(D41-H40)</f>
        <v>-7393.7</v>
      </c>
      <c r="F41" s="87">
        <f t="shared" si="10"/>
        <v>22606.3</v>
      </c>
      <c r="G41" s="85">
        <f>-(H40)</f>
        <v>-488.88</v>
      </c>
      <c r="H41" s="88">
        <f t="shared" si="11"/>
        <v>0</v>
      </c>
      <c r="I41" s="86">
        <f>-D41</f>
        <v>-7882.58</v>
      </c>
      <c r="J41" s="89">
        <f t="shared" si="19"/>
        <v>22606.3</v>
      </c>
      <c r="L41" s="352">
        <f t="shared" ref="L41:L57" si="21">$B$72-B41</f>
        <v>30</v>
      </c>
      <c r="M41" s="349">
        <v>0.0</v>
      </c>
      <c r="N41" s="79">
        <v>0.0</v>
      </c>
      <c r="O41" s="81">
        <f t="shared" ref="O41:O57" si="22">ROUND(MAX(0,F41-$S$3)+H41+ROUND(F41*$C$2/365,2)*L41+ROUND(F41*$C$5,2)*M41,2)</f>
        <v>7882.58</v>
      </c>
      <c r="P41" s="81">
        <f t="shared" si="15"/>
        <v>226.06</v>
      </c>
    </row>
    <row r="42">
      <c r="A42" s="143"/>
      <c r="B42" s="72">
        <v>43998.0</v>
      </c>
      <c r="C42" s="73" t="s">
        <v>44</v>
      </c>
      <c r="D42" s="71">
        <f t="shared" ref="D42:D56" si="23">ROUND($C$2/365*F41,2)</f>
        <v>18.58</v>
      </c>
      <c r="E42" s="74">
        <v>0.0</v>
      </c>
      <c r="F42" s="91">
        <f t="shared" si="10"/>
        <v>22606.3</v>
      </c>
      <c r="G42" s="71">
        <f t="shared" ref="G42:G56" si="24">D42</f>
        <v>18.58</v>
      </c>
      <c r="H42" s="92">
        <f t="shared" si="11"/>
        <v>18.58</v>
      </c>
      <c r="I42" s="74">
        <f t="shared" ref="I42:I56" si="25">E42+G42</f>
        <v>18.58</v>
      </c>
      <c r="J42" s="93">
        <f t="shared" si="19"/>
        <v>22624.88</v>
      </c>
      <c r="L42" s="353">
        <f t="shared" si="21"/>
        <v>29</v>
      </c>
      <c r="M42" s="342">
        <v>0.0</v>
      </c>
      <c r="N42" s="69">
        <f t="shared" ref="N42:N57" si="26">ROUND(J42*$C$15,2)</f>
        <v>226.25</v>
      </c>
      <c r="O42" s="71">
        <f t="shared" si="22"/>
        <v>7882.58</v>
      </c>
      <c r="P42" s="71">
        <f t="shared" si="15"/>
        <v>226.25</v>
      </c>
    </row>
    <row r="43">
      <c r="A43" s="143"/>
      <c r="B43" s="72">
        <v>43999.0</v>
      </c>
      <c r="C43" s="73" t="s">
        <v>44</v>
      </c>
      <c r="D43" s="71">
        <f t="shared" si="23"/>
        <v>18.58</v>
      </c>
      <c r="E43" s="74">
        <v>0.0</v>
      </c>
      <c r="F43" s="91">
        <f t="shared" si="10"/>
        <v>22606.3</v>
      </c>
      <c r="G43" s="71">
        <f t="shared" si="24"/>
        <v>18.58</v>
      </c>
      <c r="H43" s="92">
        <f t="shared" si="11"/>
        <v>37.16</v>
      </c>
      <c r="I43" s="74">
        <f t="shared" si="25"/>
        <v>18.58</v>
      </c>
      <c r="J43" s="93">
        <f t="shared" si="19"/>
        <v>22643.46</v>
      </c>
      <c r="L43" s="353">
        <f t="shared" si="21"/>
        <v>28</v>
      </c>
      <c r="M43" s="342">
        <v>0.0</v>
      </c>
      <c r="N43" s="69">
        <f t="shared" si="26"/>
        <v>226.43</v>
      </c>
      <c r="O43" s="71">
        <f t="shared" si="22"/>
        <v>7882.58</v>
      </c>
      <c r="P43" s="71">
        <f t="shared" si="15"/>
        <v>226.43</v>
      </c>
    </row>
    <row r="44">
      <c r="A44" s="143"/>
      <c r="B44" s="72">
        <v>44000.0</v>
      </c>
      <c r="C44" s="73" t="s">
        <v>44</v>
      </c>
      <c r="D44" s="71">
        <f t="shared" si="23"/>
        <v>18.58</v>
      </c>
      <c r="E44" s="74">
        <v>0.0</v>
      </c>
      <c r="F44" s="91">
        <f t="shared" si="10"/>
        <v>22606.3</v>
      </c>
      <c r="G44" s="71">
        <f t="shared" si="24"/>
        <v>18.58</v>
      </c>
      <c r="H44" s="92">
        <f t="shared" si="11"/>
        <v>55.74</v>
      </c>
      <c r="I44" s="74">
        <f t="shared" si="25"/>
        <v>18.58</v>
      </c>
      <c r="J44" s="93">
        <f t="shared" si="19"/>
        <v>22662.04</v>
      </c>
      <c r="L44" s="353">
        <f t="shared" si="21"/>
        <v>27</v>
      </c>
      <c r="M44" s="342">
        <v>0.0</v>
      </c>
      <c r="N44" s="69">
        <f t="shared" si="26"/>
        <v>226.62</v>
      </c>
      <c r="O44" s="71">
        <f t="shared" si="22"/>
        <v>7882.58</v>
      </c>
      <c r="P44" s="71">
        <f t="shared" si="15"/>
        <v>226.62</v>
      </c>
    </row>
    <row r="45">
      <c r="A45" s="143"/>
      <c r="B45" s="72">
        <v>44001.0</v>
      </c>
      <c r="C45" s="73" t="s">
        <v>44</v>
      </c>
      <c r="D45" s="71">
        <f t="shared" si="23"/>
        <v>18.58</v>
      </c>
      <c r="E45" s="74">
        <v>0.0</v>
      </c>
      <c r="F45" s="91">
        <f t="shared" si="10"/>
        <v>22606.3</v>
      </c>
      <c r="G45" s="71">
        <f t="shared" si="24"/>
        <v>18.58</v>
      </c>
      <c r="H45" s="92">
        <f t="shared" si="11"/>
        <v>74.32</v>
      </c>
      <c r="I45" s="74">
        <f t="shared" si="25"/>
        <v>18.58</v>
      </c>
      <c r="J45" s="93">
        <f t="shared" si="19"/>
        <v>22680.62</v>
      </c>
      <c r="L45" s="353">
        <f t="shared" si="21"/>
        <v>26</v>
      </c>
      <c r="M45" s="342">
        <f>$B$44-B44</f>
        <v>0</v>
      </c>
      <c r="N45" s="69">
        <f t="shared" si="26"/>
        <v>226.81</v>
      </c>
      <c r="O45" s="71">
        <f t="shared" si="22"/>
        <v>7882.58</v>
      </c>
      <c r="P45" s="71">
        <f t="shared" si="15"/>
        <v>226.81</v>
      </c>
    </row>
    <row r="46">
      <c r="A46" s="143"/>
      <c r="B46" s="72">
        <v>44002.0</v>
      </c>
      <c r="C46" s="73" t="s">
        <v>44</v>
      </c>
      <c r="D46" s="71">
        <f t="shared" si="23"/>
        <v>18.58</v>
      </c>
      <c r="E46" s="74">
        <v>0.0</v>
      </c>
      <c r="F46" s="91">
        <f t="shared" si="10"/>
        <v>22606.3</v>
      </c>
      <c r="G46" s="71">
        <f t="shared" si="24"/>
        <v>18.58</v>
      </c>
      <c r="H46" s="92">
        <f t="shared" si="11"/>
        <v>92.9</v>
      </c>
      <c r="I46" s="74">
        <f t="shared" si="25"/>
        <v>18.58</v>
      </c>
      <c r="J46" s="93">
        <f t="shared" si="19"/>
        <v>22699.2</v>
      </c>
      <c r="L46" s="353">
        <f t="shared" si="21"/>
        <v>25</v>
      </c>
      <c r="M46" s="342">
        <v>0.0</v>
      </c>
      <c r="N46" s="69">
        <f t="shared" si="26"/>
        <v>226.99</v>
      </c>
      <c r="O46" s="71">
        <f t="shared" si="22"/>
        <v>7882.58</v>
      </c>
      <c r="P46" s="71">
        <f t="shared" si="15"/>
        <v>226.99</v>
      </c>
    </row>
    <row r="47">
      <c r="A47" s="143"/>
      <c r="B47" s="72">
        <v>44003.0</v>
      </c>
      <c r="C47" s="73" t="s">
        <v>44</v>
      </c>
      <c r="D47" s="71">
        <f t="shared" si="23"/>
        <v>18.58</v>
      </c>
      <c r="E47" s="74">
        <v>0.0</v>
      </c>
      <c r="F47" s="91">
        <f t="shared" si="10"/>
        <v>22606.3</v>
      </c>
      <c r="G47" s="71">
        <f t="shared" si="24"/>
        <v>18.58</v>
      </c>
      <c r="H47" s="92">
        <f t="shared" si="11"/>
        <v>111.48</v>
      </c>
      <c r="I47" s="74">
        <f t="shared" si="25"/>
        <v>18.58</v>
      </c>
      <c r="J47" s="93">
        <f t="shared" si="19"/>
        <v>22717.78</v>
      </c>
      <c r="L47" s="353">
        <f t="shared" si="21"/>
        <v>24</v>
      </c>
      <c r="M47" s="342">
        <v>0.0</v>
      </c>
      <c r="N47" s="69">
        <f t="shared" si="26"/>
        <v>227.18</v>
      </c>
      <c r="O47" s="71">
        <f t="shared" si="22"/>
        <v>7882.58</v>
      </c>
      <c r="P47" s="71">
        <f t="shared" si="15"/>
        <v>227.18</v>
      </c>
    </row>
    <row r="48">
      <c r="A48" s="143"/>
      <c r="B48" s="72">
        <v>44004.0</v>
      </c>
      <c r="C48" s="73" t="s">
        <v>44</v>
      </c>
      <c r="D48" s="71">
        <f t="shared" si="23"/>
        <v>18.58</v>
      </c>
      <c r="E48" s="74">
        <v>0.0</v>
      </c>
      <c r="F48" s="91">
        <f t="shared" si="10"/>
        <v>22606.3</v>
      </c>
      <c r="G48" s="71">
        <f t="shared" si="24"/>
        <v>18.58</v>
      </c>
      <c r="H48" s="92">
        <f t="shared" si="11"/>
        <v>130.06</v>
      </c>
      <c r="I48" s="74">
        <f t="shared" si="25"/>
        <v>18.58</v>
      </c>
      <c r="J48" s="93">
        <f t="shared" si="19"/>
        <v>22736.36</v>
      </c>
      <c r="L48" s="353">
        <f t="shared" si="21"/>
        <v>23</v>
      </c>
      <c r="M48" s="342">
        <v>0.0</v>
      </c>
      <c r="N48" s="69">
        <f t="shared" si="26"/>
        <v>227.36</v>
      </c>
      <c r="O48" s="71">
        <f t="shared" si="22"/>
        <v>7882.58</v>
      </c>
      <c r="P48" s="71">
        <f t="shared" si="15"/>
        <v>227.36</v>
      </c>
    </row>
    <row r="49">
      <c r="A49" s="143"/>
      <c r="B49" s="72">
        <v>44005.0</v>
      </c>
      <c r="C49" s="73" t="s">
        <v>44</v>
      </c>
      <c r="D49" s="71">
        <f t="shared" si="23"/>
        <v>18.58</v>
      </c>
      <c r="E49" s="74">
        <v>0.0</v>
      </c>
      <c r="F49" s="91">
        <f t="shared" si="10"/>
        <v>22606.3</v>
      </c>
      <c r="G49" s="71">
        <f t="shared" si="24"/>
        <v>18.58</v>
      </c>
      <c r="H49" s="92">
        <f t="shared" si="11"/>
        <v>148.64</v>
      </c>
      <c r="I49" s="74">
        <f t="shared" si="25"/>
        <v>18.58</v>
      </c>
      <c r="J49" s="93">
        <f t="shared" si="19"/>
        <v>22754.94</v>
      </c>
      <c r="L49" s="353">
        <f t="shared" si="21"/>
        <v>22</v>
      </c>
      <c r="M49" s="342">
        <v>0.0</v>
      </c>
      <c r="N49" s="69">
        <f t="shared" si="26"/>
        <v>227.55</v>
      </c>
      <c r="O49" s="71">
        <f t="shared" si="22"/>
        <v>7882.58</v>
      </c>
      <c r="P49" s="71">
        <f t="shared" si="15"/>
        <v>227.55</v>
      </c>
    </row>
    <row r="50">
      <c r="A50" s="143"/>
      <c r="B50" s="72">
        <v>44006.0</v>
      </c>
      <c r="C50" s="73" t="s">
        <v>44</v>
      </c>
      <c r="D50" s="71">
        <f t="shared" si="23"/>
        <v>18.58</v>
      </c>
      <c r="E50" s="74">
        <v>0.0</v>
      </c>
      <c r="F50" s="91">
        <f t="shared" si="10"/>
        <v>22606.3</v>
      </c>
      <c r="G50" s="71">
        <f t="shared" si="24"/>
        <v>18.58</v>
      </c>
      <c r="H50" s="92">
        <f t="shared" si="11"/>
        <v>167.22</v>
      </c>
      <c r="I50" s="74">
        <f t="shared" si="25"/>
        <v>18.58</v>
      </c>
      <c r="J50" s="93">
        <f t="shared" si="19"/>
        <v>22773.52</v>
      </c>
      <c r="L50" s="353">
        <f t="shared" si="21"/>
        <v>21</v>
      </c>
      <c r="M50" s="342">
        <v>0.0</v>
      </c>
      <c r="N50" s="69">
        <f t="shared" si="26"/>
        <v>227.74</v>
      </c>
      <c r="O50" s="71">
        <f t="shared" si="22"/>
        <v>7882.58</v>
      </c>
      <c r="P50" s="71">
        <f t="shared" si="15"/>
        <v>227.74</v>
      </c>
    </row>
    <row r="51">
      <c r="A51" s="143"/>
      <c r="B51" s="72">
        <v>44007.0</v>
      </c>
      <c r="C51" s="73" t="s">
        <v>44</v>
      </c>
      <c r="D51" s="71">
        <f t="shared" si="23"/>
        <v>18.58</v>
      </c>
      <c r="E51" s="74">
        <v>0.0</v>
      </c>
      <c r="F51" s="91">
        <f t="shared" si="10"/>
        <v>22606.3</v>
      </c>
      <c r="G51" s="71">
        <f t="shared" si="24"/>
        <v>18.58</v>
      </c>
      <c r="H51" s="92">
        <f t="shared" si="11"/>
        <v>185.8</v>
      </c>
      <c r="I51" s="74">
        <f t="shared" si="25"/>
        <v>18.58</v>
      </c>
      <c r="J51" s="93">
        <f t="shared" si="19"/>
        <v>22792.1</v>
      </c>
      <c r="L51" s="353">
        <f t="shared" si="21"/>
        <v>20</v>
      </c>
      <c r="M51" s="342">
        <v>0.0</v>
      </c>
      <c r="N51" s="69">
        <f t="shared" si="26"/>
        <v>227.92</v>
      </c>
      <c r="O51" s="71">
        <f t="shared" si="22"/>
        <v>7882.58</v>
      </c>
      <c r="P51" s="71">
        <f t="shared" si="15"/>
        <v>227.92</v>
      </c>
    </row>
    <row r="52">
      <c r="A52" s="143"/>
      <c r="B52" s="72">
        <v>44008.0</v>
      </c>
      <c r="C52" s="73" t="s">
        <v>44</v>
      </c>
      <c r="D52" s="71">
        <f t="shared" si="23"/>
        <v>18.58</v>
      </c>
      <c r="E52" s="74">
        <v>0.0</v>
      </c>
      <c r="F52" s="91">
        <f t="shared" si="10"/>
        <v>22606.3</v>
      </c>
      <c r="G52" s="71">
        <f t="shared" si="24"/>
        <v>18.58</v>
      </c>
      <c r="H52" s="92">
        <f t="shared" si="11"/>
        <v>204.38</v>
      </c>
      <c r="I52" s="74">
        <f t="shared" si="25"/>
        <v>18.58</v>
      </c>
      <c r="J52" s="93">
        <f t="shared" si="19"/>
        <v>22810.68</v>
      </c>
      <c r="L52" s="353">
        <f t="shared" si="21"/>
        <v>19</v>
      </c>
      <c r="M52" s="342">
        <v>0.0</v>
      </c>
      <c r="N52" s="69">
        <f t="shared" si="26"/>
        <v>228.11</v>
      </c>
      <c r="O52" s="71">
        <f t="shared" si="22"/>
        <v>7882.58</v>
      </c>
      <c r="P52" s="71">
        <f t="shared" si="15"/>
        <v>228.11</v>
      </c>
    </row>
    <row r="53">
      <c r="A53" s="143"/>
      <c r="B53" s="72">
        <v>44009.0</v>
      </c>
      <c r="C53" s="73" t="s">
        <v>44</v>
      </c>
      <c r="D53" s="71">
        <f t="shared" si="23"/>
        <v>18.58</v>
      </c>
      <c r="E53" s="74">
        <v>0.0</v>
      </c>
      <c r="F53" s="91">
        <f t="shared" si="10"/>
        <v>22606.3</v>
      </c>
      <c r="G53" s="71">
        <f t="shared" si="24"/>
        <v>18.58</v>
      </c>
      <c r="H53" s="92">
        <f t="shared" si="11"/>
        <v>222.96</v>
      </c>
      <c r="I53" s="74">
        <f t="shared" si="25"/>
        <v>18.58</v>
      </c>
      <c r="J53" s="93">
        <f t="shared" si="19"/>
        <v>22829.26</v>
      </c>
      <c r="L53" s="353">
        <f t="shared" si="21"/>
        <v>18</v>
      </c>
      <c r="M53" s="342">
        <v>0.0</v>
      </c>
      <c r="N53" s="69">
        <f t="shared" si="26"/>
        <v>228.29</v>
      </c>
      <c r="O53" s="71">
        <f t="shared" si="22"/>
        <v>7882.58</v>
      </c>
      <c r="P53" s="71">
        <f t="shared" si="15"/>
        <v>228.29</v>
      </c>
    </row>
    <row r="54">
      <c r="A54" s="153"/>
      <c r="B54" s="72">
        <v>44010.0</v>
      </c>
      <c r="C54" s="73" t="s">
        <v>44</v>
      </c>
      <c r="D54" s="71">
        <f t="shared" si="23"/>
        <v>18.58</v>
      </c>
      <c r="E54" s="74">
        <v>0.0</v>
      </c>
      <c r="F54" s="91">
        <f t="shared" si="10"/>
        <v>22606.3</v>
      </c>
      <c r="G54" s="71">
        <f t="shared" si="24"/>
        <v>18.58</v>
      </c>
      <c r="H54" s="92">
        <f t="shared" si="11"/>
        <v>241.54</v>
      </c>
      <c r="I54" s="74">
        <f t="shared" si="25"/>
        <v>18.58</v>
      </c>
      <c r="J54" s="93">
        <f t="shared" si="19"/>
        <v>22847.84</v>
      </c>
      <c r="L54" s="353">
        <f t="shared" si="21"/>
        <v>17</v>
      </c>
      <c r="M54" s="342">
        <v>0.0</v>
      </c>
      <c r="N54" s="69">
        <f t="shared" si="26"/>
        <v>228.48</v>
      </c>
      <c r="O54" s="71">
        <f t="shared" si="22"/>
        <v>7882.58</v>
      </c>
      <c r="P54" s="71">
        <f t="shared" si="15"/>
        <v>228.48</v>
      </c>
    </row>
    <row r="55">
      <c r="A55" s="143"/>
      <c r="B55" s="72">
        <v>44011.0</v>
      </c>
      <c r="C55" s="73" t="s">
        <v>44</v>
      </c>
      <c r="D55" s="71">
        <f t="shared" si="23"/>
        <v>18.58</v>
      </c>
      <c r="E55" s="74">
        <v>0.0</v>
      </c>
      <c r="F55" s="91">
        <f t="shared" si="10"/>
        <v>22606.3</v>
      </c>
      <c r="G55" s="71">
        <f t="shared" si="24"/>
        <v>18.58</v>
      </c>
      <c r="H55" s="92">
        <f t="shared" si="11"/>
        <v>260.12</v>
      </c>
      <c r="I55" s="74">
        <f t="shared" si="25"/>
        <v>18.58</v>
      </c>
      <c r="J55" s="93">
        <f t="shared" si="19"/>
        <v>22866.42</v>
      </c>
      <c r="L55" s="353">
        <f t="shared" si="21"/>
        <v>16</v>
      </c>
      <c r="M55" s="342">
        <v>0.0</v>
      </c>
      <c r="N55" s="69">
        <f t="shared" si="26"/>
        <v>228.66</v>
      </c>
      <c r="O55" s="71">
        <f t="shared" si="22"/>
        <v>7882.58</v>
      </c>
      <c r="P55" s="71">
        <f t="shared" si="15"/>
        <v>228.66</v>
      </c>
    </row>
    <row r="56">
      <c r="A56" s="143"/>
      <c r="B56" s="72">
        <v>44012.0</v>
      </c>
      <c r="C56" s="73" t="s">
        <v>44</v>
      </c>
      <c r="D56" s="71">
        <f t="shared" si="23"/>
        <v>18.58</v>
      </c>
      <c r="E56" s="74">
        <v>0.0</v>
      </c>
      <c r="F56" s="91">
        <f t="shared" si="10"/>
        <v>22606.3</v>
      </c>
      <c r="G56" s="71">
        <f t="shared" si="24"/>
        <v>18.58</v>
      </c>
      <c r="H56" s="92">
        <f t="shared" si="11"/>
        <v>278.7</v>
      </c>
      <c r="I56" s="74">
        <f t="shared" si="25"/>
        <v>18.58</v>
      </c>
      <c r="J56" s="93">
        <f t="shared" si="19"/>
        <v>22885</v>
      </c>
      <c r="L56" s="353">
        <f t="shared" si="21"/>
        <v>15</v>
      </c>
      <c r="M56" s="342">
        <v>0.0</v>
      </c>
      <c r="N56" s="69">
        <f t="shared" si="26"/>
        <v>228.85</v>
      </c>
      <c r="O56" s="71">
        <f t="shared" si="22"/>
        <v>7882.58</v>
      </c>
      <c r="P56" s="71">
        <f t="shared" si="15"/>
        <v>228.85</v>
      </c>
    </row>
    <row r="57">
      <c r="A57" s="143"/>
      <c r="B57" s="83">
        <v>44012.0</v>
      </c>
      <c r="C57" s="378" t="s">
        <v>68</v>
      </c>
      <c r="D57" s="190">
        <f>-(E57+G57)+N56+150</f>
        <v>23263.85</v>
      </c>
      <c r="E57" s="380">
        <f>-F56</f>
        <v>-22606.3</v>
      </c>
      <c r="F57" s="379">
        <f t="shared" si="10"/>
        <v>0</v>
      </c>
      <c r="G57" s="389">
        <f>-H56</f>
        <v>-278.7</v>
      </c>
      <c r="H57" s="390">
        <f t="shared" si="11"/>
        <v>0</v>
      </c>
      <c r="I57" s="382">
        <f>-D57+N56</f>
        <v>-23035</v>
      </c>
      <c r="J57" s="89">
        <f t="shared" si="19"/>
        <v>-150</v>
      </c>
      <c r="L57" s="353">
        <f t="shared" si="21"/>
        <v>15</v>
      </c>
      <c r="M57" s="342">
        <v>0.0</v>
      </c>
      <c r="N57" s="69">
        <f t="shared" si="26"/>
        <v>-1.5</v>
      </c>
      <c r="O57" s="71">
        <f t="shared" si="22"/>
        <v>0</v>
      </c>
      <c r="P57" s="71">
        <f t="shared" si="15"/>
        <v>-1.5</v>
      </c>
    </row>
    <row r="58">
      <c r="A58" s="143"/>
      <c r="B58" s="104">
        <v>44013.0</v>
      </c>
      <c r="D58" s="206"/>
      <c r="E58" s="206"/>
      <c r="H58" s="391"/>
      <c r="J58" s="113"/>
      <c r="L58" s="353"/>
      <c r="M58" s="342"/>
      <c r="N58" s="69"/>
      <c r="O58" s="71"/>
      <c r="P58" s="71"/>
    </row>
    <row r="59">
      <c r="A59" s="143"/>
      <c r="B59" s="104">
        <v>44014.0</v>
      </c>
      <c r="D59" s="206"/>
      <c r="E59" s="206"/>
      <c r="H59" s="391"/>
      <c r="J59" s="113"/>
      <c r="L59" s="353"/>
      <c r="M59" s="342"/>
      <c r="N59" s="69"/>
      <c r="O59" s="71"/>
      <c r="P59" s="71"/>
    </row>
    <row r="60">
      <c r="A60" s="143"/>
      <c r="B60" s="104">
        <v>44015.0</v>
      </c>
      <c r="D60" s="206"/>
      <c r="E60" s="206"/>
      <c r="H60" s="391"/>
      <c r="J60" s="113"/>
      <c r="L60" s="353"/>
      <c r="M60" s="342"/>
      <c r="N60" s="343"/>
      <c r="O60" s="70"/>
      <c r="P60" s="4"/>
    </row>
    <row r="61">
      <c r="A61" s="143"/>
      <c r="B61" s="104">
        <v>44016.0</v>
      </c>
      <c r="D61" s="206"/>
      <c r="E61" s="206"/>
      <c r="H61" s="391"/>
      <c r="J61" s="113"/>
      <c r="L61" s="353"/>
      <c r="M61" s="342"/>
      <c r="N61" s="343"/>
      <c r="O61" s="70"/>
      <c r="P61" s="4"/>
    </row>
    <row r="62">
      <c r="A62" s="143"/>
      <c r="B62" s="104">
        <v>44017.0</v>
      </c>
      <c r="D62" s="206"/>
      <c r="E62" s="206"/>
      <c r="H62" s="391"/>
      <c r="J62" s="113"/>
      <c r="L62" s="353"/>
      <c r="M62" s="342"/>
      <c r="N62" s="343"/>
      <c r="O62" s="70"/>
      <c r="P62" s="4"/>
    </row>
    <row r="63">
      <c r="A63" s="143"/>
      <c r="B63" s="104">
        <v>44018.0</v>
      </c>
      <c r="D63" s="206"/>
      <c r="E63" s="206"/>
      <c r="H63" s="391"/>
      <c r="J63" s="113"/>
      <c r="L63" s="353"/>
      <c r="M63" s="342"/>
      <c r="N63" s="343"/>
      <c r="O63" s="70"/>
      <c r="P63" s="4"/>
    </row>
    <row r="64">
      <c r="A64" s="143"/>
      <c r="B64" s="104">
        <v>44019.0</v>
      </c>
      <c r="D64" s="206"/>
      <c r="E64" s="206"/>
      <c r="H64" s="391"/>
      <c r="J64" s="113"/>
      <c r="L64" s="353"/>
      <c r="M64" s="342"/>
      <c r="N64" s="343"/>
      <c r="O64" s="70"/>
      <c r="P64" s="4"/>
    </row>
    <row r="65">
      <c r="A65" s="143"/>
      <c r="B65" s="104">
        <v>44020.0</v>
      </c>
      <c r="D65" s="206"/>
      <c r="E65" s="206"/>
      <c r="H65" s="391"/>
      <c r="J65" s="113"/>
      <c r="L65" s="353"/>
      <c r="M65" s="342"/>
      <c r="N65" s="343"/>
      <c r="O65" s="70"/>
      <c r="P65" s="4"/>
    </row>
    <row r="66">
      <c r="A66" s="143"/>
      <c r="B66" s="104">
        <v>44021.0</v>
      </c>
      <c r="D66" s="206"/>
      <c r="E66" s="206"/>
      <c r="H66" s="391"/>
      <c r="J66" s="113"/>
      <c r="L66" s="353"/>
      <c r="M66" s="342"/>
      <c r="N66" s="343"/>
      <c r="O66" s="70"/>
      <c r="P66" s="4"/>
    </row>
    <row r="67">
      <c r="A67" s="143"/>
      <c r="B67" s="104">
        <v>44022.0</v>
      </c>
      <c r="D67" s="206"/>
      <c r="E67" s="206"/>
      <c r="H67" s="391"/>
      <c r="J67" s="113"/>
      <c r="L67" s="353"/>
      <c r="M67" s="342"/>
      <c r="N67" s="343"/>
      <c r="O67" s="70"/>
      <c r="P67" s="4"/>
    </row>
    <row r="68">
      <c r="A68" s="143"/>
      <c r="B68" s="104">
        <v>44023.0</v>
      </c>
      <c r="D68" s="206"/>
      <c r="E68" s="206"/>
      <c r="H68" s="391"/>
      <c r="J68" s="113"/>
      <c r="L68" s="353"/>
      <c r="M68" s="342"/>
      <c r="N68" s="343"/>
      <c r="O68" s="70"/>
      <c r="P68" s="4"/>
    </row>
    <row r="69">
      <c r="A69" s="143"/>
      <c r="B69" s="104">
        <v>44024.0</v>
      </c>
      <c r="D69" s="206"/>
      <c r="E69" s="206"/>
      <c r="H69" s="391"/>
      <c r="J69" s="113"/>
      <c r="L69" s="353"/>
      <c r="M69" s="342"/>
      <c r="N69" s="343"/>
      <c r="O69" s="70"/>
      <c r="P69" s="4"/>
    </row>
    <row r="70">
      <c r="A70" s="143"/>
      <c r="B70" s="104">
        <v>44025.0</v>
      </c>
      <c r="D70" s="206"/>
      <c r="E70" s="206"/>
      <c r="H70" s="391"/>
      <c r="J70" s="113"/>
      <c r="L70" s="353"/>
      <c r="M70" s="342"/>
      <c r="N70" s="343"/>
      <c r="O70" s="70"/>
      <c r="P70" s="4"/>
    </row>
    <row r="71">
      <c r="A71" s="145"/>
      <c r="B71" s="104">
        <v>44026.0</v>
      </c>
      <c r="C71" s="145"/>
      <c r="D71" s="145"/>
      <c r="E71" s="145"/>
      <c r="F71" s="145"/>
      <c r="G71" s="145"/>
      <c r="H71" s="392"/>
      <c r="I71" s="145"/>
      <c r="J71" s="145"/>
      <c r="L71" s="353"/>
      <c r="M71" s="342"/>
      <c r="N71" s="343"/>
      <c r="O71" s="70"/>
      <c r="P71" s="4"/>
    </row>
    <row r="72">
      <c r="A72" s="143"/>
      <c r="B72" s="104">
        <v>44027.0</v>
      </c>
      <c r="D72" s="206"/>
      <c r="E72" s="206"/>
      <c r="F72" s="113"/>
      <c r="H72" s="391"/>
      <c r="J72" s="113"/>
    </row>
    <row r="73">
      <c r="A73" s="143"/>
      <c r="B73" s="104"/>
      <c r="D73" s="206"/>
      <c r="E73" s="206"/>
      <c r="F73" s="113"/>
      <c r="H73" s="391"/>
      <c r="J73" s="113"/>
    </row>
    <row r="74">
      <c r="A74" s="143"/>
      <c r="B74" s="104"/>
      <c r="D74" s="206"/>
      <c r="E74" s="206"/>
      <c r="F74" s="113"/>
      <c r="H74" s="391"/>
      <c r="J74" s="113"/>
    </row>
    <row r="75">
      <c r="A75" s="143"/>
      <c r="B75" s="104"/>
      <c r="D75" s="206"/>
      <c r="E75" s="206"/>
      <c r="F75" s="113"/>
      <c r="H75" s="391"/>
      <c r="J75" s="113"/>
    </row>
    <row r="76">
      <c r="A76" s="143"/>
      <c r="B76" s="104"/>
      <c r="D76" s="206"/>
      <c r="E76" s="206"/>
      <c r="F76" s="113"/>
      <c r="H76" s="391"/>
      <c r="J76" s="113"/>
    </row>
    <row r="77">
      <c r="A77" s="143"/>
      <c r="B77" s="104"/>
      <c r="D77" s="206"/>
      <c r="E77" s="206"/>
      <c r="F77" s="113"/>
      <c r="H77" s="391"/>
      <c r="J77" s="113"/>
    </row>
    <row r="78">
      <c r="A78" s="143"/>
      <c r="B78" s="104"/>
      <c r="D78" s="206"/>
      <c r="E78" s="206"/>
      <c r="F78" s="113"/>
      <c r="H78" s="391"/>
      <c r="J78" s="113"/>
    </row>
    <row r="79">
      <c r="A79" s="143"/>
      <c r="B79" s="104"/>
      <c r="D79" s="206"/>
      <c r="E79" s="206"/>
      <c r="F79" s="113"/>
      <c r="H79" s="391"/>
      <c r="J79" s="113"/>
    </row>
    <row r="80">
      <c r="A80" s="143"/>
      <c r="B80" s="104"/>
      <c r="D80" s="206"/>
      <c r="E80" s="206"/>
      <c r="F80" s="113"/>
      <c r="H80" s="391"/>
      <c r="J80" s="113"/>
    </row>
    <row r="81">
      <c r="A81" s="143"/>
      <c r="B81" s="104"/>
      <c r="D81" s="206"/>
      <c r="E81" s="206"/>
      <c r="F81" s="113"/>
      <c r="H81" s="391"/>
      <c r="J81" s="113"/>
    </row>
    <row r="82">
      <c r="A82" s="143"/>
      <c r="B82" s="104"/>
      <c r="D82" s="206"/>
      <c r="E82" s="206"/>
      <c r="F82" s="113"/>
      <c r="H82" s="391"/>
      <c r="J82" s="113"/>
    </row>
    <row r="83">
      <c r="A83" s="143"/>
      <c r="B83" s="104"/>
      <c r="D83" s="206"/>
      <c r="E83" s="206"/>
      <c r="F83" s="113"/>
      <c r="H83" s="391"/>
      <c r="J83" s="113"/>
    </row>
    <row r="84">
      <c r="A84" s="143"/>
      <c r="B84" s="104"/>
      <c r="D84" s="206"/>
      <c r="E84" s="206"/>
      <c r="F84" s="113"/>
      <c r="H84" s="391"/>
      <c r="J84" s="113"/>
    </row>
    <row r="85">
      <c r="A85" s="143"/>
      <c r="B85" s="104"/>
      <c r="D85" s="206"/>
      <c r="E85" s="206"/>
      <c r="F85" s="113"/>
      <c r="H85" s="391"/>
      <c r="J85" s="113"/>
    </row>
    <row r="86">
      <c r="A86" s="143"/>
      <c r="B86" s="104"/>
      <c r="D86" s="206"/>
      <c r="E86" s="206"/>
      <c r="F86" s="113"/>
      <c r="H86" s="391"/>
      <c r="J86" s="113"/>
    </row>
    <row r="87">
      <c r="A87" s="143"/>
      <c r="B87" s="104"/>
      <c r="D87" s="206"/>
      <c r="E87" s="206"/>
      <c r="F87" s="113"/>
      <c r="H87" s="391"/>
      <c r="J87" s="113"/>
    </row>
    <row r="88">
      <c r="A88" s="143"/>
      <c r="B88" s="104"/>
      <c r="D88" s="206"/>
      <c r="E88" s="206"/>
      <c r="F88" s="113"/>
      <c r="H88" s="391"/>
      <c r="J88" s="113"/>
    </row>
    <row r="89">
      <c r="A89" s="143"/>
      <c r="B89" s="104"/>
      <c r="D89" s="206"/>
      <c r="E89" s="206"/>
      <c r="F89" s="113"/>
      <c r="H89" s="391"/>
      <c r="J89" s="113"/>
    </row>
    <row r="90">
      <c r="A90" s="143"/>
      <c r="B90" s="104"/>
      <c r="D90" s="206"/>
      <c r="E90" s="206"/>
      <c r="F90" s="113"/>
      <c r="H90" s="391"/>
      <c r="J90" s="113"/>
    </row>
    <row r="91">
      <c r="A91" s="143"/>
      <c r="B91" s="104"/>
      <c r="D91" s="206"/>
      <c r="E91" s="206"/>
      <c r="F91" s="113"/>
      <c r="H91" s="391"/>
      <c r="J91" s="113"/>
    </row>
    <row r="92">
      <c r="A92" s="143"/>
      <c r="B92" s="104"/>
      <c r="D92" s="206"/>
      <c r="E92" s="206"/>
      <c r="F92" s="113"/>
      <c r="H92" s="391"/>
      <c r="J92" s="113"/>
    </row>
    <row r="93">
      <c r="A93" s="143"/>
      <c r="B93" s="104"/>
      <c r="D93" s="206"/>
      <c r="E93" s="206"/>
      <c r="F93" s="113"/>
      <c r="H93" s="391"/>
      <c r="J93" s="113"/>
    </row>
    <row r="94">
      <c r="A94" s="143"/>
      <c r="B94" s="104"/>
      <c r="D94" s="206"/>
      <c r="E94" s="206"/>
      <c r="F94" s="113"/>
      <c r="H94" s="391"/>
      <c r="J94" s="113"/>
    </row>
    <row r="95">
      <c r="A95" s="143"/>
      <c r="B95" s="104"/>
      <c r="D95" s="206"/>
      <c r="E95" s="206"/>
      <c r="F95" s="113"/>
      <c r="H95" s="391"/>
      <c r="J95" s="113"/>
    </row>
    <row r="96">
      <c r="A96" s="143"/>
      <c r="B96" s="104"/>
      <c r="D96" s="206"/>
      <c r="E96" s="206"/>
      <c r="F96" s="113"/>
      <c r="H96" s="391"/>
      <c r="J96" s="113"/>
    </row>
    <row r="97">
      <c r="A97" s="143"/>
      <c r="B97" s="104"/>
      <c r="D97" s="206"/>
      <c r="E97" s="206"/>
      <c r="F97" s="113"/>
      <c r="H97" s="391"/>
      <c r="J97" s="113"/>
    </row>
    <row r="98">
      <c r="A98" s="143"/>
      <c r="B98" s="104"/>
      <c r="D98" s="206"/>
      <c r="E98" s="206"/>
      <c r="F98" s="113"/>
      <c r="H98" s="391"/>
      <c r="J98" s="113"/>
    </row>
    <row r="99">
      <c r="A99" s="143"/>
      <c r="B99" s="104"/>
      <c r="D99" s="206"/>
      <c r="E99" s="206"/>
      <c r="F99" s="113"/>
      <c r="H99" s="391"/>
      <c r="J99" s="113"/>
    </row>
    <row r="100">
      <c r="A100" s="143"/>
      <c r="B100" s="104"/>
      <c r="D100" s="206"/>
      <c r="E100" s="206"/>
      <c r="F100" s="113"/>
      <c r="H100" s="391"/>
      <c r="J100" s="113"/>
    </row>
    <row r="101">
      <c r="A101" s="143"/>
      <c r="B101" s="104"/>
      <c r="D101" s="206"/>
      <c r="E101" s="206"/>
      <c r="F101" s="113"/>
      <c r="H101" s="391"/>
      <c r="J101" s="113"/>
    </row>
    <row r="102">
      <c r="A102" s="143"/>
      <c r="B102" s="104"/>
      <c r="D102" s="206"/>
      <c r="E102" s="206"/>
      <c r="F102" s="113"/>
      <c r="H102" s="391"/>
      <c r="J102" s="113"/>
    </row>
    <row r="103">
      <c r="A103" s="145"/>
      <c r="B103" s="104"/>
      <c r="C103" s="145"/>
      <c r="D103" s="145"/>
      <c r="E103" s="145"/>
      <c r="F103" s="145"/>
      <c r="G103" s="145"/>
      <c r="H103" s="392"/>
      <c r="I103" s="145"/>
      <c r="J103" s="145"/>
    </row>
  </sheetData>
  <mergeCells count="1">
    <mergeCell ref="U2:U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4" max="14" width="18.0"/>
    <col customWidth="1" min="15" max="15" width="20.43"/>
    <col customWidth="1" min="16" max="16" width="19.71"/>
    <col customWidth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2" width="31.71"/>
    <col customWidth="1" min="23" max="23" width="24.71"/>
  </cols>
  <sheetData>
    <row r="1">
      <c r="A1" s="105"/>
      <c r="B1" s="106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107">
        <v>0.3</v>
      </c>
      <c r="L2" s="14">
        <v>43997.0</v>
      </c>
      <c r="M2" s="108">
        <f>B41-B19</f>
        <v>21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7567.58</v>
      </c>
      <c r="Q2" s="17">
        <f t="shared" ref="Q2:Q5" si="3">ROUND(R2*$C$5,2)*M2+ROUND(R2*($C$2/365),2)*(N2-M2)</f>
        <v>315</v>
      </c>
      <c r="R2" s="17">
        <f>C1</f>
        <v>30000</v>
      </c>
      <c r="S2" s="17">
        <f t="shared" ref="S2:S5" si="4">R2-P2</f>
        <v>22432.42</v>
      </c>
      <c r="T2" s="18">
        <f>Q2</f>
        <v>315</v>
      </c>
      <c r="U2" s="19">
        <f>SUM(O2:O5)</f>
        <v>31285.71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08">
        <f>B45-B41</f>
        <v>4</v>
      </c>
      <c r="N3" s="22">
        <f t="shared" ref="N3:N5" si="6">L3-L2</f>
        <v>30</v>
      </c>
      <c r="O3" s="17">
        <f t="shared" si="1"/>
        <v>7882.58</v>
      </c>
      <c r="P3" s="17">
        <f t="shared" si="2"/>
        <v>7358.26</v>
      </c>
      <c r="Q3" s="17">
        <f t="shared" si="3"/>
        <v>524.32</v>
      </c>
      <c r="R3" s="17">
        <f t="shared" ref="R3:R5" si="7">S2</f>
        <v>22432.42</v>
      </c>
      <c r="S3" s="17">
        <f t="shared" si="4"/>
        <v>15074.16</v>
      </c>
      <c r="T3" s="18">
        <f>SUM(Q2:Q3)</f>
        <v>839.32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7498.49</v>
      </c>
      <c r="Q4" s="17">
        <f t="shared" si="3"/>
        <v>384.09</v>
      </c>
      <c r="R4" s="17">
        <f t="shared" si="7"/>
        <v>15074.16</v>
      </c>
      <c r="S4" s="17">
        <f t="shared" si="4"/>
        <v>7575.67</v>
      </c>
      <c r="T4" s="18">
        <f>SUM(Q2:Q4)</f>
        <v>1223.41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7637.97</v>
      </c>
      <c r="P5" s="17">
        <f t="shared" si="2"/>
        <v>7575.67</v>
      </c>
      <c r="Q5" s="17">
        <f t="shared" si="3"/>
        <v>62.3</v>
      </c>
      <c r="R5" s="25">
        <f t="shared" si="7"/>
        <v>7575.67</v>
      </c>
      <c r="S5" s="17">
        <f t="shared" si="4"/>
        <v>0</v>
      </c>
      <c r="T5" s="26">
        <f>SUM(Q2:Q5)</f>
        <v>1285.71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110">
        <v>25.0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  <c r="L8" s="30"/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3">
        <f>C1/C9</f>
        <v>7500</v>
      </c>
    </row>
    <row r="13">
      <c r="A13" s="105"/>
      <c r="B13" s="32" t="s">
        <v>26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63"/>
      <c r="M18" s="63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5" si="10">F18+E19</f>
        <v>30000</v>
      </c>
      <c r="G19" s="126">
        <v>0.0</v>
      </c>
      <c r="H19" s="127">
        <f t="shared" ref="H19:H115" si="11">H18+G19</f>
        <v>0</v>
      </c>
      <c r="I19" s="128">
        <v>0.0</v>
      </c>
      <c r="J19" s="134">
        <f>C1</f>
        <v>30000</v>
      </c>
      <c r="L19" s="68">
        <f t="shared" ref="L19:L40" si="12">$B$40-B19</f>
        <v>21</v>
      </c>
      <c r="M19" s="68">
        <f t="shared" ref="M19:M40" si="13">$B$40-B19</f>
        <v>21</v>
      </c>
      <c r="N19" s="69">
        <f t="shared" ref="N19:N39" si="14">ROUND(J19*$C$15,2)</f>
        <v>300</v>
      </c>
      <c r="O19" s="70">
        <f t="shared" ref="O19:O40" si="15">ROUND(MAX(0,F19-$S$2)+H19+ROUND(F19*$C$2/365,2)*(L19-M19)+ROUND(F19*$C$5,2)*M19,2)</f>
        <v>7882.58</v>
      </c>
      <c r="P19" s="71">
        <f t="shared" ref="P19:P115" si="16">ROUND(J19/$C$14*100,2)</f>
        <v>300</v>
      </c>
    </row>
    <row r="20">
      <c r="A20" s="135"/>
      <c r="B20" s="136">
        <v>43977.0</v>
      </c>
      <c r="C20" s="137" t="s">
        <v>47</v>
      </c>
      <c r="D20" s="138">
        <f t="shared" ref="D20:D40" si="17">ROUND($C$5*F19,2)</f>
        <v>15</v>
      </c>
      <c r="E20" s="139">
        <v>0.0</v>
      </c>
      <c r="F20" s="140">
        <f t="shared" si="10"/>
        <v>30000</v>
      </c>
      <c r="G20" s="138">
        <f t="shared" ref="G20:G40" si="18">D20</f>
        <v>15</v>
      </c>
      <c r="H20" s="141">
        <f t="shared" si="11"/>
        <v>15</v>
      </c>
      <c r="I20" s="139">
        <f t="shared" ref="I20:I40" si="19">E20+G20</f>
        <v>15</v>
      </c>
      <c r="J20" s="142">
        <f t="shared" ref="J20:J115" si="20">J19+I20</f>
        <v>30015</v>
      </c>
      <c r="L20" s="68">
        <f t="shared" si="12"/>
        <v>20</v>
      </c>
      <c r="M20" s="68">
        <f t="shared" si="13"/>
        <v>20</v>
      </c>
      <c r="N20" s="69">
        <f t="shared" si="14"/>
        <v>300.15</v>
      </c>
      <c r="O20" s="70">
        <f t="shared" si="15"/>
        <v>7882.58</v>
      </c>
      <c r="P20" s="71">
        <f t="shared" si="16"/>
        <v>300.15</v>
      </c>
    </row>
    <row r="21">
      <c r="A21" s="135"/>
      <c r="B21" s="136">
        <v>43978.0</v>
      </c>
      <c r="C21" s="137" t="s">
        <v>47</v>
      </c>
      <c r="D21" s="138">
        <f t="shared" si="17"/>
        <v>15</v>
      </c>
      <c r="E21" s="139">
        <v>0.0</v>
      </c>
      <c r="F21" s="140">
        <f t="shared" si="10"/>
        <v>30000</v>
      </c>
      <c r="G21" s="138">
        <f t="shared" si="18"/>
        <v>15</v>
      </c>
      <c r="H21" s="141">
        <f t="shared" si="11"/>
        <v>30</v>
      </c>
      <c r="I21" s="139">
        <f t="shared" si="19"/>
        <v>15</v>
      </c>
      <c r="J21" s="142">
        <f t="shared" si="20"/>
        <v>30030</v>
      </c>
      <c r="L21" s="68">
        <f t="shared" si="12"/>
        <v>19</v>
      </c>
      <c r="M21" s="68">
        <f t="shared" si="13"/>
        <v>19</v>
      </c>
      <c r="N21" s="69">
        <f t="shared" si="14"/>
        <v>300.3</v>
      </c>
      <c r="O21" s="70">
        <f t="shared" si="15"/>
        <v>7882.58</v>
      </c>
      <c r="P21" s="71">
        <f t="shared" si="16"/>
        <v>300.3</v>
      </c>
    </row>
    <row r="22">
      <c r="A22" s="135"/>
      <c r="B22" s="136">
        <v>43979.0</v>
      </c>
      <c r="C22" s="137" t="s">
        <v>47</v>
      </c>
      <c r="D22" s="138">
        <f t="shared" si="17"/>
        <v>15</v>
      </c>
      <c r="E22" s="139">
        <v>0.0</v>
      </c>
      <c r="F22" s="140">
        <f t="shared" si="10"/>
        <v>30000</v>
      </c>
      <c r="G22" s="138">
        <f t="shared" si="18"/>
        <v>15</v>
      </c>
      <c r="H22" s="141">
        <f t="shared" si="11"/>
        <v>45</v>
      </c>
      <c r="I22" s="139">
        <f t="shared" si="19"/>
        <v>15</v>
      </c>
      <c r="J22" s="142">
        <f t="shared" si="20"/>
        <v>30045</v>
      </c>
      <c r="L22" s="68">
        <f t="shared" si="12"/>
        <v>18</v>
      </c>
      <c r="M22" s="68">
        <f t="shared" si="13"/>
        <v>18</v>
      </c>
      <c r="N22" s="69">
        <f t="shared" si="14"/>
        <v>300.45</v>
      </c>
      <c r="O22" s="70">
        <f t="shared" si="15"/>
        <v>7882.58</v>
      </c>
      <c r="P22" s="71">
        <f t="shared" si="16"/>
        <v>300.45</v>
      </c>
    </row>
    <row r="23">
      <c r="A23" s="143"/>
      <c r="B23" s="136">
        <v>43980.0</v>
      </c>
      <c r="C23" s="137" t="s">
        <v>47</v>
      </c>
      <c r="D23" s="138">
        <f t="shared" si="17"/>
        <v>15</v>
      </c>
      <c r="E23" s="139">
        <v>0.0</v>
      </c>
      <c r="F23" s="140">
        <f t="shared" si="10"/>
        <v>30000</v>
      </c>
      <c r="G23" s="138">
        <f t="shared" si="18"/>
        <v>15</v>
      </c>
      <c r="H23" s="141">
        <f t="shared" si="11"/>
        <v>60</v>
      </c>
      <c r="I23" s="139">
        <f t="shared" si="19"/>
        <v>15</v>
      </c>
      <c r="J23" s="142">
        <f t="shared" si="20"/>
        <v>30060</v>
      </c>
      <c r="L23" s="68">
        <f t="shared" si="12"/>
        <v>17</v>
      </c>
      <c r="M23" s="68">
        <f t="shared" si="13"/>
        <v>17</v>
      </c>
      <c r="N23" s="69">
        <f t="shared" si="14"/>
        <v>300.6</v>
      </c>
      <c r="O23" s="70">
        <f t="shared" si="15"/>
        <v>7882.58</v>
      </c>
      <c r="P23" s="71">
        <f t="shared" si="16"/>
        <v>300.6</v>
      </c>
    </row>
    <row r="24">
      <c r="A24" s="143"/>
      <c r="B24" s="136">
        <v>43981.0</v>
      </c>
      <c r="C24" s="137" t="s">
        <v>47</v>
      </c>
      <c r="D24" s="138">
        <f t="shared" si="17"/>
        <v>15</v>
      </c>
      <c r="E24" s="139">
        <v>0.0</v>
      </c>
      <c r="F24" s="140">
        <f t="shared" si="10"/>
        <v>30000</v>
      </c>
      <c r="G24" s="138">
        <f t="shared" si="18"/>
        <v>15</v>
      </c>
      <c r="H24" s="141">
        <f t="shared" si="11"/>
        <v>75</v>
      </c>
      <c r="I24" s="139">
        <f t="shared" si="19"/>
        <v>15</v>
      </c>
      <c r="J24" s="142">
        <f t="shared" si="20"/>
        <v>30075</v>
      </c>
      <c r="L24" s="68">
        <f t="shared" si="12"/>
        <v>16</v>
      </c>
      <c r="M24" s="68">
        <f t="shared" si="13"/>
        <v>16</v>
      </c>
      <c r="N24" s="69">
        <f t="shared" si="14"/>
        <v>300.75</v>
      </c>
      <c r="O24" s="70">
        <f t="shared" si="15"/>
        <v>7882.58</v>
      </c>
      <c r="P24" s="71">
        <f t="shared" si="16"/>
        <v>300.75</v>
      </c>
    </row>
    <row r="25">
      <c r="A25" s="143"/>
      <c r="B25" s="136">
        <v>43982.0</v>
      </c>
      <c r="C25" s="137" t="s">
        <v>47</v>
      </c>
      <c r="D25" s="138">
        <f t="shared" si="17"/>
        <v>15</v>
      </c>
      <c r="E25" s="139">
        <v>0.0</v>
      </c>
      <c r="F25" s="140">
        <f t="shared" si="10"/>
        <v>30000</v>
      </c>
      <c r="G25" s="138">
        <f t="shared" si="18"/>
        <v>15</v>
      </c>
      <c r="H25" s="141">
        <f t="shared" si="11"/>
        <v>90</v>
      </c>
      <c r="I25" s="139">
        <f t="shared" si="19"/>
        <v>15</v>
      </c>
      <c r="J25" s="142">
        <f t="shared" si="20"/>
        <v>30090</v>
      </c>
      <c r="L25" s="68">
        <f t="shared" si="12"/>
        <v>15</v>
      </c>
      <c r="M25" s="68">
        <f t="shared" si="13"/>
        <v>15</v>
      </c>
      <c r="N25" s="69">
        <f t="shared" si="14"/>
        <v>300.9</v>
      </c>
      <c r="O25" s="70">
        <f t="shared" si="15"/>
        <v>7882.58</v>
      </c>
      <c r="P25" s="71">
        <f t="shared" si="16"/>
        <v>300.9</v>
      </c>
    </row>
    <row r="26">
      <c r="A26" s="143"/>
      <c r="B26" s="136">
        <v>43983.0</v>
      </c>
      <c r="C26" s="137" t="s">
        <v>47</v>
      </c>
      <c r="D26" s="138">
        <f t="shared" si="17"/>
        <v>15</v>
      </c>
      <c r="E26" s="139">
        <v>0.0</v>
      </c>
      <c r="F26" s="140">
        <f t="shared" si="10"/>
        <v>30000</v>
      </c>
      <c r="G26" s="138">
        <f t="shared" si="18"/>
        <v>15</v>
      </c>
      <c r="H26" s="141">
        <f t="shared" si="11"/>
        <v>105</v>
      </c>
      <c r="I26" s="139">
        <f t="shared" si="19"/>
        <v>15</v>
      </c>
      <c r="J26" s="142">
        <f t="shared" si="20"/>
        <v>30105</v>
      </c>
      <c r="L26" s="68">
        <f t="shared" si="12"/>
        <v>14</v>
      </c>
      <c r="M26" s="68">
        <f t="shared" si="13"/>
        <v>14</v>
      </c>
      <c r="N26" s="69">
        <f t="shared" si="14"/>
        <v>301.05</v>
      </c>
      <c r="O26" s="70">
        <f t="shared" si="15"/>
        <v>7882.58</v>
      </c>
      <c r="P26" s="71">
        <f t="shared" si="16"/>
        <v>301.05</v>
      </c>
    </row>
    <row r="27">
      <c r="A27" s="143"/>
      <c r="B27" s="136">
        <v>43984.0</v>
      </c>
      <c r="C27" s="137" t="s">
        <v>47</v>
      </c>
      <c r="D27" s="138">
        <f t="shared" si="17"/>
        <v>15</v>
      </c>
      <c r="E27" s="139">
        <v>0.0</v>
      </c>
      <c r="F27" s="140">
        <f t="shared" si="10"/>
        <v>30000</v>
      </c>
      <c r="G27" s="138">
        <f t="shared" si="18"/>
        <v>15</v>
      </c>
      <c r="H27" s="141">
        <f t="shared" si="11"/>
        <v>120</v>
      </c>
      <c r="I27" s="139">
        <f t="shared" si="19"/>
        <v>15</v>
      </c>
      <c r="J27" s="142">
        <f t="shared" si="20"/>
        <v>30120</v>
      </c>
      <c r="L27" s="68">
        <f t="shared" si="12"/>
        <v>13</v>
      </c>
      <c r="M27" s="68">
        <f t="shared" si="13"/>
        <v>13</v>
      </c>
      <c r="N27" s="69">
        <f t="shared" si="14"/>
        <v>301.2</v>
      </c>
      <c r="O27" s="70">
        <f t="shared" si="15"/>
        <v>7882.58</v>
      </c>
      <c r="P27" s="71">
        <f t="shared" si="16"/>
        <v>301.2</v>
      </c>
    </row>
    <row r="28">
      <c r="A28" s="143"/>
      <c r="B28" s="136">
        <v>43985.0</v>
      </c>
      <c r="C28" s="137" t="s">
        <v>47</v>
      </c>
      <c r="D28" s="138">
        <f t="shared" si="17"/>
        <v>15</v>
      </c>
      <c r="E28" s="139">
        <v>0.0</v>
      </c>
      <c r="F28" s="140">
        <f t="shared" si="10"/>
        <v>30000</v>
      </c>
      <c r="G28" s="138">
        <f t="shared" si="18"/>
        <v>15</v>
      </c>
      <c r="H28" s="141">
        <f t="shared" si="11"/>
        <v>135</v>
      </c>
      <c r="I28" s="139">
        <f t="shared" si="19"/>
        <v>15</v>
      </c>
      <c r="J28" s="142">
        <f t="shared" si="20"/>
        <v>30135</v>
      </c>
      <c r="L28" s="68">
        <f t="shared" si="12"/>
        <v>12</v>
      </c>
      <c r="M28" s="68">
        <f t="shared" si="13"/>
        <v>12</v>
      </c>
      <c r="N28" s="69">
        <f t="shared" si="14"/>
        <v>301.35</v>
      </c>
      <c r="O28" s="70">
        <f t="shared" si="15"/>
        <v>7882.58</v>
      </c>
      <c r="P28" s="71">
        <f t="shared" si="16"/>
        <v>301.35</v>
      </c>
    </row>
    <row r="29">
      <c r="A29" s="143"/>
      <c r="B29" s="136">
        <v>43986.0</v>
      </c>
      <c r="C29" s="137" t="s">
        <v>47</v>
      </c>
      <c r="D29" s="138">
        <f t="shared" si="17"/>
        <v>15</v>
      </c>
      <c r="E29" s="139">
        <v>0.0</v>
      </c>
      <c r="F29" s="140">
        <f t="shared" si="10"/>
        <v>30000</v>
      </c>
      <c r="G29" s="138">
        <f t="shared" si="18"/>
        <v>15</v>
      </c>
      <c r="H29" s="141">
        <f t="shared" si="11"/>
        <v>150</v>
      </c>
      <c r="I29" s="139">
        <f t="shared" si="19"/>
        <v>15</v>
      </c>
      <c r="J29" s="142">
        <f t="shared" si="20"/>
        <v>30150</v>
      </c>
      <c r="L29" s="68">
        <f t="shared" si="12"/>
        <v>11</v>
      </c>
      <c r="M29" s="68">
        <f t="shared" si="13"/>
        <v>11</v>
      </c>
      <c r="N29" s="69">
        <f t="shared" si="14"/>
        <v>301.5</v>
      </c>
      <c r="O29" s="70">
        <f t="shared" si="15"/>
        <v>7882.58</v>
      </c>
      <c r="P29" s="71">
        <f t="shared" si="16"/>
        <v>301.5</v>
      </c>
    </row>
    <row r="30">
      <c r="A30" s="143"/>
      <c r="B30" s="136">
        <v>43987.0</v>
      </c>
      <c r="C30" s="137" t="s">
        <v>47</v>
      </c>
      <c r="D30" s="138">
        <f t="shared" si="17"/>
        <v>15</v>
      </c>
      <c r="E30" s="139">
        <v>0.0</v>
      </c>
      <c r="F30" s="140">
        <f t="shared" si="10"/>
        <v>30000</v>
      </c>
      <c r="G30" s="138">
        <f t="shared" si="18"/>
        <v>15</v>
      </c>
      <c r="H30" s="141">
        <f t="shared" si="11"/>
        <v>165</v>
      </c>
      <c r="I30" s="139">
        <f t="shared" si="19"/>
        <v>15</v>
      </c>
      <c r="J30" s="142">
        <f t="shared" si="20"/>
        <v>30165</v>
      </c>
      <c r="L30" s="68">
        <f t="shared" si="12"/>
        <v>10</v>
      </c>
      <c r="M30" s="68">
        <f t="shared" si="13"/>
        <v>10</v>
      </c>
      <c r="N30" s="69">
        <f t="shared" si="14"/>
        <v>301.65</v>
      </c>
      <c r="O30" s="70">
        <f t="shared" si="15"/>
        <v>7882.58</v>
      </c>
      <c r="P30" s="71">
        <f t="shared" si="16"/>
        <v>301.65</v>
      </c>
    </row>
    <row r="31">
      <c r="A31" s="143"/>
      <c r="B31" s="136">
        <v>43988.0</v>
      </c>
      <c r="C31" s="137" t="s">
        <v>47</v>
      </c>
      <c r="D31" s="138">
        <f t="shared" si="17"/>
        <v>15</v>
      </c>
      <c r="E31" s="139">
        <v>0.0</v>
      </c>
      <c r="F31" s="140">
        <f t="shared" si="10"/>
        <v>30000</v>
      </c>
      <c r="G31" s="138">
        <f t="shared" si="18"/>
        <v>15</v>
      </c>
      <c r="H31" s="141">
        <f t="shared" si="11"/>
        <v>180</v>
      </c>
      <c r="I31" s="139">
        <f t="shared" si="19"/>
        <v>15</v>
      </c>
      <c r="J31" s="142">
        <f t="shared" si="20"/>
        <v>30180</v>
      </c>
      <c r="L31" s="68">
        <f t="shared" si="12"/>
        <v>9</v>
      </c>
      <c r="M31" s="68">
        <f t="shared" si="13"/>
        <v>9</v>
      </c>
      <c r="N31" s="69">
        <f t="shared" si="14"/>
        <v>301.8</v>
      </c>
      <c r="O31" s="70">
        <f t="shared" si="15"/>
        <v>7882.58</v>
      </c>
      <c r="P31" s="71">
        <f t="shared" si="16"/>
        <v>301.8</v>
      </c>
    </row>
    <row r="32">
      <c r="A32" s="143"/>
      <c r="B32" s="136">
        <v>43989.0</v>
      </c>
      <c r="C32" s="137" t="s">
        <v>47</v>
      </c>
      <c r="D32" s="138">
        <f t="shared" si="17"/>
        <v>15</v>
      </c>
      <c r="E32" s="139">
        <v>0.0</v>
      </c>
      <c r="F32" s="140">
        <f t="shared" si="10"/>
        <v>30000</v>
      </c>
      <c r="G32" s="138">
        <f t="shared" si="18"/>
        <v>15</v>
      </c>
      <c r="H32" s="141">
        <f t="shared" si="11"/>
        <v>195</v>
      </c>
      <c r="I32" s="139">
        <f t="shared" si="19"/>
        <v>15</v>
      </c>
      <c r="J32" s="142">
        <f t="shared" si="20"/>
        <v>30195</v>
      </c>
      <c r="L32" s="68">
        <f t="shared" si="12"/>
        <v>8</v>
      </c>
      <c r="M32" s="68">
        <f t="shared" si="13"/>
        <v>8</v>
      </c>
      <c r="N32" s="69">
        <f t="shared" si="14"/>
        <v>301.95</v>
      </c>
      <c r="O32" s="70">
        <f t="shared" si="15"/>
        <v>7882.58</v>
      </c>
      <c r="P32" s="71">
        <f t="shared" si="16"/>
        <v>301.95</v>
      </c>
    </row>
    <row r="33">
      <c r="A33" s="143"/>
      <c r="B33" s="136">
        <v>43990.0</v>
      </c>
      <c r="C33" s="137" t="s">
        <v>47</v>
      </c>
      <c r="D33" s="138">
        <f t="shared" si="17"/>
        <v>15</v>
      </c>
      <c r="E33" s="139">
        <v>0.0</v>
      </c>
      <c r="F33" s="140">
        <f t="shared" si="10"/>
        <v>30000</v>
      </c>
      <c r="G33" s="138">
        <f t="shared" si="18"/>
        <v>15</v>
      </c>
      <c r="H33" s="141">
        <f t="shared" si="11"/>
        <v>210</v>
      </c>
      <c r="I33" s="139">
        <f t="shared" si="19"/>
        <v>15</v>
      </c>
      <c r="J33" s="142">
        <f t="shared" si="20"/>
        <v>30210</v>
      </c>
      <c r="L33" s="68">
        <f t="shared" si="12"/>
        <v>7</v>
      </c>
      <c r="M33" s="68">
        <f t="shared" si="13"/>
        <v>7</v>
      </c>
      <c r="N33" s="69">
        <f t="shared" si="14"/>
        <v>302.1</v>
      </c>
      <c r="O33" s="70">
        <f t="shared" si="15"/>
        <v>7882.58</v>
      </c>
      <c r="P33" s="71">
        <f t="shared" si="16"/>
        <v>302.1</v>
      </c>
    </row>
    <row r="34">
      <c r="A34" s="143"/>
      <c r="B34" s="136">
        <v>43991.0</v>
      </c>
      <c r="C34" s="137" t="s">
        <v>47</v>
      </c>
      <c r="D34" s="138">
        <f t="shared" si="17"/>
        <v>15</v>
      </c>
      <c r="E34" s="139">
        <v>0.0</v>
      </c>
      <c r="F34" s="140">
        <f t="shared" si="10"/>
        <v>30000</v>
      </c>
      <c r="G34" s="138">
        <f t="shared" si="18"/>
        <v>15</v>
      </c>
      <c r="H34" s="141">
        <f t="shared" si="11"/>
        <v>225</v>
      </c>
      <c r="I34" s="139">
        <f t="shared" si="19"/>
        <v>15</v>
      </c>
      <c r="J34" s="142">
        <f t="shared" si="20"/>
        <v>30225</v>
      </c>
      <c r="L34" s="68">
        <f t="shared" si="12"/>
        <v>6</v>
      </c>
      <c r="M34" s="68">
        <f t="shared" si="13"/>
        <v>6</v>
      </c>
      <c r="N34" s="69">
        <f t="shared" si="14"/>
        <v>302.25</v>
      </c>
      <c r="O34" s="70">
        <f t="shared" si="15"/>
        <v>7882.58</v>
      </c>
      <c r="P34" s="71">
        <f t="shared" si="16"/>
        <v>302.25</v>
      </c>
    </row>
    <row r="35">
      <c r="A35" s="143"/>
      <c r="B35" s="136">
        <v>43992.0</v>
      </c>
      <c r="C35" s="137" t="s">
        <v>47</v>
      </c>
      <c r="D35" s="138">
        <f t="shared" si="17"/>
        <v>15</v>
      </c>
      <c r="E35" s="139">
        <v>0.0</v>
      </c>
      <c r="F35" s="140">
        <f t="shared" si="10"/>
        <v>30000</v>
      </c>
      <c r="G35" s="138">
        <f t="shared" si="18"/>
        <v>15</v>
      </c>
      <c r="H35" s="141">
        <f t="shared" si="11"/>
        <v>240</v>
      </c>
      <c r="I35" s="139">
        <f t="shared" si="19"/>
        <v>15</v>
      </c>
      <c r="J35" s="142">
        <f t="shared" si="20"/>
        <v>30240</v>
      </c>
      <c r="L35" s="68">
        <f t="shared" si="12"/>
        <v>5</v>
      </c>
      <c r="M35" s="68">
        <f t="shared" si="13"/>
        <v>5</v>
      </c>
      <c r="N35" s="69">
        <f t="shared" si="14"/>
        <v>302.4</v>
      </c>
      <c r="O35" s="70">
        <f t="shared" si="15"/>
        <v>7882.58</v>
      </c>
      <c r="P35" s="71">
        <f t="shared" si="16"/>
        <v>302.4</v>
      </c>
    </row>
    <row r="36">
      <c r="A36" s="143"/>
      <c r="B36" s="136">
        <v>43993.0</v>
      </c>
      <c r="C36" s="137" t="s">
        <v>47</v>
      </c>
      <c r="D36" s="138">
        <f t="shared" si="17"/>
        <v>15</v>
      </c>
      <c r="E36" s="139">
        <v>0.0</v>
      </c>
      <c r="F36" s="140">
        <f t="shared" si="10"/>
        <v>30000</v>
      </c>
      <c r="G36" s="138">
        <f t="shared" si="18"/>
        <v>15</v>
      </c>
      <c r="H36" s="141">
        <f t="shared" si="11"/>
        <v>255</v>
      </c>
      <c r="I36" s="139">
        <f t="shared" si="19"/>
        <v>15</v>
      </c>
      <c r="J36" s="142">
        <f t="shared" si="20"/>
        <v>30255</v>
      </c>
      <c r="L36" s="68">
        <f t="shared" si="12"/>
        <v>4</v>
      </c>
      <c r="M36" s="68">
        <f t="shared" si="13"/>
        <v>4</v>
      </c>
      <c r="N36" s="69">
        <f t="shared" si="14"/>
        <v>302.55</v>
      </c>
      <c r="O36" s="70">
        <f t="shared" si="15"/>
        <v>7882.58</v>
      </c>
      <c r="P36" s="71">
        <f t="shared" si="16"/>
        <v>302.55</v>
      </c>
    </row>
    <row r="37">
      <c r="A37" s="143"/>
      <c r="B37" s="136">
        <v>43994.0</v>
      </c>
      <c r="C37" s="137" t="s">
        <v>47</v>
      </c>
      <c r="D37" s="138">
        <f t="shared" si="17"/>
        <v>15</v>
      </c>
      <c r="E37" s="139">
        <v>0.0</v>
      </c>
      <c r="F37" s="140">
        <f t="shared" si="10"/>
        <v>30000</v>
      </c>
      <c r="G37" s="138">
        <f t="shared" si="18"/>
        <v>15</v>
      </c>
      <c r="H37" s="141">
        <f t="shared" si="11"/>
        <v>270</v>
      </c>
      <c r="I37" s="139">
        <f t="shared" si="19"/>
        <v>15</v>
      </c>
      <c r="J37" s="142">
        <f t="shared" si="20"/>
        <v>30270</v>
      </c>
      <c r="L37" s="68">
        <f t="shared" si="12"/>
        <v>3</v>
      </c>
      <c r="M37" s="68">
        <f t="shared" si="13"/>
        <v>3</v>
      </c>
      <c r="N37" s="69">
        <f t="shared" si="14"/>
        <v>302.7</v>
      </c>
      <c r="O37" s="70">
        <f t="shared" si="15"/>
        <v>7882.58</v>
      </c>
      <c r="P37" s="71">
        <f t="shared" si="16"/>
        <v>302.7</v>
      </c>
    </row>
    <row r="38">
      <c r="A38" s="143"/>
      <c r="B38" s="136">
        <v>43995.0</v>
      </c>
      <c r="C38" s="137" t="s">
        <v>47</v>
      </c>
      <c r="D38" s="138">
        <f t="shared" si="17"/>
        <v>15</v>
      </c>
      <c r="E38" s="139">
        <v>0.0</v>
      </c>
      <c r="F38" s="140">
        <f t="shared" si="10"/>
        <v>30000</v>
      </c>
      <c r="G38" s="138">
        <f t="shared" si="18"/>
        <v>15</v>
      </c>
      <c r="H38" s="141">
        <f t="shared" si="11"/>
        <v>285</v>
      </c>
      <c r="I38" s="139">
        <f t="shared" si="19"/>
        <v>15</v>
      </c>
      <c r="J38" s="142">
        <f t="shared" si="20"/>
        <v>30285</v>
      </c>
      <c r="L38" s="68">
        <f t="shared" si="12"/>
        <v>2</v>
      </c>
      <c r="M38" s="68">
        <f t="shared" si="13"/>
        <v>2</v>
      </c>
      <c r="N38" s="69">
        <f t="shared" si="14"/>
        <v>302.85</v>
      </c>
      <c r="O38" s="70">
        <f t="shared" si="15"/>
        <v>7882.58</v>
      </c>
      <c r="P38" s="71">
        <f t="shared" si="16"/>
        <v>302.85</v>
      </c>
    </row>
    <row r="39">
      <c r="A39" s="143"/>
      <c r="B39" s="136">
        <v>43996.0</v>
      </c>
      <c r="C39" s="137" t="s">
        <v>47</v>
      </c>
      <c r="D39" s="138">
        <f t="shared" si="17"/>
        <v>15</v>
      </c>
      <c r="E39" s="139">
        <v>0.0</v>
      </c>
      <c r="F39" s="140">
        <f t="shared" si="10"/>
        <v>30000</v>
      </c>
      <c r="G39" s="138">
        <f t="shared" si="18"/>
        <v>15</v>
      </c>
      <c r="H39" s="141">
        <f t="shared" si="11"/>
        <v>300</v>
      </c>
      <c r="I39" s="139">
        <f t="shared" si="19"/>
        <v>15</v>
      </c>
      <c r="J39" s="142">
        <f t="shared" si="20"/>
        <v>30300</v>
      </c>
      <c r="L39" s="68">
        <f t="shared" si="12"/>
        <v>1</v>
      </c>
      <c r="M39" s="68">
        <f t="shared" si="13"/>
        <v>1</v>
      </c>
      <c r="N39" s="69">
        <f t="shared" si="14"/>
        <v>303</v>
      </c>
      <c r="O39" s="70">
        <f t="shared" si="15"/>
        <v>7882.58</v>
      </c>
      <c r="P39" s="71">
        <f t="shared" si="16"/>
        <v>303</v>
      </c>
    </row>
    <row r="40">
      <c r="A40" s="143"/>
      <c r="B40" s="136">
        <v>43997.0</v>
      </c>
      <c r="C40" s="137" t="s">
        <v>47</v>
      </c>
      <c r="D40" s="138">
        <f t="shared" si="17"/>
        <v>15</v>
      </c>
      <c r="E40" s="139">
        <v>0.0</v>
      </c>
      <c r="F40" s="140">
        <f t="shared" si="10"/>
        <v>30000</v>
      </c>
      <c r="G40" s="138">
        <f t="shared" si="18"/>
        <v>15</v>
      </c>
      <c r="H40" s="141">
        <f t="shared" si="11"/>
        <v>315</v>
      </c>
      <c r="I40" s="139">
        <f t="shared" si="19"/>
        <v>15</v>
      </c>
      <c r="J40" s="142">
        <f t="shared" si="20"/>
        <v>30315</v>
      </c>
      <c r="L40" s="78">
        <f t="shared" si="12"/>
        <v>0</v>
      </c>
      <c r="M40" s="78">
        <f t="shared" si="13"/>
        <v>0</v>
      </c>
      <c r="N40" s="79">
        <v>0.0</v>
      </c>
      <c r="O40" s="70">
        <f t="shared" si="15"/>
        <v>7882.58</v>
      </c>
      <c r="P40" s="81">
        <f t="shared" si="16"/>
        <v>303.15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-(D41-H40)</f>
        <v>-7567.58</v>
      </c>
      <c r="F41" s="87">
        <f t="shared" si="10"/>
        <v>22432.42</v>
      </c>
      <c r="G41" s="85">
        <f>-(H40)</f>
        <v>-315</v>
      </c>
      <c r="H41" s="88">
        <f t="shared" si="11"/>
        <v>0</v>
      </c>
      <c r="I41" s="86">
        <f>-D41</f>
        <v>-7882.58</v>
      </c>
      <c r="J41" s="89">
        <f t="shared" si="20"/>
        <v>22432.42</v>
      </c>
      <c r="L41" s="90">
        <f t="shared" ref="L41:L71" si="21">$B$71-B41</f>
        <v>30</v>
      </c>
      <c r="M41" s="78">
        <f t="shared" ref="M41:M45" si="22">$B$45-B41</f>
        <v>4</v>
      </c>
      <c r="N41" s="79">
        <v>0.0</v>
      </c>
      <c r="O41" s="144">
        <f t="shared" ref="O41:O71" si="23">ROUND(MAX(0,F41-$S$3)+H41+ROUND(F41*$C$2/365,2)*(L41-M41)+ROUND(F41*$C$5,2)*M41,2)</f>
        <v>7882.58</v>
      </c>
      <c r="P41" s="81">
        <f t="shared" si="16"/>
        <v>224.32</v>
      </c>
    </row>
    <row r="42">
      <c r="A42" s="145"/>
      <c r="B42" s="136">
        <v>43998.0</v>
      </c>
      <c r="C42" s="137" t="s">
        <v>47</v>
      </c>
      <c r="D42" s="138">
        <f t="shared" ref="D42:D45" si="24">ROUND($C$5*F41,2)</f>
        <v>11.22</v>
      </c>
      <c r="E42" s="139">
        <v>0.0</v>
      </c>
      <c r="F42" s="146">
        <f t="shared" si="10"/>
        <v>22432.42</v>
      </c>
      <c r="G42" s="138">
        <f t="shared" ref="G42:G71" si="25">D42</f>
        <v>11.22</v>
      </c>
      <c r="H42" s="141">
        <f t="shared" si="11"/>
        <v>11.22</v>
      </c>
      <c r="I42" s="139">
        <f t="shared" ref="I42:I71" si="26">E42+G42</f>
        <v>11.22</v>
      </c>
      <c r="J42" s="142">
        <f t="shared" si="20"/>
        <v>22443.64</v>
      </c>
      <c r="L42" s="94">
        <f t="shared" si="21"/>
        <v>29</v>
      </c>
      <c r="M42" s="68">
        <f t="shared" si="22"/>
        <v>3</v>
      </c>
      <c r="N42" s="69">
        <f t="shared" ref="N42:N70" si="27">ROUND(J42*$C$15,2)</f>
        <v>224.44</v>
      </c>
      <c r="O42" s="70">
        <f t="shared" si="23"/>
        <v>7882.58</v>
      </c>
      <c r="P42" s="71">
        <f t="shared" si="16"/>
        <v>224.44</v>
      </c>
    </row>
    <row r="43">
      <c r="A43" s="143"/>
      <c r="B43" s="136">
        <v>43999.0</v>
      </c>
      <c r="C43" s="137" t="s">
        <v>47</v>
      </c>
      <c r="D43" s="138">
        <f t="shared" si="24"/>
        <v>11.22</v>
      </c>
      <c r="E43" s="139">
        <v>0.0</v>
      </c>
      <c r="F43" s="146">
        <f t="shared" si="10"/>
        <v>22432.42</v>
      </c>
      <c r="G43" s="138">
        <f t="shared" si="25"/>
        <v>11.22</v>
      </c>
      <c r="H43" s="141">
        <f t="shared" si="11"/>
        <v>22.44</v>
      </c>
      <c r="I43" s="139">
        <f t="shared" si="26"/>
        <v>11.22</v>
      </c>
      <c r="J43" s="142">
        <f t="shared" si="20"/>
        <v>22454.86</v>
      </c>
      <c r="L43" s="94">
        <f t="shared" si="21"/>
        <v>28</v>
      </c>
      <c r="M43" s="68">
        <f t="shared" si="22"/>
        <v>2</v>
      </c>
      <c r="N43" s="69">
        <f t="shared" si="27"/>
        <v>224.55</v>
      </c>
      <c r="O43" s="70">
        <f t="shared" si="23"/>
        <v>7882.58</v>
      </c>
      <c r="P43" s="71">
        <f t="shared" si="16"/>
        <v>224.55</v>
      </c>
    </row>
    <row r="44">
      <c r="A44" s="143"/>
      <c r="B44" s="136">
        <v>44000.0</v>
      </c>
      <c r="C44" s="137" t="s">
        <v>47</v>
      </c>
      <c r="D44" s="138">
        <f t="shared" si="24"/>
        <v>11.22</v>
      </c>
      <c r="E44" s="139">
        <v>0.0</v>
      </c>
      <c r="F44" s="146">
        <f t="shared" si="10"/>
        <v>22432.42</v>
      </c>
      <c r="G44" s="138">
        <f t="shared" si="25"/>
        <v>11.22</v>
      </c>
      <c r="H44" s="141">
        <f t="shared" si="11"/>
        <v>33.66</v>
      </c>
      <c r="I44" s="139">
        <f t="shared" si="26"/>
        <v>11.22</v>
      </c>
      <c r="J44" s="142">
        <f t="shared" si="20"/>
        <v>22466.08</v>
      </c>
      <c r="L44" s="94">
        <f t="shared" si="21"/>
        <v>27</v>
      </c>
      <c r="M44" s="68">
        <f t="shared" si="22"/>
        <v>1</v>
      </c>
      <c r="N44" s="69">
        <f t="shared" si="27"/>
        <v>224.66</v>
      </c>
      <c r="O44" s="70">
        <f t="shared" si="23"/>
        <v>7882.58</v>
      </c>
      <c r="P44" s="71">
        <f t="shared" si="16"/>
        <v>224.66</v>
      </c>
    </row>
    <row r="45">
      <c r="A45" s="143"/>
      <c r="B45" s="136">
        <v>44001.0</v>
      </c>
      <c r="C45" s="137" t="s">
        <v>47</v>
      </c>
      <c r="D45" s="138">
        <f t="shared" si="24"/>
        <v>11.22</v>
      </c>
      <c r="E45" s="139">
        <v>0.0</v>
      </c>
      <c r="F45" s="146">
        <f t="shared" si="10"/>
        <v>22432.42</v>
      </c>
      <c r="G45" s="138">
        <f t="shared" si="25"/>
        <v>11.22</v>
      </c>
      <c r="H45" s="141">
        <f t="shared" si="11"/>
        <v>44.88</v>
      </c>
      <c r="I45" s="139">
        <f t="shared" si="26"/>
        <v>11.22</v>
      </c>
      <c r="J45" s="142">
        <f t="shared" si="20"/>
        <v>22477.3</v>
      </c>
      <c r="L45" s="94">
        <f t="shared" si="21"/>
        <v>26</v>
      </c>
      <c r="M45" s="68">
        <f t="shared" si="22"/>
        <v>0</v>
      </c>
      <c r="N45" s="69">
        <f t="shared" si="27"/>
        <v>224.77</v>
      </c>
      <c r="O45" s="70">
        <f t="shared" si="23"/>
        <v>7882.58</v>
      </c>
      <c r="P45" s="71">
        <f t="shared" si="16"/>
        <v>224.77</v>
      </c>
    </row>
    <row r="46">
      <c r="A46" s="143"/>
      <c r="B46" s="72">
        <v>44002.0</v>
      </c>
      <c r="C46" s="147" t="s">
        <v>44</v>
      </c>
      <c r="D46" s="148">
        <f t="shared" ref="D46:D71" si="28">ROUND($C$2/365*F45,2)</f>
        <v>18.44</v>
      </c>
      <c r="E46" s="149">
        <v>0.0</v>
      </c>
      <c r="F46" s="150">
        <f t="shared" si="10"/>
        <v>22432.42</v>
      </c>
      <c r="G46" s="148">
        <f t="shared" si="25"/>
        <v>18.44</v>
      </c>
      <c r="H46" s="151">
        <f t="shared" si="11"/>
        <v>63.32</v>
      </c>
      <c r="I46" s="149">
        <f t="shared" si="26"/>
        <v>18.44</v>
      </c>
      <c r="J46" s="152">
        <f t="shared" si="20"/>
        <v>22495.74</v>
      </c>
      <c r="L46" s="94">
        <f t="shared" si="21"/>
        <v>25</v>
      </c>
      <c r="M46" s="68">
        <v>0.0</v>
      </c>
      <c r="N46" s="69">
        <f t="shared" si="27"/>
        <v>224.96</v>
      </c>
      <c r="O46" s="70">
        <f t="shared" si="23"/>
        <v>7882.58</v>
      </c>
      <c r="P46" s="71">
        <f t="shared" si="16"/>
        <v>224.96</v>
      </c>
    </row>
    <row r="47">
      <c r="A47" s="143"/>
      <c r="B47" s="72">
        <v>44003.0</v>
      </c>
      <c r="C47" s="147" t="s">
        <v>44</v>
      </c>
      <c r="D47" s="148">
        <f t="shared" si="28"/>
        <v>18.44</v>
      </c>
      <c r="E47" s="149">
        <v>0.0</v>
      </c>
      <c r="F47" s="150">
        <f t="shared" si="10"/>
        <v>22432.42</v>
      </c>
      <c r="G47" s="148">
        <f t="shared" si="25"/>
        <v>18.44</v>
      </c>
      <c r="H47" s="151">
        <f t="shared" si="11"/>
        <v>81.76</v>
      </c>
      <c r="I47" s="149">
        <f t="shared" si="26"/>
        <v>18.44</v>
      </c>
      <c r="J47" s="152">
        <f t="shared" si="20"/>
        <v>22514.18</v>
      </c>
      <c r="L47" s="94">
        <f t="shared" si="21"/>
        <v>24</v>
      </c>
      <c r="M47" s="68">
        <v>0.0</v>
      </c>
      <c r="N47" s="69">
        <f t="shared" si="27"/>
        <v>225.14</v>
      </c>
      <c r="O47" s="70">
        <f t="shared" si="23"/>
        <v>7882.58</v>
      </c>
      <c r="P47" s="71">
        <f t="shared" si="16"/>
        <v>225.14</v>
      </c>
    </row>
    <row r="48">
      <c r="A48" s="143"/>
      <c r="B48" s="72">
        <v>44004.0</v>
      </c>
      <c r="C48" s="147" t="s">
        <v>44</v>
      </c>
      <c r="D48" s="148">
        <f t="shared" si="28"/>
        <v>18.44</v>
      </c>
      <c r="E48" s="149">
        <v>0.0</v>
      </c>
      <c r="F48" s="150">
        <f t="shared" si="10"/>
        <v>22432.42</v>
      </c>
      <c r="G48" s="148">
        <f t="shared" si="25"/>
        <v>18.44</v>
      </c>
      <c r="H48" s="151">
        <f t="shared" si="11"/>
        <v>100.2</v>
      </c>
      <c r="I48" s="149">
        <f t="shared" si="26"/>
        <v>18.44</v>
      </c>
      <c r="J48" s="152">
        <f t="shared" si="20"/>
        <v>22532.62</v>
      </c>
      <c r="L48" s="94">
        <f t="shared" si="21"/>
        <v>23</v>
      </c>
      <c r="M48" s="68">
        <v>0.0</v>
      </c>
      <c r="N48" s="69">
        <f t="shared" si="27"/>
        <v>225.33</v>
      </c>
      <c r="O48" s="70">
        <f t="shared" si="23"/>
        <v>7882.58</v>
      </c>
      <c r="P48" s="71">
        <f t="shared" si="16"/>
        <v>225.33</v>
      </c>
    </row>
    <row r="49">
      <c r="A49" s="143"/>
      <c r="B49" s="72">
        <v>44005.0</v>
      </c>
      <c r="C49" s="147" t="s">
        <v>44</v>
      </c>
      <c r="D49" s="148">
        <f t="shared" si="28"/>
        <v>18.44</v>
      </c>
      <c r="E49" s="149">
        <v>0.0</v>
      </c>
      <c r="F49" s="150">
        <f t="shared" si="10"/>
        <v>22432.42</v>
      </c>
      <c r="G49" s="148">
        <f t="shared" si="25"/>
        <v>18.44</v>
      </c>
      <c r="H49" s="151">
        <f t="shared" si="11"/>
        <v>118.64</v>
      </c>
      <c r="I49" s="149">
        <f t="shared" si="26"/>
        <v>18.44</v>
      </c>
      <c r="J49" s="152">
        <f t="shared" si="20"/>
        <v>22551.06</v>
      </c>
      <c r="L49" s="94">
        <f t="shared" si="21"/>
        <v>22</v>
      </c>
      <c r="M49" s="68">
        <v>0.0</v>
      </c>
      <c r="N49" s="69">
        <f t="shared" si="27"/>
        <v>225.51</v>
      </c>
      <c r="O49" s="70">
        <f t="shared" si="23"/>
        <v>7882.58</v>
      </c>
      <c r="P49" s="71">
        <f t="shared" si="16"/>
        <v>225.51</v>
      </c>
    </row>
    <row r="50">
      <c r="A50" s="143"/>
      <c r="B50" s="72">
        <v>44006.0</v>
      </c>
      <c r="C50" s="147" t="s">
        <v>44</v>
      </c>
      <c r="D50" s="148">
        <f t="shared" si="28"/>
        <v>18.44</v>
      </c>
      <c r="E50" s="149">
        <v>0.0</v>
      </c>
      <c r="F50" s="150">
        <f t="shared" si="10"/>
        <v>22432.42</v>
      </c>
      <c r="G50" s="148">
        <f t="shared" si="25"/>
        <v>18.44</v>
      </c>
      <c r="H50" s="151">
        <f t="shared" si="11"/>
        <v>137.08</v>
      </c>
      <c r="I50" s="149">
        <f t="shared" si="26"/>
        <v>18.44</v>
      </c>
      <c r="J50" s="152">
        <f t="shared" si="20"/>
        <v>22569.5</v>
      </c>
      <c r="L50" s="94">
        <f t="shared" si="21"/>
        <v>21</v>
      </c>
      <c r="M50" s="68">
        <v>0.0</v>
      </c>
      <c r="N50" s="69">
        <f t="shared" si="27"/>
        <v>225.7</v>
      </c>
      <c r="O50" s="70">
        <f t="shared" si="23"/>
        <v>7882.58</v>
      </c>
      <c r="P50" s="71">
        <f t="shared" si="16"/>
        <v>225.7</v>
      </c>
    </row>
    <row r="51">
      <c r="A51" s="143"/>
      <c r="B51" s="72">
        <v>44007.0</v>
      </c>
      <c r="C51" s="147" t="s">
        <v>44</v>
      </c>
      <c r="D51" s="148">
        <f t="shared" si="28"/>
        <v>18.44</v>
      </c>
      <c r="E51" s="149">
        <v>0.0</v>
      </c>
      <c r="F51" s="150">
        <f t="shared" si="10"/>
        <v>22432.42</v>
      </c>
      <c r="G51" s="148">
        <f t="shared" si="25"/>
        <v>18.44</v>
      </c>
      <c r="H51" s="151">
        <f t="shared" si="11"/>
        <v>155.52</v>
      </c>
      <c r="I51" s="149">
        <f t="shared" si="26"/>
        <v>18.44</v>
      </c>
      <c r="J51" s="152">
        <f t="shared" si="20"/>
        <v>22587.94</v>
      </c>
      <c r="L51" s="94">
        <f t="shared" si="21"/>
        <v>20</v>
      </c>
      <c r="M51" s="68">
        <v>0.0</v>
      </c>
      <c r="N51" s="69">
        <f t="shared" si="27"/>
        <v>225.88</v>
      </c>
      <c r="O51" s="70">
        <f t="shared" si="23"/>
        <v>7882.58</v>
      </c>
      <c r="P51" s="71">
        <f t="shared" si="16"/>
        <v>225.88</v>
      </c>
    </row>
    <row r="52">
      <c r="A52" s="143"/>
      <c r="B52" s="72">
        <v>44008.0</v>
      </c>
      <c r="C52" s="147" t="s">
        <v>44</v>
      </c>
      <c r="D52" s="148">
        <f t="shared" si="28"/>
        <v>18.44</v>
      </c>
      <c r="E52" s="149">
        <v>0.0</v>
      </c>
      <c r="F52" s="150">
        <f t="shared" si="10"/>
        <v>22432.42</v>
      </c>
      <c r="G52" s="148">
        <f t="shared" si="25"/>
        <v>18.44</v>
      </c>
      <c r="H52" s="151">
        <f t="shared" si="11"/>
        <v>173.96</v>
      </c>
      <c r="I52" s="149">
        <f t="shared" si="26"/>
        <v>18.44</v>
      </c>
      <c r="J52" s="152">
        <f t="shared" si="20"/>
        <v>22606.38</v>
      </c>
      <c r="L52" s="94">
        <f t="shared" si="21"/>
        <v>19</v>
      </c>
      <c r="M52" s="68">
        <v>0.0</v>
      </c>
      <c r="N52" s="69">
        <f t="shared" si="27"/>
        <v>226.06</v>
      </c>
      <c r="O52" s="70">
        <f t="shared" si="23"/>
        <v>7882.58</v>
      </c>
      <c r="P52" s="71">
        <f t="shared" si="16"/>
        <v>226.06</v>
      </c>
    </row>
    <row r="53">
      <c r="A53" s="143"/>
      <c r="B53" s="72">
        <v>44009.0</v>
      </c>
      <c r="C53" s="147" t="s">
        <v>44</v>
      </c>
      <c r="D53" s="148">
        <f t="shared" si="28"/>
        <v>18.44</v>
      </c>
      <c r="E53" s="149">
        <v>0.0</v>
      </c>
      <c r="F53" s="150">
        <f t="shared" si="10"/>
        <v>22432.42</v>
      </c>
      <c r="G53" s="148">
        <f t="shared" si="25"/>
        <v>18.44</v>
      </c>
      <c r="H53" s="151">
        <f t="shared" si="11"/>
        <v>192.4</v>
      </c>
      <c r="I53" s="149">
        <f t="shared" si="26"/>
        <v>18.44</v>
      </c>
      <c r="J53" s="152">
        <f t="shared" si="20"/>
        <v>22624.82</v>
      </c>
      <c r="L53" s="94">
        <f t="shared" si="21"/>
        <v>18</v>
      </c>
      <c r="M53" s="68">
        <v>0.0</v>
      </c>
      <c r="N53" s="69">
        <f t="shared" si="27"/>
        <v>226.25</v>
      </c>
      <c r="O53" s="70">
        <f t="shared" si="23"/>
        <v>7882.58</v>
      </c>
      <c r="P53" s="71">
        <f t="shared" si="16"/>
        <v>226.25</v>
      </c>
    </row>
    <row r="54">
      <c r="A54" s="143"/>
      <c r="B54" s="72">
        <v>44010.0</v>
      </c>
      <c r="C54" s="147" t="s">
        <v>44</v>
      </c>
      <c r="D54" s="148">
        <f t="shared" si="28"/>
        <v>18.44</v>
      </c>
      <c r="E54" s="149">
        <v>0.0</v>
      </c>
      <c r="F54" s="150">
        <f t="shared" si="10"/>
        <v>22432.42</v>
      </c>
      <c r="G54" s="148">
        <f t="shared" si="25"/>
        <v>18.44</v>
      </c>
      <c r="H54" s="151">
        <f t="shared" si="11"/>
        <v>210.84</v>
      </c>
      <c r="I54" s="149">
        <f t="shared" si="26"/>
        <v>18.44</v>
      </c>
      <c r="J54" s="152">
        <f t="shared" si="20"/>
        <v>22643.26</v>
      </c>
      <c r="L54" s="94">
        <f t="shared" si="21"/>
        <v>17</v>
      </c>
      <c r="M54" s="68">
        <v>0.0</v>
      </c>
      <c r="N54" s="69">
        <f t="shared" si="27"/>
        <v>226.43</v>
      </c>
      <c r="O54" s="70">
        <f t="shared" si="23"/>
        <v>7882.58</v>
      </c>
      <c r="P54" s="71">
        <f t="shared" si="16"/>
        <v>226.43</v>
      </c>
    </row>
    <row r="55">
      <c r="A55" s="153"/>
      <c r="B55" s="72">
        <v>44011.0</v>
      </c>
      <c r="C55" s="147" t="s">
        <v>44</v>
      </c>
      <c r="D55" s="148">
        <f t="shared" si="28"/>
        <v>18.44</v>
      </c>
      <c r="E55" s="149">
        <v>0.0</v>
      </c>
      <c r="F55" s="150">
        <f t="shared" si="10"/>
        <v>22432.42</v>
      </c>
      <c r="G55" s="148">
        <f t="shared" si="25"/>
        <v>18.44</v>
      </c>
      <c r="H55" s="151">
        <f t="shared" si="11"/>
        <v>229.28</v>
      </c>
      <c r="I55" s="149">
        <f t="shared" si="26"/>
        <v>18.44</v>
      </c>
      <c r="J55" s="152">
        <f t="shared" si="20"/>
        <v>22661.7</v>
      </c>
      <c r="L55" s="94">
        <f t="shared" si="21"/>
        <v>16</v>
      </c>
      <c r="M55" s="68">
        <v>0.0</v>
      </c>
      <c r="N55" s="69">
        <f t="shared" si="27"/>
        <v>226.62</v>
      </c>
      <c r="O55" s="70">
        <f t="shared" si="23"/>
        <v>7882.58</v>
      </c>
      <c r="P55" s="71">
        <f t="shared" si="16"/>
        <v>226.62</v>
      </c>
    </row>
    <row r="56">
      <c r="A56" s="143"/>
      <c r="B56" s="72">
        <v>44012.0</v>
      </c>
      <c r="C56" s="147" t="s">
        <v>44</v>
      </c>
      <c r="D56" s="148">
        <f t="shared" si="28"/>
        <v>18.44</v>
      </c>
      <c r="E56" s="149">
        <v>0.0</v>
      </c>
      <c r="F56" s="150">
        <f t="shared" si="10"/>
        <v>22432.42</v>
      </c>
      <c r="G56" s="148">
        <f t="shared" si="25"/>
        <v>18.44</v>
      </c>
      <c r="H56" s="151">
        <f t="shared" si="11"/>
        <v>247.72</v>
      </c>
      <c r="I56" s="149">
        <f t="shared" si="26"/>
        <v>18.44</v>
      </c>
      <c r="J56" s="152">
        <f t="shared" si="20"/>
        <v>22680.14</v>
      </c>
      <c r="L56" s="94">
        <f t="shared" si="21"/>
        <v>15</v>
      </c>
      <c r="M56" s="68">
        <v>0.0</v>
      </c>
      <c r="N56" s="69">
        <f t="shared" si="27"/>
        <v>226.8</v>
      </c>
      <c r="O56" s="70">
        <f t="shared" si="23"/>
        <v>7882.58</v>
      </c>
      <c r="P56" s="71">
        <f t="shared" si="16"/>
        <v>226.8</v>
      </c>
    </row>
    <row r="57">
      <c r="A57" s="143"/>
      <c r="B57" s="72">
        <v>44013.0</v>
      </c>
      <c r="C57" s="147" t="s">
        <v>44</v>
      </c>
      <c r="D57" s="148">
        <f t="shared" si="28"/>
        <v>18.44</v>
      </c>
      <c r="E57" s="149">
        <v>0.0</v>
      </c>
      <c r="F57" s="150">
        <f t="shared" si="10"/>
        <v>22432.42</v>
      </c>
      <c r="G57" s="148">
        <f t="shared" si="25"/>
        <v>18.44</v>
      </c>
      <c r="H57" s="151">
        <f t="shared" si="11"/>
        <v>266.16</v>
      </c>
      <c r="I57" s="149">
        <f t="shared" si="26"/>
        <v>18.44</v>
      </c>
      <c r="J57" s="152">
        <f t="shared" si="20"/>
        <v>22698.58</v>
      </c>
      <c r="L57" s="94">
        <f t="shared" si="21"/>
        <v>14</v>
      </c>
      <c r="M57" s="68">
        <v>0.0</v>
      </c>
      <c r="N57" s="69">
        <f t="shared" si="27"/>
        <v>226.99</v>
      </c>
      <c r="O57" s="70">
        <f t="shared" si="23"/>
        <v>7882.58</v>
      </c>
      <c r="P57" s="71">
        <f t="shared" si="16"/>
        <v>226.99</v>
      </c>
    </row>
    <row r="58">
      <c r="A58" s="143"/>
      <c r="B58" s="72">
        <v>44014.0</v>
      </c>
      <c r="C58" s="147" t="s">
        <v>44</v>
      </c>
      <c r="D58" s="148">
        <f t="shared" si="28"/>
        <v>18.44</v>
      </c>
      <c r="E58" s="149">
        <v>0.0</v>
      </c>
      <c r="F58" s="150">
        <f t="shared" si="10"/>
        <v>22432.42</v>
      </c>
      <c r="G58" s="148">
        <f t="shared" si="25"/>
        <v>18.44</v>
      </c>
      <c r="H58" s="151">
        <f t="shared" si="11"/>
        <v>284.6</v>
      </c>
      <c r="I58" s="149">
        <f t="shared" si="26"/>
        <v>18.44</v>
      </c>
      <c r="J58" s="152">
        <f t="shared" si="20"/>
        <v>22717.02</v>
      </c>
      <c r="L58" s="94">
        <f t="shared" si="21"/>
        <v>13</v>
      </c>
      <c r="M58" s="68">
        <v>0.0</v>
      </c>
      <c r="N58" s="69">
        <f t="shared" si="27"/>
        <v>227.17</v>
      </c>
      <c r="O58" s="70">
        <f t="shared" si="23"/>
        <v>7882.58</v>
      </c>
      <c r="P58" s="71">
        <f t="shared" si="16"/>
        <v>227.17</v>
      </c>
    </row>
    <row r="59">
      <c r="A59" s="143"/>
      <c r="B59" s="72">
        <v>44015.0</v>
      </c>
      <c r="C59" s="147" t="s">
        <v>44</v>
      </c>
      <c r="D59" s="148">
        <f t="shared" si="28"/>
        <v>18.44</v>
      </c>
      <c r="E59" s="149">
        <v>0.0</v>
      </c>
      <c r="F59" s="150">
        <f t="shared" si="10"/>
        <v>22432.42</v>
      </c>
      <c r="G59" s="148">
        <f t="shared" si="25"/>
        <v>18.44</v>
      </c>
      <c r="H59" s="151">
        <f t="shared" si="11"/>
        <v>303.04</v>
      </c>
      <c r="I59" s="149">
        <f t="shared" si="26"/>
        <v>18.44</v>
      </c>
      <c r="J59" s="152">
        <f t="shared" si="20"/>
        <v>22735.46</v>
      </c>
      <c r="L59" s="94">
        <f t="shared" si="21"/>
        <v>12</v>
      </c>
      <c r="M59" s="68">
        <v>0.0</v>
      </c>
      <c r="N59" s="69">
        <f t="shared" si="27"/>
        <v>227.35</v>
      </c>
      <c r="O59" s="70">
        <f t="shared" si="23"/>
        <v>7882.58</v>
      </c>
      <c r="P59" s="71">
        <f t="shared" si="16"/>
        <v>227.35</v>
      </c>
    </row>
    <row r="60">
      <c r="A60" s="143"/>
      <c r="B60" s="72">
        <v>44016.0</v>
      </c>
      <c r="C60" s="147" t="s">
        <v>44</v>
      </c>
      <c r="D60" s="148">
        <f t="shared" si="28"/>
        <v>18.44</v>
      </c>
      <c r="E60" s="149">
        <v>0.0</v>
      </c>
      <c r="F60" s="150">
        <f t="shared" si="10"/>
        <v>22432.42</v>
      </c>
      <c r="G60" s="148">
        <f t="shared" si="25"/>
        <v>18.44</v>
      </c>
      <c r="H60" s="151">
        <f t="shared" si="11"/>
        <v>321.48</v>
      </c>
      <c r="I60" s="149">
        <f t="shared" si="26"/>
        <v>18.44</v>
      </c>
      <c r="J60" s="152">
        <f t="shared" si="20"/>
        <v>22753.9</v>
      </c>
      <c r="L60" s="94">
        <f t="shared" si="21"/>
        <v>11</v>
      </c>
      <c r="M60" s="68">
        <v>0.0</v>
      </c>
      <c r="N60" s="69">
        <f t="shared" si="27"/>
        <v>227.54</v>
      </c>
      <c r="O60" s="70">
        <f t="shared" si="23"/>
        <v>7882.58</v>
      </c>
      <c r="P60" s="71">
        <f t="shared" si="16"/>
        <v>227.54</v>
      </c>
    </row>
    <row r="61">
      <c r="A61" s="143"/>
      <c r="B61" s="72">
        <v>44017.0</v>
      </c>
      <c r="C61" s="147" t="s">
        <v>44</v>
      </c>
      <c r="D61" s="148">
        <f t="shared" si="28"/>
        <v>18.44</v>
      </c>
      <c r="E61" s="149">
        <v>0.0</v>
      </c>
      <c r="F61" s="150">
        <f t="shared" si="10"/>
        <v>22432.42</v>
      </c>
      <c r="G61" s="148">
        <f t="shared" si="25"/>
        <v>18.44</v>
      </c>
      <c r="H61" s="151">
        <f t="shared" si="11"/>
        <v>339.92</v>
      </c>
      <c r="I61" s="149">
        <f t="shared" si="26"/>
        <v>18.44</v>
      </c>
      <c r="J61" s="152">
        <f t="shared" si="20"/>
        <v>22772.34</v>
      </c>
      <c r="L61" s="94">
        <f t="shared" si="21"/>
        <v>10</v>
      </c>
      <c r="M61" s="68">
        <v>0.0</v>
      </c>
      <c r="N61" s="69">
        <f t="shared" si="27"/>
        <v>227.72</v>
      </c>
      <c r="O61" s="70">
        <f t="shared" si="23"/>
        <v>7882.58</v>
      </c>
      <c r="P61" s="71">
        <f t="shared" si="16"/>
        <v>227.72</v>
      </c>
    </row>
    <row r="62">
      <c r="A62" s="143"/>
      <c r="B62" s="72">
        <v>44018.0</v>
      </c>
      <c r="C62" s="147" t="s">
        <v>44</v>
      </c>
      <c r="D62" s="148">
        <f t="shared" si="28"/>
        <v>18.44</v>
      </c>
      <c r="E62" s="149">
        <v>0.0</v>
      </c>
      <c r="F62" s="150">
        <f t="shared" si="10"/>
        <v>22432.42</v>
      </c>
      <c r="G62" s="148">
        <f t="shared" si="25"/>
        <v>18.44</v>
      </c>
      <c r="H62" s="151">
        <f t="shared" si="11"/>
        <v>358.36</v>
      </c>
      <c r="I62" s="149">
        <f t="shared" si="26"/>
        <v>18.44</v>
      </c>
      <c r="J62" s="152">
        <f t="shared" si="20"/>
        <v>22790.78</v>
      </c>
      <c r="L62" s="94">
        <f t="shared" si="21"/>
        <v>9</v>
      </c>
      <c r="M62" s="68">
        <v>0.0</v>
      </c>
      <c r="N62" s="69">
        <f t="shared" si="27"/>
        <v>227.91</v>
      </c>
      <c r="O62" s="70">
        <f t="shared" si="23"/>
        <v>7882.58</v>
      </c>
      <c r="P62" s="71">
        <f t="shared" si="16"/>
        <v>227.91</v>
      </c>
    </row>
    <row r="63">
      <c r="A63" s="143"/>
      <c r="B63" s="72">
        <v>44019.0</v>
      </c>
      <c r="C63" s="147" t="s">
        <v>44</v>
      </c>
      <c r="D63" s="148">
        <f t="shared" si="28"/>
        <v>18.44</v>
      </c>
      <c r="E63" s="149">
        <v>0.0</v>
      </c>
      <c r="F63" s="150">
        <f t="shared" si="10"/>
        <v>22432.42</v>
      </c>
      <c r="G63" s="148">
        <f t="shared" si="25"/>
        <v>18.44</v>
      </c>
      <c r="H63" s="151">
        <f t="shared" si="11"/>
        <v>376.8</v>
      </c>
      <c r="I63" s="149">
        <f t="shared" si="26"/>
        <v>18.44</v>
      </c>
      <c r="J63" s="152">
        <f t="shared" si="20"/>
        <v>22809.22</v>
      </c>
      <c r="L63" s="94">
        <f t="shared" si="21"/>
        <v>8</v>
      </c>
      <c r="M63" s="68">
        <v>0.0</v>
      </c>
      <c r="N63" s="69">
        <f t="shared" si="27"/>
        <v>228.09</v>
      </c>
      <c r="O63" s="70">
        <f t="shared" si="23"/>
        <v>7882.58</v>
      </c>
      <c r="P63" s="71">
        <f t="shared" si="16"/>
        <v>228.09</v>
      </c>
    </row>
    <row r="64">
      <c r="A64" s="143"/>
      <c r="B64" s="72">
        <v>44020.0</v>
      </c>
      <c r="C64" s="147" t="s">
        <v>44</v>
      </c>
      <c r="D64" s="148">
        <f t="shared" si="28"/>
        <v>18.44</v>
      </c>
      <c r="E64" s="149">
        <v>0.0</v>
      </c>
      <c r="F64" s="150">
        <f t="shared" si="10"/>
        <v>22432.42</v>
      </c>
      <c r="G64" s="148">
        <f t="shared" si="25"/>
        <v>18.44</v>
      </c>
      <c r="H64" s="151">
        <f t="shared" si="11"/>
        <v>395.24</v>
      </c>
      <c r="I64" s="149">
        <f t="shared" si="26"/>
        <v>18.44</v>
      </c>
      <c r="J64" s="152">
        <f t="shared" si="20"/>
        <v>22827.66</v>
      </c>
      <c r="L64" s="94">
        <f t="shared" si="21"/>
        <v>7</v>
      </c>
      <c r="M64" s="68">
        <v>0.0</v>
      </c>
      <c r="N64" s="69">
        <f t="shared" si="27"/>
        <v>228.28</v>
      </c>
      <c r="O64" s="70">
        <f t="shared" si="23"/>
        <v>7882.58</v>
      </c>
      <c r="P64" s="71">
        <f t="shared" si="16"/>
        <v>228.28</v>
      </c>
    </row>
    <row r="65">
      <c r="A65" s="143"/>
      <c r="B65" s="72">
        <v>44021.0</v>
      </c>
      <c r="C65" s="147" t="s">
        <v>44</v>
      </c>
      <c r="D65" s="148">
        <f t="shared" si="28"/>
        <v>18.44</v>
      </c>
      <c r="E65" s="149">
        <v>0.0</v>
      </c>
      <c r="F65" s="150">
        <f t="shared" si="10"/>
        <v>22432.42</v>
      </c>
      <c r="G65" s="148">
        <f t="shared" si="25"/>
        <v>18.44</v>
      </c>
      <c r="H65" s="151">
        <f t="shared" si="11"/>
        <v>413.68</v>
      </c>
      <c r="I65" s="149">
        <f t="shared" si="26"/>
        <v>18.44</v>
      </c>
      <c r="J65" s="152">
        <f t="shared" si="20"/>
        <v>22846.1</v>
      </c>
      <c r="L65" s="94">
        <f t="shared" si="21"/>
        <v>6</v>
      </c>
      <c r="M65" s="68">
        <v>0.0</v>
      </c>
      <c r="N65" s="69">
        <f t="shared" si="27"/>
        <v>228.46</v>
      </c>
      <c r="O65" s="70">
        <f t="shared" si="23"/>
        <v>7882.58</v>
      </c>
      <c r="P65" s="71">
        <f t="shared" si="16"/>
        <v>228.46</v>
      </c>
    </row>
    <row r="66">
      <c r="A66" s="143"/>
      <c r="B66" s="72">
        <v>44022.0</v>
      </c>
      <c r="C66" s="147" t="s">
        <v>44</v>
      </c>
      <c r="D66" s="148">
        <f t="shared" si="28"/>
        <v>18.44</v>
      </c>
      <c r="E66" s="149">
        <v>0.0</v>
      </c>
      <c r="F66" s="150">
        <f t="shared" si="10"/>
        <v>22432.42</v>
      </c>
      <c r="G66" s="148">
        <f t="shared" si="25"/>
        <v>18.44</v>
      </c>
      <c r="H66" s="151">
        <f t="shared" si="11"/>
        <v>432.12</v>
      </c>
      <c r="I66" s="149">
        <f t="shared" si="26"/>
        <v>18.44</v>
      </c>
      <c r="J66" s="152">
        <f t="shared" si="20"/>
        <v>22864.54</v>
      </c>
      <c r="L66" s="94">
        <f t="shared" si="21"/>
        <v>5</v>
      </c>
      <c r="M66" s="68">
        <v>0.0</v>
      </c>
      <c r="N66" s="69">
        <f t="shared" si="27"/>
        <v>228.65</v>
      </c>
      <c r="O66" s="70">
        <f t="shared" si="23"/>
        <v>7882.58</v>
      </c>
      <c r="P66" s="71">
        <f t="shared" si="16"/>
        <v>228.65</v>
      </c>
    </row>
    <row r="67">
      <c r="A67" s="143"/>
      <c r="B67" s="72">
        <v>44023.0</v>
      </c>
      <c r="C67" s="147" t="s">
        <v>44</v>
      </c>
      <c r="D67" s="148">
        <f t="shared" si="28"/>
        <v>18.44</v>
      </c>
      <c r="E67" s="149">
        <v>0.0</v>
      </c>
      <c r="F67" s="150">
        <f t="shared" si="10"/>
        <v>22432.42</v>
      </c>
      <c r="G67" s="148">
        <f t="shared" si="25"/>
        <v>18.44</v>
      </c>
      <c r="H67" s="151">
        <f t="shared" si="11"/>
        <v>450.56</v>
      </c>
      <c r="I67" s="149">
        <f t="shared" si="26"/>
        <v>18.44</v>
      </c>
      <c r="J67" s="152">
        <f t="shared" si="20"/>
        <v>22882.98</v>
      </c>
      <c r="L67" s="94">
        <f t="shared" si="21"/>
        <v>4</v>
      </c>
      <c r="M67" s="68">
        <v>0.0</v>
      </c>
      <c r="N67" s="69">
        <f t="shared" si="27"/>
        <v>228.83</v>
      </c>
      <c r="O67" s="70">
        <f t="shared" si="23"/>
        <v>7882.58</v>
      </c>
      <c r="P67" s="71">
        <f t="shared" si="16"/>
        <v>228.83</v>
      </c>
    </row>
    <row r="68">
      <c r="A68" s="143"/>
      <c r="B68" s="72">
        <v>44024.0</v>
      </c>
      <c r="C68" s="147" t="s">
        <v>44</v>
      </c>
      <c r="D68" s="148">
        <f t="shared" si="28"/>
        <v>18.44</v>
      </c>
      <c r="E68" s="149">
        <v>0.0</v>
      </c>
      <c r="F68" s="150">
        <f t="shared" si="10"/>
        <v>22432.42</v>
      </c>
      <c r="G68" s="148">
        <f t="shared" si="25"/>
        <v>18.44</v>
      </c>
      <c r="H68" s="151">
        <f t="shared" si="11"/>
        <v>469</v>
      </c>
      <c r="I68" s="149">
        <f t="shared" si="26"/>
        <v>18.44</v>
      </c>
      <c r="J68" s="152">
        <f t="shared" si="20"/>
        <v>22901.42</v>
      </c>
      <c r="L68" s="94">
        <f t="shared" si="21"/>
        <v>3</v>
      </c>
      <c r="M68" s="68">
        <v>0.0</v>
      </c>
      <c r="N68" s="69">
        <f t="shared" si="27"/>
        <v>229.01</v>
      </c>
      <c r="O68" s="70">
        <f t="shared" si="23"/>
        <v>7882.58</v>
      </c>
      <c r="P68" s="71">
        <f t="shared" si="16"/>
        <v>229.01</v>
      </c>
    </row>
    <row r="69">
      <c r="A69" s="143"/>
      <c r="B69" s="72">
        <v>44025.0</v>
      </c>
      <c r="C69" s="147" t="s">
        <v>44</v>
      </c>
      <c r="D69" s="148">
        <f t="shared" si="28"/>
        <v>18.44</v>
      </c>
      <c r="E69" s="149">
        <v>0.0</v>
      </c>
      <c r="F69" s="150">
        <f t="shared" si="10"/>
        <v>22432.42</v>
      </c>
      <c r="G69" s="148">
        <f t="shared" si="25"/>
        <v>18.44</v>
      </c>
      <c r="H69" s="151">
        <f t="shared" si="11"/>
        <v>487.44</v>
      </c>
      <c r="I69" s="149">
        <f t="shared" si="26"/>
        <v>18.44</v>
      </c>
      <c r="J69" s="152">
        <f t="shared" si="20"/>
        <v>22919.86</v>
      </c>
      <c r="L69" s="94">
        <f t="shared" si="21"/>
        <v>2</v>
      </c>
      <c r="M69" s="68">
        <v>0.0</v>
      </c>
      <c r="N69" s="69">
        <f t="shared" si="27"/>
        <v>229.2</v>
      </c>
      <c r="O69" s="70">
        <f t="shared" si="23"/>
        <v>7882.58</v>
      </c>
      <c r="P69" s="71">
        <f t="shared" si="16"/>
        <v>229.2</v>
      </c>
    </row>
    <row r="70">
      <c r="A70" s="143"/>
      <c r="B70" s="72">
        <v>44026.0</v>
      </c>
      <c r="C70" s="147" t="s">
        <v>44</v>
      </c>
      <c r="D70" s="148">
        <f t="shared" si="28"/>
        <v>18.44</v>
      </c>
      <c r="E70" s="149">
        <v>0.0</v>
      </c>
      <c r="F70" s="150">
        <f t="shared" si="10"/>
        <v>22432.42</v>
      </c>
      <c r="G70" s="148">
        <f t="shared" si="25"/>
        <v>18.44</v>
      </c>
      <c r="H70" s="151">
        <f t="shared" si="11"/>
        <v>505.88</v>
      </c>
      <c r="I70" s="149">
        <f t="shared" si="26"/>
        <v>18.44</v>
      </c>
      <c r="J70" s="152">
        <f t="shared" si="20"/>
        <v>22938.3</v>
      </c>
      <c r="L70" s="94">
        <f t="shared" si="21"/>
        <v>1</v>
      </c>
      <c r="M70" s="68">
        <v>0.0</v>
      </c>
      <c r="N70" s="69">
        <f t="shared" si="27"/>
        <v>229.38</v>
      </c>
      <c r="O70" s="70">
        <f t="shared" si="23"/>
        <v>7882.58</v>
      </c>
      <c r="P70" s="71">
        <f t="shared" si="16"/>
        <v>229.38</v>
      </c>
    </row>
    <row r="71">
      <c r="A71" s="143"/>
      <c r="B71" s="72">
        <v>44027.0</v>
      </c>
      <c r="C71" s="147" t="s">
        <v>44</v>
      </c>
      <c r="D71" s="148">
        <f t="shared" si="28"/>
        <v>18.44</v>
      </c>
      <c r="E71" s="149">
        <v>0.0</v>
      </c>
      <c r="F71" s="150">
        <f t="shared" si="10"/>
        <v>22432.42</v>
      </c>
      <c r="G71" s="148">
        <f t="shared" si="25"/>
        <v>18.44</v>
      </c>
      <c r="H71" s="151">
        <f t="shared" si="11"/>
        <v>524.32</v>
      </c>
      <c r="I71" s="149">
        <f t="shared" si="26"/>
        <v>18.44</v>
      </c>
      <c r="J71" s="152">
        <f t="shared" si="20"/>
        <v>22956.74</v>
      </c>
      <c r="L71" s="90">
        <f t="shared" si="21"/>
        <v>0</v>
      </c>
      <c r="M71" s="78">
        <v>0.0</v>
      </c>
      <c r="N71" s="79">
        <v>0.0</v>
      </c>
      <c r="O71" s="70">
        <f t="shared" si="23"/>
        <v>7882.58</v>
      </c>
      <c r="P71" s="81">
        <f t="shared" si="16"/>
        <v>229.57</v>
      </c>
    </row>
    <row r="72">
      <c r="A72" s="143"/>
      <c r="B72" s="83">
        <v>44027.0</v>
      </c>
      <c r="C72" s="84" t="s">
        <v>45</v>
      </c>
      <c r="D72" s="96">
        <f>O3</f>
        <v>7882.58</v>
      </c>
      <c r="E72" s="97">
        <f>-(D72-H71)</f>
        <v>-7358.26</v>
      </c>
      <c r="F72" s="98">
        <f t="shared" si="10"/>
        <v>15074.16</v>
      </c>
      <c r="G72" s="99">
        <f>-(H71)</f>
        <v>-524.32</v>
      </c>
      <c r="H72" s="88">
        <f t="shared" si="11"/>
        <v>0</v>
      </c>
      <c r="I72" s="97">
        <f>-D72</f>
        <v>-7882.58</v>
      </c>
      <c r="J72" s="89">
        <f t="shared" si="20"/>
        <v>15074.16</v>
      </c>
      <c r="L72" s="78">
        <f t="shared" ref="L72:L103" si="29">$B$103-B72</f>
        <v>31</v>
      </c>
      <c r="M72" s="78">
        <v>0.0</v>
      </c>
      <c r="N72" s="79">
        <v>0.0</v>
      </c>
      <c r="O72" s="144">
        <f t="shared" ref="O72:O103" si="30">ROUND(MAX(0,F72-$S$4)+H72+ROUND(F72*$C$2/365,2)*(L72-M72)+ROUND(F72*$C$5,2)*M72,2)</f>
        <v>7882.58</v>
      </c>
      <c r="P72" s="81">
        <f t="shared" si="16"/>
        <v>150.74</v>
      </c>
    </row>
    <row r="73">
      <c r="A73" s="145"/>
      <c r="B73" s="72">
        <v>44028.0</v>
      </c>
      <c r="C73" s="147" t="s">
        <v>44</v>
      </c>
      <c r="D73" s="148">
        <f t="shared" ref="D73:D103" si="31">ROUND($C$2/365*F72,2)</f>
        <v>12.39</v>
      </c>
      <c r="E73" s="149">
        <v>0.0</v>
      </c>
      <c r="F73" s="154">
        <f t="shared" si="10"/>
        <v>15074.16</v>
      </c>
      <c r="G73" s="148">
        <f t="shared" ref="G73:G103" si="32">D73</f>
        <v>12.39</v>
      </c>
      <c r="H73" s="151">
        <f t="shared" si="11"/>
        <v>12.39</v>
      </c>
      <c r="I73" s="149">
        <f t="shared" ref="I73:I103" si="33">E73+G73</f>
        <v>12.39</v>
      </c>
      <c r="J73" s="152">
        <f t="shared" si="20"/>
        <v>15086.55</v>
      </c>
      <c r="L73" s="68">
        <f t="shared" si="29"/>
        <v>30</v>
      </c>
      <c r="M73" s="68">
        <v>0.0</v>
      </c>
      <c r="N73" s="69">
        <f t="shared" ref="N73:N102" si="34">ROUND(J73*$C$15,2)</f>
        <v>150.87</v>
      </c>
      <c r="O73" s="70">
        <f t="shared" si="30"/>
        <v>7882.58</v>
      </c>
      <c r="P73" s="71">
        <f t="shared" si="16"/>
        <v>150.87</v>
      </c>
    </row>
    <row r="74">
      <c r="A74" s="143"/>
      <c r="B74" s="72">
        <v>44029.0</v>
      </c>
      <c r="C74" s="147" t="s">
        <v>44</v>
      </c>
      <c r="D74" s="148">
        <f t="shared" si="31"/>
        <v>12.39</v>
      </c>
      <c r="E74" s="149">
        <v>0.0</v>
      </c>
      <c r="F74" s="154">
        <f t="shared" si="10"/>
        <v>15074.16</v>
      </c>
      <c r="G74" s="148">
        <f t="shared" si="32"/>
        <v>12.39</v>
      </c>
      <c r="H74" s="151">
        <f t="shared" si="11"/>
        <v>24.78</v>
      </c>
      <c r="I74" s="149">
        <f t="shared" si="33"/>
        <v>12.39</v>
      </c>
      <c r="J74" s="152">
        <f t="shared" si="20"/>
        <v>15098.94</v>
      </c>
      <c r="L74" s="68">
        <f t="shared" si="29"/>
        <v>29</v>
      </c>
      <c r="M74" s="68">
        <v>0.0</v>
      </c>
      <c r="N74" s="69">
        <f t="shared" si="34"/>
        <v>150.99</v>
      </c>
      <c r="O74" s="70">
        <f t="shared" si="30"/>
        <v>7882.58</v>
      </c>
      <c r="P74" s="71">
        <f t="shared" si="16"/>
        <v>150.99</v>
      </c>
    </row>
    <row r="75">
      <c r="A75" s="143"/>
      <c r="B75" s="72">
        <v>44030.0</v>
      </c>
      <c r="C75" s="147" t="s">
        <v>44</v>
      </c>
      <c r="D75" s="148">
        <f t="shared" si="31"/>
        <v>12.39</v>
      </c>
      <c r="E75" s="149">
        <v>0.0</v>
      </c>
      <c r="F75" s="154">
        <f t="shared" si="10"/>
        <v>15074.16</v>
      </c>
      <c r="G75" s="148">
        <f t="shared" si="32"/>
        <v>12.39</v>
      </c>
      <c r="H75" s="151">
        <f t="shared" si="11"/>
        <v>37.17</v>
      </c>
      <c r="I75" s="149">
        <f t="shared" si="33"/>
        <v>12.39</v>
      </c>
      <c r="J75" s="152">
        <f t="shared" si="20"/>
        <v>15111.33</v>
      </c>
      <c r="L75" s="68">
        <f t="shared" si="29"/>
        <v>28</v>
      </c>
      <c r="M75" s="68">
        <v>0.0</v>
      </c>
      <c r="N75" s="69">
        <f t="shared" si="34"/>
        <v>151.11</v>
      </c>
      <c r="O75" s="70">
        <f t="shared" si="30"/>
        <v>7882.58</v>
      </c>
      <c r="P75" s="71">
        <f t="shared" si="16"/>
        <v>151.11</v>
      </c>
    </row>
    <row r="76">
      <c r="A76" s="143"/>
      <c r="B76" s="72">
        <v>44031.0</v>
      </c>
      <c r="C76" s="147" t="s">
        <v>44</v>
      </c>
      <c r="D76" s="148">
        <f t="shared" si="31"/>
        <v>12.39</v>
      </c>
      <c r="E76" s="149">
        <v>0.0</v>
      </c>
      <c r="F76" s="154">
        <f t="shared" si="10"/>
        <v>15074.16</v>
      </c>
      <c r="G76" s="148">
        <f t="shared" si="32"/>
        <v>12.39</v>
      </c>
      <c r="H76" s="151">
        <f t="shared" si="11"/>
        <v>49.56</v>
      </c>
      <c r="I76" s="149">
        <f t="shared" si="33"/>
        <v>12.39</v>
      </c>
      <c r="J76" s="152">
        <f t="shared" si="20"/>
        <v>15123.72</v>
      </c>
      <c r="L76" s="68">
        <f t="shared" si="29"/>
        <v>27</v>
      </c>
      <c r="M76" s="68">
        <v>0.0</v>
      </c>
      <c r="N76" s="69">
        <f t="shared" si="34"/>
        <v>151.24</v>
      </c>
      <c r="O76" s="70">
        <f t="shared" si="30"/>
        <v>7882.58</v>
      </c>
      <c r="P76" s="71">
        <f t="shared" si="16"/>
        <v>151.24</v>
      </c>
    </row>
    <row r="77">
      <c r="A77" s="143"/>
      <c r="B77" s="72">
        <v>44032.0</v>
      </c>
      <c r="C77" s="147" t="s">
        <v>44</v>
      </c>
      <c r="D77" s="148">
        <f t="shared" si="31"/>
        <v>12.39</v>
      </c>
      <c r="E77" s="149">
        <v>0.0</v>
      </c>
      <c r="F77" s="154">
        <f t="shared" si="10"/>
        <v>15074.16</v>
      </c>
      <c r="G77" s="148">
        <f t="shared" si="32"/>
        <v>12.39</v>
      </c>
      <c r="H77" s="151">
        <f t="shared" si="11"/>
        <v>61.95</v>
      </c>
      <c r="I77" s="149">
        <f t="shared" si="33"/>
        <v>12.39</v>
      </c>
      <c r="J77" s="152">
        <f t="shared" si="20"/>
        <v>15136.11</v>
      </c>
      <c r="L77" s="68">
        <f t="shared" si="29"/>
        <v>26</v>
      </c>
      <c r="M77" s="68">
        <v>0.0</v>
      </c>
      <c r="N77" s="69">
        <f t="shared" si="34"/>
        <v>151.36</v>
      </c>
      <c r="O77" s="70">
        <f t="shared" si="30"/>
        <v>7882.58</v>
      </c>
      <c r="P77" s="71">
        <f t="shared" si="16"/>
        <v>151.36</v>
      </c>
    </row>
    <row r="78">
      <c r="A78" s="143"/>
      <c r="B78" s="72">
        <v>44033.0</v>
      </c>
      <c r="C78" s="147" t="s">
        <v>44</v>
      </c>
      <c r="D78" s="148">
        <f t="shared" si="31"/>
        <v>12.39</v>
      </c>
      <c r="E78" s="149">
        <v>0.0</v>
      </c>
      <c r="F78" s="154">
        <f t="shared" si="10"/>
        <v>15074.16</v>
      </c>
      <c r="G78" s="148">
        <f t="shared" si="32"/>
        <v>12.39</v>
      </c>
      <c r="H78" s="151">
        <f t="shared" si="11"/>
        <v>74.34</v>
      </c>
      <c r="I78" s="149">
        <f t="shared" si="33"/>
        <v>12.39</v>
      </c>
      <c r="J78" s="152">
        <f t="shared" si="20"/>
        <v>15148.5</v>
      </c>
      <c r="L78" s="68">
        <f t="shared" si="29"/>
        <v>25</v>
      </c>
      <c r="M78" s="68">
        <v>0.0</v>
      </c>
      <c r="N78" s="69">
        <f t="shared" si="34"/>
        <v>151.49</v>
      </c>
      <c r="O78" s="70">
        <f t="shared" si="30"/>
        <v>7882.58</v>
      </c>
      <c r="P78" s="71">
        <f t="shared" si="16"/>
        <v>151.49</v>
      </c>
    </row>
    <row r="79">
      <c r="A79" s="143"/>
      <c r="B79" s="72">
        <v>44034.0</v>
      </c>
      <c r="C79" s="147" t="s">
        <v>44</v>
      </c>
      <c r="D79" s="148">
        <f t="shared" si="31"/>
        <v>12.39</v>
      </c>
      <c r="E79" s="149">
        <v>0.0</v>
      </c>
      <c r="F79" s="154">
        <f t="shared" si="10"/>
        <v>15074.16</v>
      </c>
      <c r="G79" s="148">
        <f t="shared" si="32"/>
        <v>12.39</v>
      </c>
      <c r="H79" s="151">
        <f t="shared" si="11"/>
        <v>86.73</v>
      </c>
      <c r="I79" s="149">
        <f t="shared" si="33"/>
        <v>12.39</v>
      </c>
      <c r="J79" s="152">
        <f t="shared" si="20"/>
        <v>15160.89</v>
      </c>
      <c r="L79" s="68">
        <f t="shared" si="29"/>
        <v>24</v>
      </c>
      <c r="M79" s="68">
        <v>0.0</v>
      </c>
      <c r="N79" s="69">
        <f t="shared" si="34"/>
        <v>151.61</v>
      </c>
      <c r="O79" s="70">
        <f t="shared" si="30"/>
        <v>7882.58</v>
      </c>
      <c r="P79" s="71">
        <f t="shared" si="16"/>
        <v>151.61</v>
      </c>
    </row>
    <row r="80">
      <c r="A80" s="143"/>
      <c r="B80" s="72">
        <v>44035.0</v>
      </c>
      <c r="C80" s="147" t="s">
        <v>44</v>
      </c>
      <c r="D80" s="148">
        <f t="shared" si="31"/>
        <v>12.39</v>
      </c>
      <c r="E80" s="149">
        <v>0.0</v>
      </c>
      <c r="F80" s="154">
        <f t="shared" si="10"/>
        <v>15074.16</v>
      </c>
      <c r="G80" s="148">
        <f t="shared" si="32"/>
        <v>12.39</v>
      </c>
      <c r="H80" s="151">
        <f t="shared" si="11"/>
        <v>99.12</v>
      </c>
      <c r="I80" s="149">
        <f t="shared" si="33"/>
        <v>12.39</v>
      </c>
      <c r="J80" s="152">
        <f t="shared" si="20"/>
        <v>15173.28</v>
      </c>
      <c r="L80" s="68">
        <f t="shared" si="29"/>
        <v>23</v>
      </c>
      <c r="M80" s="68">
        <v>0.0</v>
      </c>
      <c r="N80" s="69">
        <f t="shared" si="34"/>
        <v>151.73</v>
      </c>
      <c r="O80" s="70">
        <f t="shared" si="30"/>
        <v>7882.58</v>
      </c>
      <c r="P80" s="71">
        <f t="shared" si="16"/>
        <v>151.73</v>
      </c>
    </row>
    <row r="81">
      <c r="A81" s="143"/>
      <c r="B81" s="72">
        <v>44036.0</v>
      </c>
      <c r="C81" s="147" t="s">
        <v>44</v>
      </c>
      <c r="D81" s="148">
        <f t="shared" si="31"/>
        <v>12.39</v>
      </c>
      <c r="E81" s="149">
        <v>0.0</v>
      </c>
      <c r="F81" s="154">
        <f t="shared" si="10"/>
        <v>15074.16</v>
      </c>
      <c r="G81" s="148">
        <f t="shared" si="32"/>
        <v>12.39</v>
      </c>
      <c r="H81" s="151">
        <f t="shared" si="11"/>
        <v>111.51</v>
      </c>
      <c r="I81" s="149">
        <f t="shared" si="33"/>
        <v>12.39</v>
      </c>
      <c r="J81" s="152">
        <f t="shared" si="20"/>
        <v>15185.67</v>
      </c>
      <c r="L81" s="68">
        <f t="shared" si="29"/>
        <v>22</v>
      </c>
      <c r="M81" s="68">
        <v>0.0</v>
      </c>
      <c r="N81" s="69">
        <f t="shared" si="34"/>
        <v>151.86</v>
      </c>
      <c r="O81" s="70">
        <f t="shared" si="30"/>
        <v>7882.58</v>
      </c>
      <c r="P81" s="71">
        <f t="shared" si="16"/>
        <v>151.86</v>
      </c>
    </row>
    <row r="82">
      <c r="A82" s="143"/>
      <c r="B82" s="72">
        <v>44037.0</v>
      </c>
      <c r="C82" s="147" t="s">
        <v>44</v>
      </c>
      <c r="D82" s="148">
        <f t="shared" si="31"/>
        <v>12.39</v>
      </c>
      <c r="E82" s="149">
        <v>0.0</v>
      </c>
      <c r="F82" s="154">
        <f t="shared" si="10"/>
        <v>15074.16</v>
      </c>
      <c r="G82" s="148">
        <f t="shared" si="32"/>
        <v>12.39</v>
      </c>
      <c r="H82" s="151">
        <f t="shared" si="11"/>
        <v>123.9</v>
      </c>
      <c r="I82" s="149">
        <f t="shared" si="33"/>
        <v>12.39</v>
      </c>
      <c r="J82" s="152">
        <f t="shared" si="20"/>
        <v>15198.06</v>
      </c>
      <c r="L82" s="68">
        <f t="shared" si="29"/>
        <v>21</v>
      </c>
      <c r="M82" s="68">
        <v>0.0</v>
      </c>
      <c r="N82" s="69">
        <f t="shared" si="34"/>
        <v>151.98</v>
      </c>
      <c r="O82" s="70">
        <f t="shared" si="30"/>
        <v>7882.58</v>
      </c>
      <c r="P82" s="71">
        <f t="shared" si="16"/>
        <v>151.98</v>
      </c>
    </row>
    <row r="83">
      <c r="A83" s="143"/>
      <c r="B83" s="72">
        <v>44038.0</v>
      </c>
      <c r="C83" s="147" t="s">
        <v>44</v>
      </c>
      <c r="D83" s="148">
        <f t="shared" si="31"/>
        <v>12.39</v>
      </c>
      <c r="E83" s="149">
        <v>0.0</v>
      </c>
      <c r="F83" s="154">
        <f t="shared" si="10"/>
        <v>15074.16</v>
      </c>
      <c r="G83" s="148">
        <f t="shared" si="32"/>
        <v>12.39</v>
      </c>
      <c r="H83" s="151">
        <f t="shared" si="11"/>
        <v>136.29</v>
      </c>
      <c r="I83" s="149">
        <f t="shared" si="33"/>
        <v>12.39</v>
      </c>
      <c r="J83" s="152">
        <f t="shared" si="20"/>
        <v>15210.45</v>
      </c>
      <c r="L83" s="68">
        <f t="shared" si="29"/>
        <v>20</v>
      </c>
      <c r="M83" s="68">
        <v>0.0</v>
      </c>
      <c r="N83" s="69">
        <f t="shared" si="34"/>
        <v>152.1</v>
      </c>
      <c r="O83" s="70">
        <f t="shared" si="30"/>
        <v>7882.58</v>
      </c>
      <c r="P83" s="71">
        <f t="shared" si="16"/>
        <v>152.1</v>
      </c>
    </row>
    <row r="84">
      <c r="A84" s="143"/>
      <c r="B84" s="72">
        <v>44039.0</v>
      </c>
      <c r="C84" s="147" t="s">
        <v>44</v>
      </c>
      <c r="D84" s="148">
        <f t="shared" si="31"/>
        <v>12.39</v>
      </c>
      <c r="E84" s="149">
        <v>0.0</v>
      </c>
      <c r="F84" s="154">
        <f t="shared" si="10"/>
        <v>15074.16</v>
      </c>
      <c r="G84" s="148">
        <f t="shared" si="32"/>
        <v>12.39</v>
      </c>
      <c r="H84" s="151">
        <f t="shared" si="11"/>
        <v>148.68</v>
      </c>
      <c r="I84" s="149">
        <f t="shared" si="33"/>
        <v>12.39</v>
      </c>
      <c r="J84" s="152">
        <f t="shared" si="20"/>
        <v>15222.84</v>
      </c>
      <c r="L84" s="68">
        <f t="shared" si="29"/>
        <v>19</v>
      </c>
      <c r="M84" s="68">
        <v>0.0</v>
      </c>
      <c r="N84" s="69">
        <f t="shared" si="34"/>
        <v>152.23</v>
      </c>
      <c r="O84" s="70">
        <f t="shared" si="30"/>
        <v>7882.58</v>
      </c>
      <c r="P84" s="71">
        <f t="shared" si="16"/>
        <v>152.23</v>
      </c>
    </row>
    <row r="85">
      <c r="A85" s="143"/>
      <c r="B85" s="72">
        <v>44040.0</v>
      </c>
      <c r="C85" s="147" t="s">
        <v>44</v>
      </c>
      <c r="D85" s="148">
        <f t="shared" si="31"/>
        <v>12.39</v>
      </c>
      <c r="E85" s="149">
        <v>0.0</v>
      </c>
      <c r="F85" s="154">
        <f t="shared" si="10"/>
        <v>15074.16</v>
      </c>
      <c r="G85" s="148">
        <f t="shared" si="32"/>
        <v>12.39</v>
      </c>
      <c r="H85" s="151">
        <f t="shared" si="11"/>
        <v>161.07</v>
      </c>
      <c r="I85" s="149">
        <f t="shared" si="33"/>
        <v>12.39</v>
      </c>
      <c r="J85" s="152">
        <f t="shared" si="20"/>
        <v>15235.23</v>
      </c>
      <c r="L85" s="68">
        <f t="shared" si="29"/>
        <v>18</v>
      </c>
      <c r="M85" s="68">
        <v>0.0</v>
      </c>
      <c r="N85" s="69">
        <f t="shared" si="34"/>
        <v>152.35</v>
      </c>
      <c r="O85" s="70">
        <f t="shared" si="30"/>
        <v>7882.58</v>
      </c>
      <c r="P85" s="71">
        <f t="shared" si="16"/>
        <v>152.35</v>
      </c>
    </row>
    <row r="86">
      <c r="A86" s="143"/>
      <c r="B86" s="72">
        <v>44041.0</v>
      </c>
      <c r="C86" s="147" t="s">
        <v>44</v>
      </c>
      <c r="D86" s="148">
        <f t="shared" si="31"/>
        <v>12.39</v>
      </c>
      <c r="E86" s="149">
        <v>0.0</v>
      </c>
      <c r="F86" s="154">
        <f t="shared" si="10"/>
        <v>15074.16</v>
      </c>
      <c r="G86" s="148">
        <f t="shared" si="32"/>
        <v>12.39</v>
      </c>
      <c r="H86" s="151">
        <f t="shared" si="11"/>
        <v>173.46</v>
      </c>
      <c r="I86" s="149">
        <f t="shared" si="33"/>
        <v>12.39</v>
      </c>
      <c r="J86" s="152">
        <f t="shared" si="20"/>
        <v>15247.62</v>
      </c>
      <c r="L86" s="68">
        <f t="shared" si="29"/>
        <v>17</v>
      </c>
      <c r="M86" s="68">
        <v>0.0</v>
      </c>
      <c r="N86" s="69">
        <f t="shared" si="34"/>
        <v>152.48</v>
      </c>
      <c r="O86" s="70">
        <f t="shared" si="30"/>
        <v>7882.58</v>
      </c>
      <c r="P86" s="71">
        <f t="shared" si="16"/>
        <v>152.48</v>
      </c>
    </row>
    <row r="87">
      <c r="A87" s="143"/>
      <c r="B87" s="72">
        <v>44042.0</v>
      </c>
      <c r="C87" s="147" t="s">
        <v>44</v>
      </c>
      <c r="D87" s="148">
        <f t="shared" si="31"/>
        <v>12.39</v>
      </c>
      <c r="E87" s="149">
        <v>0.0</v>
      </c>
      <c r="F87" s="154">
        <f t="shared" si="10"/>
        <v>15074.16</v>
      </c>
      <c r="G87" s="148">
        <f t="shared" si="32"/>
        <v>12.39</v>
      </c>
      <c r="H87" s="151">
        <f t="shared" si="11"/>
        <v>185.85</v>
      </c>
      <c r="I87" s="149">
        <f t="shared" si="33"/>
        <v>12.39</v>
      </c>
      <c r="J87" s="152">
        <f t="shared" si="20"/>
        <v>15260.01</v>
      </c>
      <c r="L87" s="68">
        <f t="shared" si="29"/>
        <v>16</v>
      </c>
      <c r="M87" s="68">
        <v>0.0</v>
      </c>
      <c r="N87" s="69">
        <f t="shared" si="34"/>
        <v>152.6</v>
      </c>
      <c r="O87" s="70">
        <f t="shared" si="30"/>
        <v>7882.58</v>
      </c>
      <c r="P87" s="71">
        <f t="shared" si="16"/>
        <v>152.6</v>
      </c>
    </row>
    <row r="88">
      <c r="A88" s="143"/>
      <c r="B88" s="72">
        <v>44043.0</v>
      </c>
      <c r="C88" s="147" t="s">
        <v>44</v>
      </c>
      <c r="D88" s="148">
        <f t="shared" si="31"/>
        <v>12.39</v>
      </c>
      <c r="E88" s="149">
        <v>0.0</v>
      </c>
      <c r="F88" s="154">
        <f t="shared" si="10"/>
        <v>15074.16</v>
      </c>
      <c r="G88" s="148">
        <f t="shared" si="32"/>
        <v>12.39</v>
      </c>
      <c r="H88" s="151">
        <f t="shared" si="11"/>
        <v>198.24</v>
      </c>
      <c r="I88" s="149">
        <f t="shared" si="33"/>
        <v>12.39</v>
      </c>
      <c r="J88" s="152">
        <f t="shared" si="20"/>
        <v>15272.4</v>
      </c>
      <c r="L88" s="68">
        <f t="shared" si="29"/>
        <v>15</v>
      </c>
      <c r="M88" s="68">
        <v>0.0</v>
      </c>
      <c r="N88" s="69">
        <f t="shared" si="34"/>
        <v>152.72</v>
      </c>
      <c r="O88" s="70">
        <f t="shared" si="30"/>
        <v>7882.58</v>
      </c>
      <c r="P88" s="71">
        <f t="shared" si="16"/>
        <v>152.72</v>
      </c>
    </row>
    <row r="89">
      <c r="A89" s="143"/>
      <c r="B89" s="72">
        <v>44044.0</v>
      </c>
      <c r="C89" s="147" t="s">
        <v>44</v>
      </c>
      <c r="D89" s="148">
        <f t="shared" si="31"/>
        <v>12.39</v>
      </c>
      <c r="E89" s="149">
        <v>0.0</v>
      </c>
      <c r="F89" s="154">
        <f t="shared" si="10"/>
        <v>15074.16</v>
      </c>
      <c r="G89" s="148">
        <f t="shared" si="32"/>
        <v>12.39</v>
      </c>
      <c r="H89" s="151">
        <f t="shared" si="11"/>
        <v>210.63</v>
      </c>
      <c r="I89" s="149">
        <f t="shared" si="33"/>
        <v>12.39</v>
      </c>
      <c r="J89" s="152">
        <f t="shared" si="20"/>
        <v>15284.79</v>
      </c>
      <c r="L89" s="68">
        <f t="shared" si="29"/>
        <v>14</v>
      </c>
      <c r="M89" s="68">
        <v>0.0</v>
      </c>
      <c r="N89" s="69">
        <f t="shared" si="34"/>
        <v>152.85</v>
      </c>
      <c r="O89" s="70">
        <f t="shared" si="30"/>
        <v>7882.58</v>
      </c>
      <c r="P89" s="71">
        <f t="shared" si="16"/>
        <v>152.85</v>
      </c>
    </row>
    <row r="90">
      <c r="A90" s="143"/>
      <c r="B90" s="72">
        <v>44045.0</v>
      </c>
      <c r="C90" s="147" t="s">
        <v>44</v>
      </c>
      <c r="D90" s="148">
        <f t="shared" si="31"/>
        <v>12.39</v>
      </c>
      <c r="E90" s="149">
        <v>0.0</v>
      </c>
      <c r="F90" s="154">
        <f t="shared" si="10"/>
        <v>15074.16</v>
      </c>
      <c r="G90" s="148">
        <f t="shared" si="32"/>
        <v>12.39</v>
      </c>
      <c r="H90" s="151">
        <f t="shared" si="11"/>
        <v>223.02</v>
      </c>
      <c r="I90" s="149">
        <f t="shared" si="33"/>
        <v>12.39</v>
      </c>
      <c r="J90" s="152">
        <f t="shared" si="20"/>
        <v>15297.18</v>
      </c>
      <c r="L90" s="68">
        <f t="shared" si="29"/>
        <v>13</v>
      </c>
      <c r="M90" s="68">
        <v>0.0</v>
      </c>
      <c r="N90" s="69">
        <f t="shared" si="34"/>
        <v>152.97</v>
      </c>
      <c r="O90" s="70">
        <f t="shared" si="30"/>
        <v>7882.58</v>
      </c>
      <c r="P90" s="71">
        <f t="shared" si="16"/>
        <v>152.97</v>
      </c>
    </row>
    <row r="91">
      <c r="A91" s="143"/>
      <c r="B91" s="72">
        <v>44046.0</v>
      </c>
      <c r="C91" s="147" t="s">
        <v>44</v>
      </c>
      <c r="D91" s="148">
        <f t="shared" si="31"/>
        <v>12.39</v>
      </c>
      <c r="E91" s="149">
        <v>0.0</v>
      </c>
      <c r="F91" s="154">
        <f t="shared" si="10"/>
        <v>15074.16</v>
      </c>
      <c r="G91" s="148">
        <f t="shared" si="32"/>
        <v>12.39</v>
      </c>
      <c r="H91" s="151">
        <f t="shared" si="11"/>
        <v>235.41</v>
      </c>
      <c r="I91" s="149">
        <f t="shared" si="33"/>
        <v>12.39</v>
      </c>
      <c r="J91" s="152">
        <f t="shared" si="20"/>
        <v>15309.57</v>
      </c>
      <c r="L91" s="68">
        <f t="shared" si="29"/>
        <v>12</v>
      </c>
      <c r="M91" s="68">
        <v>0.0</v>
      </c>
      <c r="N91" s="69">
        <f t="shared" si="34"/>
        <v>153.1</v>
      </c>
      <c r="O91" s="70">
        <f t="shared" si="30"/>
        <v>7882.58</v>
      </c>
      <c r="P91" s="71">
        <f t="shared" si="16"/>
        <v>153.1</v>
      </c>
    </row>
    <row r="92">
      <c r="A92" s="143"/>
      <c r="B92" s="72">
        <v>44047.0</v>
      </c>
      <c r="C92" s="147" t="s">
        <v>44</v>
      </c>
      <c r="D92" s="148">
        <f t="shared" si="31"/>
        <v>12.39</v>
      </c>
      <c r="E92" s="149">
        <v>0.0</v>
      </c>
      <c r="F92" s="154">
        <f t="shared" si="10"/>
        <v>15074.16</v>
      </c>
      <c r="G92" s="148">
        <f t="shared" si="32"/>
        <v>12.39</v>
      </c>
      <c r="H92" s="151">
        <f t="shared" si="11"/>
        <v>247.8</v>
      </c>
      <c r="I92" s="149">
        <f t="shared" si="33"/>
        <v>12.39</v>
      </c>
      <c r="J92" s="152">
        <f t="shared" si="20"/>
        <v>15321.96</v>
      </c>
      <c r="L92" s="68">
        <f t="shared" si="29"/>
        <v>11</v>
      </c>
      <c r="M92" s="68">
        <v>0.0</v>
      </c>
      <c r="N92" s="69">
        <f t="shared" si="34"/>
        <v>153.22</v>
      </c>
      <c r="O92" s="70">
        <f t="shared" si="30"/>
        <v>7882.58</v>
      </c>
      <c r="P92" s="71">
        <f t="shared" si="16"/>
        <v>153.22</v>
      </c>
    </row>
    <row r="93">
      <c r="A93" s="143"/>
      <c r="B93" s="72">
        <v>44048.0</v>
      </c>
      <c r="C93" s="147" t="s">
        <v>44</v>
      </c>
      <c r="D93" s="148">
        <f t="shared" si="31"/>
        <v>12.39</v>
      </c>
      <c r="E93" s="149">
        <v>0.0</v>
      </c>
      <c r="F93" s="154">
        <f t="shared" si="10"/>
        <v>15074.16</v>
      </c>
      <c r="G93" s="148">
        <f t="shared" si="32"/>
        <v>12.39</v>
      </c>
      <c r="H93" s="151">
        <f t="shared" si="11"/>
        <v>260.19</v>
      </c>
      <c r="I93" s="149">
        <f t="shared" si="33"/>
        <v>12.39</v>
      </c>
      <c r="J93" s="152">
        <f t="shared" si="20"/>
        <v>15334.35</v>
      </c>
      <c r="L93" s="68">
        <f t="shared" si="29"/>
        <v>10</v>
      </c>
      <c r="M93" s="68">
        <v>0.0</v>
      </c>
      <c r="N93" s="69">
        <f t="shared" si="34"/>
        <v>153.34</v>
      </c>
      <c r="O93" s="70">
        <f t="shared" si="30"/>
        <v>7882.58</v>
      </c>
      <c r="P93" s="71">
        <f t="shared" si="16"/>
        <v>153.34</v>
      </c>
    </row>
    <row r="94">
      <c r="A94" s="143"/>
      <c r="B94" s="72">
        <v>44049.0</v>
      </c>
      <c r="C94" s="147" t="s">
        <v>44</v>
      </c>
      <c r="D94" s="148">
        <f t="shared" si="31"/>
        <v>12.39</v>
      </c>
      <c r="E94" s="149">
        <v>0.0</v>
      </c>
      <c r="F94" s="154">
        <f t="shared" si="10"/>
        <v>15074.16</v>
      </c>
      <c r="G94" s="148">
        <f t="shared" si="32"/>
        <v>12.39</v>
      </c>
      <c r="H94" s="151">
        <f t="shared" si="11"/>
        <v>272.58</v>
      </c>
      <c r="I94" s="149">
        <f t="shared" si="33"/>
        <v>12.39</v>
      </c>
      <c r="J94" s="152">
        <f t="shared" si="20"/>
        <v>15346.74</v>
      </c>
      <c r="L94" s="68">
        <f t="shared" si="29"/>
        <v>9</v>
      </c>
      <c r="M94" s="68">
        <v>0.0</v>
      </c>
      <c r="N94" s="69">
        <f t="shared" si="34"/>
        <v>153.47</v>
      </c>
      <c r="O94" s="70">
        <f t="shared" si="30"/>
        <v>7882.58</v>
      </c>
      <c r="P94" s="71">
        <f t="shared" si="16"/>
        <v>153.47</v>
      </c>
    </row>
    <row r="95">
      <c r="A95" s="143"/>
      <c r="B95" s="72">
        <v>44050.0</v>
      </c>
      <c r="C95" s="147" t="s">
        <v>44</v>
      </c>
      <c r="D95" s="148">
        <f t="shared" si="31"/>
        <v>12.39</v>
      </c>
      <c r="E95" s="149">
        <v>0.0</v>
      </c>
      <c r="F95" s="154">
        <f t="shared" si="10"/>
        <v>15074.16</v>
      </c>
      <c r="G95" s="148">
        <f t="shared" si="32"/>
        <v>12.39</v>
      </c>
      <c r="H95" s="151">
        <f t="shared" si="11"/>
        <v>284.97</v>
      </c>
      <c r="I95" s="149">
        <f t="shared" si="33"/>
        <v>12.39</v>
      </c>
      <c r="J95" s="152">
        <f t="shared" si="20"/>
        <v>15359.13</v>
      </c>
      <c r="L95" s="68">
        <f t="shared" si="29"/>
        <v>8</v>
      </c>
      <c r="M95" s="68">
        <v>0.0</v>
      </c>
      <c r="N95" s="69">
        <f t="shared" si="34"/>
        <v>153.59</v>
      </c>
      <c r="O95" s="70">
        <f t="shared" si="30"/>
        <v>7882.58</v>
      </c>
      <c r="P95" s="71">
        <f t="shared" si="16"/>
        <v>153.59</v>
      </c>
    </row>
    <row r="96">
      <c r="A96" s="143"/>
      <c r="B96" s="72">
        <v>44051.0</v>
      </c>
      <c r="C96" s="147" t="s">
        <v>44</v>
      </c>
      <c r="D96" s="148">
        <f t="shared" si="31"/>
        <v>12.39</v>
      </c>
      <c r="E96" s="149">
        <v>0.0</v>
      </c>
      <c r="F96" s="154">
        <f t="shared" si="10"/>
        <v>15074.16</v>
      </c>
      <c r="G96" s="148">
        <f t="shared" si="32"/>
        <v>12.39</v>
      </c>
      <c r="H96" s="151">
        <f t="shared" si="11"/>
        <v>297.36</v>
      </c>
      <c r="I96" s="149">
        <f t="shared" si="33"/>
        <v>12.39</v>
      </c>
      <c r="J96" s="152">
        <f t="shared" si="20"/>
        <v>15371.52</v>
      </c>
      <c r="L96" s="68">
        <f t="shared" si="29"/>
        <v>7</v>
      </c>
      <c r="M96" s="68">
        <v>0.0</v>
      </c>
      <c r="N96" s="69">
        <f t="shared" si="34"/>
        <v>153.72</v>
      </c>
      <c r="O96" s="70">
        <f t="shared" si="30"/>
        <v>7882.58</v>
      </c>
      <c r="P96" s="71">
        <f t="shared" si="16"/>
        <v>153.72</v>
      </c>
    </row>
    <row r="97">
      <c r="A97" s="143"/>
      <c r="B97" s="72">
        <v>44052.0</v>
      </c>
      <c r="C97" s="147" t="s">
        <v>44</v>
      </c>
      <c r="D97" s="148">
        <f t="shared" si="31"/>
        <v>12.39</v>
      </c>
      <c r="E97" s="149">
        <v>0.0</v>
      </c>
      <c r="F97" s="154">
        <f t="shared" si="10"/>
        <v>15074.16</v>
      </c>
      <c r="G97" s="148">
        <f t="shared" si="32"/>
        <v>12.39</v>
      </c>
      <c r="H97" s="151">
        <f t="shared" si="11"/>
        <v>309.75</v>
      </c>
      <c r="I97" s="149">
        <f t="shared" si="33"/>
        <v>12.39</v>
      </c>
      <c r="J97" s="152">
        <f t="shared" si="20"/>
        <v>15383.91</v>
      </c>
      <c r="L97" s="68">
        <f t="shared" si="29"/>
        <v>6</v>
      </c>
      <c r="M97" s="68">
        <v>0.0</v>
      </c>
      <c r="N97" s="69">
        <f t="shared" si="34"/>
        <v>153.84</v>
      </c>
      <c r="O97" s="70">
        <f t="shared" si="30"/>
        <v>7882.58</v>
      </c>
      <c r="P97" s="71">
        <f t="shared" si="16"/>
        <v>153.84</v>
      </c>
    </row>
    <row r="98">
      <c r="A98" s="143"/>
      <c r="B98" s="72">
        <v>44053.0</v>
      </c>
      <c r="C98" s="147" t="s">
        <v>44</v>
      </c>
      <c r="D98" s="148">
        <f t="shared" si="31"/>
        <v>12.39</v>
      </c>
      <c r="E98" s="149">
        <v>0.0</v>
      </c>
      <c r="F98" s="154">
        <f t="shared" si="10"/>
        <v>15074.16</v>
      </c>
      <c r="G98" s="148">
        <f t="shared" si="32"/>
        <v>12.39</v>
      </c>
      <c r="H98" s="151">
        <f t="shared" si="11"/>
        <v>322.14</v>
      </c>
      <c r="I98" s="149">
        <f t="shared" si="33"/>
        <v>12.39</v>
      </c>
      <c r="J98" s="152">
        <f t="shared" si="20"/>
        <v>15396.3</v>
      </c>
      <c r="L98" s="68">
        <f t="shared" si="29"/>
        <v>5</v>
      </c>
      <c r="M98" s="68">
        <v>0.0</v>
      </c>
      <c r="N98" s="69">
        <f t="shared" si="34"/>
        <v>153.96</v>
      </c>
      <c r="O98" s="70">
        <f t="shared" si="30"/>
        <v>7882.58</v>
      </c>
      <c r="P98" s="71">
        <f t="shared" si="16"/>
        <v>153.96</v>
      </c>
    </row>
    <row r="99">
      <c r="A99" s="143"/>
      <c r="B99" s="72">
        <v>44054.0</v>
      </c>
      <c r="C99" s="147" t="s">
        <v>44</v>
      </c>
      <c r="D99" s="148">
        <f t="shared" si="31"/>
        <v>12.39</v>
      </c>
      <c r="E99" s="149">
        <v>0.0</v>
      </c>
      <c r="F99" s="154">
        <f t="shared" si="10"/>
        <v>15074.16</v>
      </c>
      <c r="G99" s="148">
        <f t="shared" si="32"/>
        <v>12.39</v>
      </c>
      <c r="H99" s="151">
        <f t="shared" si="11"/>
        <v>334.53</v>
      </c>
      <c r="I99" s="149">
        <f t="shared" si="33"/>
        <v>12.39</v>
      </c>
      <c r="J99" s="152">
        <f t="shared" si="20"/>
        <v>15408.69</v>
      </c>
      <c r="L99" s="68">
        <f t="shared" si="29"/>
        <v>4</v>
      </c>
      <c r="M99" s="68">
        <v>0.0</v>
      </c>
      <c r="N99" s="69">
        <f t="shared" si="34"/>
        <v>154.09</v>
      </c>
      <c r="O99" s="70">
        <f t="shared" si="30"/>
        <v>7882.58</v>
      </c>
      <c r="P99" s="71">
        <f t="shared" si="16"/>
        <v>154.09</v>
      </c>
    </row>
    <row r="100">
      <c r="A100" s="143"/>
      <c r="B100" s="72">
        <v>44055.0</v>
      </c>
      <c r="C100" s="147" t="s">
        <v>44</v>
      </c>
      <c r="D100" s="148">
        <f t="shared" si="31"/>
        <v>12.39</v>
      </c>
      <c r="E100" s="149">
        <v>0.0</v>
      </c>
      <c r="F100" s="154">
        <f t="shared" si="10"/>
        <v>15074.16</v>
      </c>
      <c r="G100" s="148">
        <f t="shared" si="32"/>
        <v>12.39</v>
      </c>
      <c r="H100" s="151">
        <f t="shared" si="11"/>
        <v>346.92</v>
      </c>
      <c r="I100" s="149">
        <f t="shared" si="33"/>
        <v>12.39</v>
      </c>
      <c r="J100" s="152">
        <f t="shared" si="20"/>
        <v>15421.08</v>
      </c>
      <c r="L100" s="68">
        <f t="shared" si="29"/>
        <v>3</v>
      </c>
      <c r="M100" s="68">
        <v>0.0</v>
      </c>
      <c r="N100" s="69">
        <f t="shared" si="34"/>
        <v>154.21</v>
      </c>
      <c r="O100" s="70">
        <f t="shared" si="30"/>
        <v>7882.58</v>
      </c>
      <c r="P100" s="71">
        <f t="shared" si="16"/>
        <v>154.21</v>
      </c>
    </row>
    <row r="101">
      <c r="A101" s="143"/>
      <c r="B101" s="72">
        <v>44056.0</v>
      </c>
      <c r="C101" s="147" t="s">
        <v>44</v>
      </c>
      <c r="D101" s="148">
        <f t="shared" si="31"/>
        <v>12.39</v>
      </c>
      <c r="E101" s="149">
        <v>0.0</v>
      </c>
      <c r="F101" s="154">
        <f t="shared" si="10"/>
        <v>15074.16</v>
      </c>
      <c r="G101" s="148">
        <f t="shared" si="32"/>
        <v>12.39</v>
      </c>
      <c r="H101" s="151">
        <f t="shared" si="11"/>
        <v>359.31</v>
      </c>
      <c r="I101" s="149">
        <f t="shared" si="33"/>
        <v>12.39</v>
      </c>
      <c r="J101" s="152">
        <f t="shared" si="20"/>
        <v>15433.47</v>
      </c>
      <c r="L101" s="68">
        <f t="shared" si="29"/>
        <v>2</v>
      </c>
      <c r="M101" s="68">
        <v>0.0</v>
      </c>
      <c r="N101" s="69">
        <f t="shared" si="34"/>
        <v>154.33</v>
      </c>
      <c r="O101" s="70">
        <f t="shared" si="30"/>
        <v>7882.58</v>
      </c>
      <c r="P101" s="71">
        <f t="shared" si="16"/>
        <v>154.33</v>
      </c>
    </row>
    <row r="102">
      <c r="A102" s="143"/>
      <c r="B102" s="72">
        <v>44057.0</v>
      </c>
      <c r="C102" s="147" t="s">
        <v>44</v>
      </c>
      <c r="D102" s="148">
        <f t="shared" si="31"/>
        <v>12.39</v>
      </c>
      <c r="E102" s="149">
        <v>0.0</v>
      </c>
      <c r="F102" s="154">
        <f t="shared" si="10"/>
        <v>15074.16</v>
      </c>
      <c r="G102" s="148">
        <f t="shared" si="32"/>
        <v>12.39</v>
      </c>
      <c r="H102" s="151">
        <f t="shared" si="11"/>
        <v>371.7</v>
      </c>
      <c r="I102" s="149">
        <f t="shared" si="33"/>
        <v>12.39</v>
      </c>
      <c r="J102" s="152">
        <f t="shared" si="20"/>
        <v>15445.86</v>
      </c>
      <c r="L102" s="68">
        <f t="shared" si="29"/>
        <v>1</v>
      </c>
      <c r="M102" s="68">
        <v>0.0</v>
      </c>
      <c r="N102" s="69">
        <f t="shared" si="34"/>
        <v>154.46</v>
      </c>
      <c r="O102" s="70">
        <f t="shared" si="30"/>
        <v>7882.58</v>
      </c>
      <c r="P102" s="71">
        <f t="shared" si="16"/>
        <v>154.46</v>
      </c>
    </row>
    <row r="103">
      <c r="A103" s="143"/>
      <c r="B103" s="72">
        <v>44058.0</v>
      </c>
      <c r="C103" s="147" t="s">
        <v>44</v>
      </c>
      <c r="D103" s="148">
        <f t="shared" si="31"/>
        <v>12.39</v>
      </c>
      <c r="E103" s="149">
        <v>0.0</v>
      </c>
      <c r="F103" s="154">
        <f t="shared" si="10"/>
        <v>15074.16</v>
      </c>
      <c r="G103" s="148">
        <f t="shared" si="32"/>
        <v>12.39</v>
      </c>
      <c r="H103" s="151">
        <f t="shared" si="11"/>
        <v>384.09</v>
      </c>
      <c r="I103" s="149">
        <f t="shared" si="33"/>
        <v>12.39</v>
      </c>
      <c r="J103" s="152">
        <f t="shared" si="20"/>
        <v>15458.25</v>
      </c>
      <c r="L103" s="78">
        <f t="shared" si="29"/>
        <v>0</v>
      </c>
      <c r="M103" s="78">
        <v>0.0</v>
      </c>
      <c r="N103" s="79">
        <v>0.0</v>
      </c>
      <c r="O103" s="70">
        <f t="shared" si="30"/>
        <v>7882.58</v>
      </c>
      <c r="P103" s="81">
        <f t="shared" si="16"/>
        <v>154.58</v>
      </c>
    </row>
    <row r="104">
      <c r="A104" s="143"/>
      <c r="B104" s="83">
        <v>44058.0</v>
      </c>
      <c r="C104" s="84" t="s">
        <v>45</v>
      </c>
      <c r="D104" s="99">
        <f>O4</f>
        <v>7882.58</v>
      </c>
      <c r="E104" s="97">
        <f>-(D104-H103)</f>
        <v>-7498.49</v>
      </c>
      <c r="F104" s="98">
        <f t="shared" si="10"/>
        <v>7575.67</v>
      </c>
      <c r="G104" s="99">
        <f>-(H103)</f>
        <v>-384.09</v>
      </c>
      <c r="H104" s="88">
        <f t="shared" si="11"/>
        <v>0</v>
      </c>
      <c r="I104" s="97">
        <f>-D104</f>
        <v>-7882.58</v>
      </c>
      <c r="J104" s="89">
        <f t="shared" si="20"/>
        <v>7575.67</v>
      </c>
      <c r="L104" s="78">
        <f>B115-B104</f>
        <v>10</v>
      </c>
      <c r="M104" s="78">
        <v>0.0</v>
      </c>
      <c r="N104" s="79">
        <v>0.0</v>
      </c>
      <c r="O104" s="144">
        <f t="shared" ref="O104:O114" si="35">ROUND(MAX(0,F104-$S$5)+H104+ROUND(F104*$C$2/365,2)*(L104-M104)+ROUND(F104*$C$5,2)*M104,2)</f>
        <v>7637.97</v>
      </c>
      <c r="P104" s="81">
        <f t="shared" si="16"/>
        <v>75.76</v>
      </c>
    </row>
    <row r="105">
      <c r="A105" s="145"/>
      <c r="B105" s="72">
        <v>44059.0</v>
      </c>
      <c r="C105" s="102" t="s">
        <v>44</v>
      </c>
      <c r="D105" s="103">
        <f t="shared" ref="D105:D114" si="36">ROUND($C$2/365*F104,2)</f>
        <v>6.23</v>
      </c>
      <c r="E105" s="71">
        <v>0.0</v>
      </c>
      <c r="F105" s="91">
        <f t="shared" si="10"/>
        <v>7575.67</v>
      </c>
      <c r="G105" s="4">
        <f t="shared" ref="G105:G114" si="37">D105</f>
        <v>6.23</v>
      </c>
      <c r="H105" s="77">
        <f t="shared" si="11"/>
        <v>6.23</v>
      </c>
      <c r="I105" s="71">
        <f t="shared" ref="I105:I114" si="38">E105+G105</f>
        <v>6.23</v>
      </c>
      <c r="J105" s="77">
        <f t="shared" si="20"/>
        <v>7581.9</v>
      </c>
      <c r="K105" s="4"/>
      <c r="L105" s="68">
        <f t="shared" ref="L105:L115" si="39">$B$115-B105</f>
        <v>9</v>
      </c>
      <c r="M105" s="68">
        <v>0.0</v>
      </c>
      <c r="N105" s="69">
        <f t="shared" ref="N105:N113" si="40">ROUND(J105*$C$15,2)</f>
        <v>75.82</v>
      </c>
      <c r="O105" s="70">
        <f t="shared" si="35"/>
        <v>7637.97</v>
      </c>
      <c r="P105" s="71">
        <f t="shared" si="16"/>
        <v>75.82</v>
      </c>
    </row>
    <row r="106">
      <c r="B106" s="72">
        <v>44060.0</v>
      </c>
      <c r="C106" s="102" t="s">
        <v>44</v>
      </c>
      <c r="D106" s="103">
        <f t="shared" si="36"/>
        <v>6.23</v>
      </c>
      <c r="E106" s="71">
        <v>0.0</v>
      </c>
      <c r="F106" s="91">
        <f t="shared" si="10"/>
        <v>7575.67</v>
      </c>
      <c r="G106" s="4">
        <f t="shared" si="37"/>
        <v>6.23</v>
      </c>
      <c r="H106" s="77">
        <f t="shared" si="11"/>
        <v>12.46</v>
      </c>
      <c r="I106" s="71">
        <f t="shared" si="38"/>
        <v>6.23</v>
      </c>
      <c r="J106" s="77">
        <f t="shared" si="20"/>
        <v>7588.13</v>
      </c>
      <c r="K106" s="4"/>
      <c r="L106" s="68">
        <f t="shared" si="39"/>
        <v>8</v>
      </c>
      <c r="M106" s="68">
        <v>0.0</v>
      </c>
      <c r="N106" s="69">
        <f t="shared" si="40"/>
        <v>75.88</v>
      </c>
      <c r="O106" s="70">
        <f t="shared" si="35"/>
        <v>7637.97</v>
      </c>
      <c r="P106" s="71">
        <f t="shared" si="16"/>
        <v>75.88</v>
      </c>
    </row>
    <row r="107">
      <c r="B107" s="72">
        <v>44061.0</v>
      </c>
      <c r="C107" s="102" t="s">
        <v>44</v>
      </c>
      <c r="D107" s="103">
        <f t="shared" si="36"/>
        <v>6.23</v>
      </c>
      <c r="E107" s="71">
        <v>0.0</v>
      </c>
      <c r="F107" s="91">
        <f t="shared" si="10"/>
        <v>7575.67</v>
      </c>
      <c r="G107" s="4">
        <f t="shared" si="37"/>
        <v>6.23</v>
      </c>
      <c r="H107" s="77">
        <f t="shared" si="11"/>
        <v>18.69</v>
      </c>
      <c r="I107" s="71">
        <f t="shared" si="38"/>
        <v>6.23</v>
      </c>
      <c r="J107" s="77">
        <f t="shared" si="20"/>
        <v>7594.36</v>
      </c>
      <c r="K107" s="4"/>
      <c r="L107" s="68">
        <f t="shared" si="39"/>
        <v>7</v>
      </c>
      <c r="M107" s="68">
        <v>0.0</v>
      </c>
      <c r="N107" s="69">
        <f t="shared" si="40"/>
        <v>75.94</v>
      </c>
      <c r="O107" s="70">
        <f t="shared" si="35"/>
        <v>7637.97</v>
      </c>
      <c r="P107" s="71">
        <f t="shared" si="16"/>
        <v>75.94</v>
      </c>
    </row>
    <row r="108">
      <c r="B108" s="72">
        <v>44062.0</v>
      </c>
      <c r="C108" s="102" t="s">
        <v>44</v>
      </c>
      <c r="D108" s="103">
        <f t="shared" si="36"/>
        <v>6.23</v>
      </c>
      <c r="E108" s="71">
        <v>0.0</v>
      </c>
      <c r="F108" s="91">
        <f t="shared" si="10"/>
        <v>7575.67</v>
      </c>
      <c r="G108" s="4">
        <f t="shared" si="37"/>
        <v>6.23</v>
      </c>
      <c r="H108" s="77">
        <f t="shared" si="11"/>
        <v>24.92</v>
      </c>
      <c r="I108" s="71">
        <f t="shared" si="38"/>
        <v>6.23</v>
      </c>
      <c r="J108" s="77">
        <f t="shared" si="20"/>
        <v>7600.59</v>
      </c>
      <c r="K108" s="4"/>
      <c r="L108" s="68">
        <f t="shared" si="39"/>
        <v>6</v>
      </c>
      <c r="M108" s="68">
        <v>0.0</v>
      </c>
      <c r="N108" s="69">
        <f t="shared" si="40"/>
        <v>76.01</v>
      </c>
      <c r="O108" s="70">
        <f t="shared" si="35"/>
        <v>7637.97</v>
      </c>
      <c r="P108" s="71">
        <f t="shared" si="16"/>
        <v>76.01</v>
      </c>
    </row>
    <row r="109">
      <c r="B109" s="72">
        <v>44063.0</v>
      </c>
      <c r="C109" s="102" t="s">
        <v>44</v>
      </c>
      <c r="D109" s="103">
        <f t="shared" si="36"/>
        <v>6.23</v>
      </c>
      <c r="E109" s="71">
        <v>0.0</v>
      </c>
      <c r="F109" s="91">
        <f t="shared" si="10"/>
        <v>7575.67</v>
      </c>
      <c r="G109" s="4">
        <f t="shared" si="37"/>
        <v>6.23</v>
      </c>
      <c r="H109" s="77">
        <f t="shared" si="11"/>
        <v>31.15</v>
      </c>
      <c r="I109" s="71">
        <f t="shared" si="38"/>
        <v>6.23</v>
      </c>
      <c r="J109" s="77">
        <f t="shared" si="20"/>
        <v>7606.82</v>
      </c>
      <c r="K109" s="4"/>
      <c r="L109" s="68">
        <f t="shared" si="39"/>
        <v>5</v>
      </c>
      <c r="M109" s="68">
        <v>0.0</v>
      </c>
      <c r="N109" s="69">
        <f t="shared" si="40"/>
        <v>76.07</v>
      </c>
      <c r="O109" s="70">
        <f t="shared" si="35"/>
        <v>7637.97</v>
      </c>
      <c r="P109" s="71">
        <f t="shared" si="16"/>
        <v>76.07</v>
      </c>
    </row>
    <row r="110">
      <c r="B110" s="72">
        <v>44064.0</v>
      </c>
      <c r="C110" s="102" t="s">
        <v>44</v>
      </c>
      <c r="D110" s="103">
        <f t="shared" si="36"/>
        <v>6.23</v>
      </c>
      <c r="E110" s="71">
        <v>0.0</v>
      </c>
      <c r="F110" s="91">
        <f t="shared" si="10"/>
        <v>7575.67</v>
      </c>
      <c r="G110" s="4">
        <f t="shared" si="37"/>
        <v>6.23</v>
      </c>
      <c r="H110" s="77">
        <f t="shared" si="11"/>
        <v>37.38</v>
      </c>
      <c r="I110" s="71">
        <f t="shared" si="38"/>
        <v>6.23</v>
      </c>
      <c r="J110" s="77">
        <f t="shared" si="20"/>
        <v>7613.05</v>
      </c>
      <c r="K110" s="4"/>
      <c r="L110" s="68">
        <f t="shared" si="39"/>
        <v>4</v>
      </c>
      <c r="M110" s="68">
        <v>0.0</v>
      </c>
      <c r="N110" s="69">
        <f t="shared" si="40"/>
        <v>76.13</v>
      </c>
      <c r="O110" s="70">
        <f t="shared" si="35"/>
        <v>7637.97</v>
      </c>
      <c r="P110" s="71">
        <f t="shared" si="16"/>
        <v>76.13</v>
      </c>
    </row>
    <row r="111">
      <c r="B111" s="72">
        <v>44065.0</v>
      </c>
      <c r="C111" s="102" t="s">
        <v>44</v>
      </c>
      <c r="D111" s="103">
        <f t="shared" si="36"/>
        <v>6.23</v>
      </c>
      <c r="E111" s="71">
        <v>0.0</v>
      </c>
      <c r="F111" s="91">
        <f t="shared" si="10"/>
        <v>7575.67</v>
      </c>
      <c r="G111" s="4">
        <f t="shared" si="37"/>
        <v>6.23</v>
      </c>
      <c r="H111" s="77">
        <f t="shared" si="11"/>
        <v>43.61</v>
      </c>
      <c r="I111" s="71">
        <f t="shared" si="38"/>
        <v>6.23</v>
      </c>
      <c r="J111" s="77">
        <f t="shared" si="20"/>
        <v>7619.28</v>
      </c>
      <c r="K111" s="4"/>
      <c r="L111" s="68">
        <f t="shared" si="39"/>
        <v>3</v>
      </c>
      <c r="M111" s="68">
        <v>0.0</v>
      </c>
      <c r="N111" s="69">
        <f t="shared" si="40"/>
        <v>76.19</v>
      </c>
      <c r="O111" s="70">
        <f t="shared" si="35"/>
        <v>7637.97</v>
      </c>
      <c r="P111" s="71">
        <f t="shared" si="16"/>
        <v>76.19</v>
      </c>
    </row>
    <row r="112">
      <c r="B112" s="72">
        <v>44066.0</v>
      </c>
      <c r="C112" s="102" t="s">
        <v>44</v>
      </c>
      <c r="D112" s="103">
        <f t="shared" si="36"/>
        <v>6.23</v>
      </c>
      <c r="E112" s="71">
        <v>0.0</v>
      </c>
      <c r="F112" s="91">
        <f t="shared" si="10"/>
        <v>7575.67</v>
      </c>
      <c r="G112" s="4">
        <f t="shared" si="37"/>
        <v>6.23</v>
      </c>
      <c r="H112" s="77">
        <f t="shared" si="11"/>
        <v>49.84</v>
      </c>
      <c r="I112" s="71">
        <f t="shared" si="38"/>
        <v>6.23</v>
      </c>
      <c r="J112" s="77">
        <f t="shared" si="20"/>
        <v>7625.51</v>
      </c>
      <c r="K112" s="4"/>
      <c r="L112" s="68">
        <f t="shared" si="39"/>
        <v>2</v>
      </c>
      <c r="M112" s="68">
        <v>0.0</v>
      </c>
      <c r="N112" s="69">
        <f t="shared" si="40"/>
        <v>76.26</v>
      </c>
      <c r="O112" s="70">
        <f t="shared" si="35"/>
        <v>7637.97</v>
      </c>
      <c r="P112" s="71">
        <f t="shared" si="16"/>
        <v>76.26</v>
      </c>
    </row>
    <row r="113">
      <c r="B113" s="72">
        <v>44067.0</v>
      </c>
      <c r="C113" s="102" t="s">
        <v>44</v>
      </c>
      <c r="D113" s="103">
        <f t="shared" si="36"/>
        <v>6.23</v>
      </c>
      <c r="E113" s="71">
        <v>0.0</v>
      </c>
      <c r="F113" s="91">
        <f t="shared" si="10"/>
        <v>7575.67</v>
      </c>
      <c r="G113" s="4">
        <f t="shared" si="37"/>
        <v>6.23</v>
      </c>
      <c r="H113" s="77">
        <f t="shared" si="11"/>
        <v>56.07</v>
      </c>
      <c r="I113" s="71">
        <f t="shared" si="38"/>
        <v>6.23</v>
      </c>
      <c r="J113" s="77">
        <f t="shared" si="20"/>
        <v>7631.74</v>
      </c>
      <c r="K113" s="4"/>
      <c r="L113" s="68">
        <f t="shared" si="39"/>
        <v>1</v>
      </c>
      <c r="M113" s="68">
        <v>0.0</v>
      </c>
      <c r="N113" s="69">
        <f t="shared" si="40"/>
        <v>76.32</v>
      </c>
      <c r="O113" s="70">
        <f t="shared" si="35"/>
        <v>7637.97</v>
      </c>
      <c r="P113" s="71">
        <f t="shared" si="16"/>
        <v>76.32</v>
      </c>
    </row>
    <row r="114">
      <c r="B114" s="72">
        <v>44068.0</v>
      </c>
      <c r="C114" s="102" t="s">
        <v>44</v>
      </c>
      <c r="D114" s="103">
        <f t="shared" si="36"/>
        <v>6.23</v>
      </c>
      <c r="E114" s="71">
        <v>0.0</v>
      </c>
      <c r="F114" s="91">
        <f t="shared" si="10"/>
        <v>7575.67</v>
      </c>
      <c r="G114" s="4">
        <f t="shared" si="37"/>
        <v>6.23</v>
      </c>
      <c r="H114" s="77">
        <f t="shared" si="11"/>
        <v>62.3</v>
      </c>
      <c r="I114" s="71">
        <f t="shared" si="38"/>
        <v>6.23</v>
      </c>
      <c r="J114" s="77">
        <f t="shared" si="20"/>
        <v>7637.97</v>
      </c>
      <c r="K114" s="4"/>
      <c r="L114" s="68">
        <f t="shared" si="39"/>
        <v>0</v>
      </c>
      <c r="M114" s="68">
        <v>0.0</v>
      </c>
      <c r="N114" s="69">
        <v>0.0</v>
      </c>
      <c r="O114" s="70">
        <f t="shared" si="35"/>
        <v>7637.97</v>
      </c>
      <c r="P114" s="71">
        <f t="shared" si="16"/>
        <v>76.38</v>
      </c>
    </row>
    <row r="115">
      <c r="B115" s="83">
        <v>44068.0</v>
      </c>
      <c r="C115" s="84" t="s">
        <v>45</v>
      </c>
      <c r="D115" s="99">
        <f>O5</f>
        <v>7637.97</v>
      </c>
      <c r="E115" s="97">
        <f>-(D115-H114)</f>
        <v>-7575.67</v>
      </c>
      <c r="F115" s="98">
        <f t="shared" si="10"/>
        <v>0</v>
      </c>
      <c r="G115" s="99">
        <f>-(H114)</f>
        <v>-62.3</v>
      </c>
      <c r="H115" s="88">
        <f t="shared" si="11"/>
        <v>0</v>
      </c>
      <c r="I115" s="97">
        <f>-D115</f>
        <v>-7637.97</v>
      </c>
      <c r="J115" s="89">
        <f t="shared" si="20"/>
        <v>0</v>
      </c>
      <c r="K115" s="4"/>
      <c r="L115" s="68">
        <f t="shared" si="39"/>
        <v>0</v>
      </c>
      <c r="M115" s="68">
        <v>0.0</v>
      </c>
      <c r="N115" s="71">
        <v>0.0</v>
      </c>
      <c r="O115" s="71">
        <v>0.0</v>
      </c>
      <c r="P115" s="71">
        <f t="shared" si="16"/>
        <v>0</v>
      </c>
    </row>
  </sheetData>
  <mergeCells count="1">
    <mergeCell ref="U2:U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4" max="14" width="18.0"/>
    <col customWidth="1" min="15" max="15" width="20.43"/>
    <col customWidth="1" min="16" max="16" width="19.71"/>
    <col customWidth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2" width="28.71"/>
    <col customWidth="1" min="23" max="23" width="30.29"/>
  </cols>
  <sheetData>
    <row r="1">
      <c r="A1" s="105"/>
      <c r="B1" s="106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107">
        <v>0.3</v>
      </c>
      <c r="L2" s="14">
        <v>43997.0</v>
      </c>
      <c r="M2" s="155">
        <v>10.0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7461.32</v>
      </c>
      <c r="Q2" s="17">
        <f t="shared" ref="Q2:Q5" si="3">ROUND(R2*$C$5,2)*M2+ROUND(R2*($C$2/365),2)*(N2-M2)</f>
        <v>421.26</v>
      </c>
      <c r="R2" s="17">
        <f>C1</f>
        <v>30000</v>
      </c>
      <c r="S2" s="17">
        <f t="shared" ref="S2:S5" si="4">R2-P2</f>
        <v>22538.68</v>
      </c>
      <c r="T2" s="18">
        <f>Q2</f>
        <v>421.26</v>
      </c>
      <c r="U2" s="19">
        <f>SUM(O2:O5)</f>
        <v>31427.76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107">
        <v>0.03</v>
      </c>
      <c r="L3" s="14">
        <v>44027.0</v>
      </c>
      <c r="M3" s="15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7326.98</v>
      </c>
      <c r="Q3" s="17">
        <f t="shared" si="3"/>
        <v>555.6</v>
      </c>
      <c r="R3" s="17">
        <f t="shared" ref="R3:R5" si="7">S2</f>
        <v>22538.68</v>
      </c>
      <c r="S3" s="17">
        <f t="shared" si="4"/>
        <v>15211.7</v>
      </c>
      <c r="T3" s="18">
        <f>SUM(Q2:Q3)</f>
        <v>976.86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109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7495.08</v>
      </c>
      <c r="Q4" s="17">
        <f t="shared" si="3"/>
        <v>387.5</v>
      </c>
      <c r="R4" s="17">
        <f t="shared" si="7"/>
        <v>15211.7</v>
      </c>
      <c r="S4" s="17">
        <f t="shared" si="4"/>
        <v>7716.62</v>
      </c>
      <c r="T4" s="18">
        <f>SUM(Q2:Q4)</f>
        <v>1364.36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10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7780.02</v>
      </c>
      <c r="P5" s="17">
        <f t="shared" si="2"/>
        <v>7716.62</v>
      </c>
      <c r="Q5" s="17">
        <f t="shared" si="3"/>
        <v>63.4</v>
      </c>
      <c r="R5" s="25">
        <f t="shared" si="7"/>
        <v>7716.62</v>
      </c>
      <c r="S5" s="17">
        <f t="shared" si="4"/>
        <v>0</v>
      </c>
      <c r="T5" s="26">
        <f>SUM(Q2:Q5)</f>
        <v>1427.76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156">
        <v>10.0</v>
      </c>
    </row>
    <row r="7">
      <c r="A7" s="105"/>
      <c r="B7" s="32" t="s">
        <v>18</v>
      </c>
      <c r="C7" s="33">
        <f>C1-D18</f>
        <v>29100</v>
      </c>
    </row>
    <row r="8">
      <c r="A8" s="105"/>
      <c r="B8" s="32" t="s">
        <v>19</v>
      </c>
      <c r="C8" s="33">
        <v>300.0</v>
      </c>
      <c r="L8" s="30"/>
    </row>
    <row r="9">
      <c r="A9" s="105"/>
      <c r="B9" s="32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3">
        <f>C1/C9</f>
        <v>7500</v>
      </c>
    </row>
    <row r="13">
      <c r="A13" s="105"/>
      <c r="B13" s="32" t="s">
        <v>26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63"/>
      <c r="M18" s="63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5" si="10">F18+E19</f>
        <v>30000</v>
      </c>
      <c r="G19" s="126">
        <v>0.0</v>
      </c>
      <c r="H19" s="127">
        <f t="shared" ref="H19:H115" si="11">H18+G19</f>
        <v>0</v>
      </c>
      <c r="I19" s="128">
        <v>0.0</v>
      </c>
      <c r="J19" s="134">
        <f>C1</f>
        <v>30000</v>
      </c>
      <c r="L19" s="68">
        <f t="shared" ref="L19:L40" si="12">$B$40-B19</f>
        <v>21</v>
      </c>
      <c r="M19" s="68">
        <f t="shared" ref="M19:M29" si="13">$B$29-B19</f>
        <v>10</v>
      </c>
      <c r="N19" s="69">
        <f t="shared" ref="N19:N39" si="14">ROUND(J19*$C$15,2)</f>
        <v>300</v>
      </c>
      <c r="O19" s="70">
        <f t="shared" ref="O19:O40" si="15">ROUND(MAX(0,F19-$S$2)+H19+ROUND(F19*$C$2/365,2)*(L19-M19)+ROUND(F19*$C$5,2)*M19,2)</f>
        <v>7882.58</v>
      </c>
      <c r="P19" s="71">
        <f t="shared" ref="P19:P115" si="16">ROUND(J19/$C$14*100,2)</f>
        <v>300</v>
      </c>
    </row>
    <row r="20">
      <c r="A20" s="135"/>
      <c r="B20" s="136">
        <v>43977.0</v>
      </c>
      <c r="C20" s="137" t="s">
        <v>47</v>
      </c>
      <c r="D20" s="138">
        <f t="shared" ref="D20:D29" si="17">ROUND($C$5*F19,2)</f>
        <v>15</v>
      </c>
      <c r="E20" s="139">
        <v>0.0</v>
      </c>
      <c r="F20" s="140">
        <f t="shared" si="10"/>
        <v>30000</v>
      </c>
      <c r="G20" s="138">
        <f t="shared" ref="G20:G40" si="18">D20</f>
        <v>15</v>
      </c>
      <c r="H20" s="141">
        <f t="shared" si="11"/>
        <v>15</v>
      </c>
      <c r="I20" s="139">
        <f t="shared" ref="I20:I40" si="19">E20+G20</f>
        <v>15</v>
      </c>
      <c r="J20" s="142">
        <f t="shared" ref="J20:J115" si="20">J19+I20</f>
        <v>30015</v>
      </c>
      <c r="L20" s="68">
        <f t="shared" si="12"/>
        <v>20</v>
      </c>
      <c r="M20" s="68">
        <f t="shared" si="13"/>
        <v>9</v>
      </c>
      <c r="N20" s="69">
        <f t="shared" si="14"/>
        <v>300.15</v>
      </c>
      <c r="O20" s="70">
        <f t="shared" si="15"/>
        <v>7882.58</v>
      </c>
      <c r="P20" s="71">
        <f t="shared" si="16"/>
        <v>300.15</v>
      </c>
    </row>
    <row r="21">
      <c r="A21" s="135"/>
      <c r="B21" s="136">
        <v>43978.0</v>
      </c>
      <c r="C21" s="137" t="s">
        <v>47</v>
      </c>
      <c r="D21" s="138">
        <f t="shared" si="17"/>
        <v>15</v>
      </c>
      <c r="E21" s="139">
        <v>0.0</v>
      </c>
      <c r="F21" s="140">
        <f t="shared" si="10"/>
        <v>30000</v>
      </c>
      <c r="G21" s="138">
        <f t="shared" si="18"/>
        <v>15</v>
      </c>
      <c r="H21" s="141">
        <f t="shared" si="11"/>
        <v>30</v>
      </c>
      <c r="I21" s="139">
        <f t="shared" si="19"/>
        <v>15</v>
      </c>
      <c r="J21" s="142">
        <f t="shared" si="20"/>
        <v>30030</v>
      </c>
      <c r="L21" s="68">
        <f t="shared" si="12"/>
        <v>19</v>
      </c>
      <c r="M21" s="68">
        <f t="shared" si="13"/>
        <v>8</v>
      </c>
      <c r="N21" s="69">
        <f t="shared" si="14"/>
        <v>300.3</v>
      </c>
      <c r="O21" s="70">
        <f t="shared" si="15"/>
        <v>7882.58</v>
      </c>
      <c r="P21" s="71">
        <f t="shared" si="16"/>
        <v>300.3</v>
      </c>
    </row>
    <row r="22">
      <c r="A22" s="135"/>
      <c r="B22" s="136">
        <v>43979.0</v>
      </c>
      <c r="C22" s="137" t="s">
        <v>47</v>
      </c>
      <c r="D22" s="138">
        <f t="shared" si="17"/>
        <v>15</v>
      </c>
      <c r="E22" s="139">
        <v>0.0</v>
      </c>
      <c r="F22" s="140">
        <f t="shared" si="10"/>
        <v>30000</v>
      </c>
      <c r="G22" s="138">
        <f t="shared" si="18"/>
        <v>15</v>
      </c>
      <c r="H22" s="141">
        <f t="shared" si="11"/>
        <v>45</v>
      </c>
      <c r="I22" s="139">
        <f t="shared" si="19"/>
        <v>15</v>
      </c>
      <c r="J22" s="142">
        <f t="shared" si="20"/>
        <v>30045</v>
      </c>
      <c r="L22" s="68">
        <f t="shared" si="12"/>
        <v>18</v>
      </c>
      <c r="M22" s="68">
        <f t="shared" si="13"/>
        <v>7</v>
      </c>
      <c r="N22" s="69">
        <f t="shared" si="14"/>
        <v>300.45</v>
      </c>
      <c r="O22" s="70">
        <f t="shared" si="15"/>
        <v>7882.58</v>
      </c>
      <c r="P22" s="71">
        <f t="shared" si="16"/>
        <v>300.45</v>
      </c>
    </row>
    <row r="23">
      <c r="A23" s="143"/>
      <c r="B23" s="136">
        <v>43980.0</v>
      </c>
      <c r="C23" s="137" t="s">
        <v>47</v>
      </c>
      <c r="D23" s="138">
        <f t="shared" si="17"/>
        <v>15</v>
      </c>
      <c r="E23" s="139">
        <v>0.0</v>
      </c>
      <c r="F23" s="140">
        <f t="shared" si="10"/>
        <v>30000</v>
      </c>
      <c r="G23" s="138">
        <f t="shared" si="18"/>
        <v>15</v>
      </c>
      <c r="H23" s="141">
        <f t="shared" si="11"/>
        <v>60</v>
      </c>
      <c r="I23" s="139">
        <f t="shared" si="19"/>
        <v>15</v>
      </c>
      <c r="J23" s="142">
        <f t="shared" si="20"/>
        <v>30060</v>
      </c>
      <c r="L23" s="68">
        <f t="shared" si="12"/>
        <v>17</v>
      </c>
      <c r="M23" s="68">
        <f t="shared" si="13"/>
        <v>6</v>
      </c>
      <c r="N23" s="69">
        <f t="shared" si="14"/>
        <v>300.6</v>
      </c>
      <c r="O23" s="70">
        <f t="shared" si="15"/>
        <v>7882.58</v>
      </c>
      <c r="P23" s="71">
        <f t="shared" si="16"/>
        <v>300.6</v>
      </c>
    </row>
    <row r="24">
      <c r="A24" s="143"/>
      <c r="B24" s="136">
        <v>43981.0</v>
      </c>
      <c r="C24" s="137" t="s">
        <v>47</v>
      </c>
      <c r="D24" s="138">
        <f t="shared" si="17"/>
        <v>15</v>
      </c>
      <c r="E24" s="139">
        <v>0.0</v>
      </c>
      <c r="F24" s="140">
        <f t="shared" si="10"/>
        <v>30000</v>
      </c>
      <c r="G24" s="138">
        <f t="shared" si="18"/>
        <v>15</v>
      </c>
      <c r="H24" s="141">
        <f t="shared" si="11"/>
        <v>75</v>
      </c>
      <c r="I24" s="139">
        <f t="shared" si="19"/>
        <v>15</v>
      </c>
      <c r="J24" s="142">
        <f t="shared" si="20"/>
        <v>30075</v>
      </c>
      <c r="L24" s="68">
        <f t="shared" si="12"/>
        <v>16</v>
      </c>
      <c r="M24" s="68">
        <f t="shared" si="13"/>
        <v>5</v>
      </c>
      <c r="N24" s="69">
        <f t="shared" si="14"/>
        <v>300.75</v>
      </c>
      <c r="O24" s="70">
        <f t="shared" si="15"/>
        <v>7882.58</v>
      </c>
      <c r="P24" s="71">
        <f t="shared" si="16"/>
        <v>300.75</v>
      </c>
    </row>
    <row r="25">
      <c r="A25" s="143"/>
      <c r="B25" s="136">
        <v>43982.0</v>
      </c>
      <c r="C25" s="137" t="s">
        <v>47</v>
      </c>
      <c r="D25" s="138">
        <f t="shared" si="17"/>
        <v>15</v>
      </c>
      <c r="E25" s="139">
        <v>0.0</v>
      </c>
      <c r="F25" s="140">
        <f t="shared" si="10"/>
        <v>30000</v>
      </c>
      <c r="G25" s="138">
        <f t="shared" si="18"/>
        <v>15</v>
      </c>
      <c r="H25" s="141">
        <f t="shared" si="11"/>
        <v>90</v>
      </c>
      <c r="I25" s="139">
        <f t="shared" si="19"/>
        <v>15</v>
      </c>
      <c r="J25" s="142">
        <f t="shared" si="20"/>
        <v>30090</v>
      </c>
      <c r="L25" s="68">
        <f t="shared" si="12"/>
        <v>15</v>
      </c>
      <c r="M25" s="68">
        <f t="shared" si="13"/>
        <v>4</v>
      </c>
      <c r="N25" s="69">
        <f t="shared" si="14"/>
        <v>300.9</v>
      </c>
      <c r="O25" s="70">
        <f t="shared" si="15"/>
        <v>7882.58</v>
      </c>
      <c r="P25" s="71">
        <f t="shared" si="16"/>
        <v>300.9</v>
      </c>
    </row>
    <row r="26">
      <c r="A26" s="143"/>
      <c r="B26" s="136">
        <v>43983.0</v>
      </c>
      <c r="C26" s="137" t="s">
        <v>47</v>
      </c>
      <c r="D26" s="138">
        <f t="shared" si="17"/>
        <v>15</v>
      </c>
      <c r="E26" s="139">
        <v>0.0</v>
      </c>
      <c r="F26" s="140">
        <f t="shared" si="10"/>
        <v>30000</v>
      </c>
      <c r="G26" s="138">
        <f t="shared" si="18"/>
        <v>15</v>
      </c>
      <c r="H26" s="141">
        <f t="shared" si="11"/>
        <v>105</v>
      </c>
      <c r="I26" s="139">
        <f t="shared" si="19"/>
        <v>15</v>
      </c>
      <c r="J26" s="142">
        <f t="shared" si="20"/>
        <v>30105</v>
      </c>
      <c r="L26" s="68">
        <f t="shared" si="12"/>
        <v>14</v>
      </c>
      <c r="M26" s="68">
        <f t="shared" si="13"/>
        <v>3</v>
      </c>
      <c r="N26" s="69">
        <f t="shared" si="14"/>
        <v>301.05</v>
      </c>
      <c r="O26" s="70">
        <f t="shared" si="15"/>
        <v>7882.58</v>
      </c>
      <c r="P26" s="71">
        <f t="shared" si="16"/>
        <v>301.05</v>
      </c>
    </row>
    <row r="27">
      <c r="A27" s="143"/>
      <c r="B27" s="136">
        <v>43984.0</v>
      </c>
      <c r="C27" s="137" t="s">
        <v>47</v>
      </c>
      <c r="D27" s="138">
        <f t="shared" si="17"/>
        <v>15</v>
      </c>
      <c r="E27" s="139">
        <v>0.0</v>
      </c>
      <c r="F27" s="140">
        <f t="shared" si="10"/>
        <v>30000</v>
      </c>
      <c r="G27" s="138">
        <f t="shared" si="18"/>
        <v>15</v>
      </c>
      <c r="H27" s="141">
        <f t="shared" si="11"/>
        <v>120</v>
      </c>
      <c r="I27" s="139">
        <f t="shared" si="19"/>
        <v>15</v>
      </c>
      <c r="J27" s="142">
        <f t="shared" si="20"/>
        <v>30120</v>
      </c>
      <c r="L27" s="68">
        <f t="shared" si="12"/>
        <v>13</v>
      </c>
      <c r="M27" s="68">
        <f t="shared" si="13"/>
        <v>2</v>
      </c>
      <c r="N27" s="69">
        <f t="shared" si="14"/>
        <v>301.2</v>
      </c>
      <c r="O27" s="70">
        <f t="shared" si="15"/>
        <v>7882.58</v>
      </c>
      <c r="P27" s="71">
        <f t="shared" si="16"/>
        <v>301.2</v>
      </c>
    </row>
    <row r="28">
      <c r="A28" s="143"/>
      <c r="B28" s="136">
        <v>43985.0</v>
      </c>
      <c r="C28" s="137" t="s">
        <v>47</v>
      </c>
      <c r="D28" s="138">
        <f t="shared" si="17"/>
        <v>15</v>
      </c>
      <c r="E28" s="139">
        <v>0.0</v>
      </c>
      <c r="F28" s="140">
        <f t="shared" si="10"/>
        <v>30000</v>
      </c>
      <c r="G28" s="138">
        <f t="shared" si="18"/>
        <v>15</v>
      </c>
      <c r="H28" s="141">
        <f t="shared" si="11"/>
        <v>135</v>
      </c>
      <c r="I28" s="139">
        <f t="shared" si="19"/>
        <v>15</v>
      </c>
      <c r="J28" s="142">
        <f t="shared" si="20"/>
        <v>30135</v>
      </c>
      <c r="L28" s="68">
        <f t="shared" si="12"/>
        <v>12</v>
      </c>
      <c r="M28" s="68">
        <f t="shared" si="13"/>
        <v>1</v>
      </c>
      <c r="N28" s="69">
        <f t="shared" si="14"/>
        <v>301.35</v>
      </c>
      <c r="O28" s="70">
        <f t="shared" si="15"/>
        <v>7882.58</v>
      </c>
      <c r="P28" s="71">
        <f t="shared" si="16"/>
        <v>301.35</v>
      </c>
    </row>
    <row r="29">
      <c r="A29" s="143"/>
      <c r="B29" s="136">
        <v>43986.0</v>
      </c>
      <c r="C29" s="137" t="s">
        <v>47</v>
      </c>
      <c r="D29" s="138">
        <f t="shared" si="17"/>
        <v>15</v>
      </c>
      <c r="E29" s="139">
        <v>0.0</v>
      </c>
      <c r="F29" s="140">
        <f t="shared" si="10"/>
        <v>30000</v>
      </c>
      <c r="G29" s="138">
        <f t="shared" si="18"/>
        <v>15</v>
      </c>
      <c r="H29" s="141">
        <f t="shared" si="11"/>
        <v>150</v>
      </c>
      <c r="I29" s="139">
        <f t="shared" si="19"/>
        <v>15</v>
      </c>
      <c r="J29" s="142">
        <f t="shared" si="20"/>
        <v>30150</v>
      </c>
      <c r="L29" s="68">
        <f t="shared" si="12"/>
        <v>11</v>
      </c>
      <c r="M29" s="68">
        <f t="shared" si="13"/>
        <v>0</v>
      </c>
      <c r="N29" s="69">
        <f t="shared" si="14"/>
        <v>301.5</v>
      </c>
      <c r="O29" s="70">
        <f t="shared" si="15"/>
        <v>7882.58</v>
      </c>
      <c r="P29" s="71">
        <f t="shared" si="16"/>
        <v>301.5</v>
      </c>
    </row>
    <row r="30">
      <c r="A30" s="143"/>
      <c r="B30" s="72">
        <v>43987.0</v>
      </c>
      <c r="C30" s="157" t="s">
        <v>44</v>
      </c>
      <c r="D30" s="158">
        <f t="shared" ref="D30:D40" si="21">ROUND($C$2/365*F29,2)</f>
        <v>24.66</v>
      </c>
      <c r="E30" s="159">
        <v>0.0</v>
      </c>
      <c r="F30" s="160">
        <f t="shared" si="10"/>
        <v>30000</v>
      </c>
      <c r="G30" s="158">
        <f t="shared" si="18"/>
        <v>24.66</v>
      </c>
      <c r="H30" s="161">
        <f t="shared" si="11"/>
        <v>174.66</v>
      </c>
      <c r="I30" s="159">
        <f t="shared" si="19"/>
        <v>24.66</v>
      </c>
      <c r="J30" s="162">
        <f t="shared" si="20"/>
        <v>30174.66</v>
      </c>
      <c r="L30" s="68">
        <f t="shared" si="12"/>
        <v>10</v>
      </c>
      <c r="M30" s="163">
        <v>0.0</v>
      </c>
      <c r="N30" s="69">
        <f t="shared" si="14"/>
        <v>301.75</v>
      </c>
      <c r="O30" s="70">
        <f t="shared" si="15"/>
        <v>7882.58</v>
      </c>
      <c r="P30" s="71">
        <f t="shared" si="16"/>
        <v>301.75</v>
      </c>
    </row>
    <row r="31">
      <c r="A31" s="143"/>
      <c r="B31" s="72">
        <v>43988.0</v>
      </c>
      <c r="C31" s="157" t="s">
        <v>44</v>
      </c>
      <c r="D31" s="158">
        <f t="shared" si="21"/>
        <v>24.66</v>
      </c>
      <c r="E31" s="159">
        <v>0.0</v>
      </c>
      <c r="F31" s="160">
        <f t="shared" si="10"/>
        <v>30000</v>
      </c>
      <c r="G31" s="158">
        <f t="shared" si="18"/>
        <v>24.66</v>
      </c>
      <c r="H31" s="161">
        <f t="shared" si="11"/>
        <v>199.32</v>
      </c>
      <c r="I31" s="159">
        <f t="shared" si="19"/>
        <v>24.66</v>
      </c>
      <c r="J31" s="162">
        <f t="shared" si="20"/>
        <v>30199.32</v>
      </c>
      <c r="L31" s="68">
        <f t="shared" si="12"/>
        <v>9</v>
      </c>
      <c r="M31" s="163">
        <v>0.0</v>
      </c>
      <c r="N31" s="69">
        <f t="shared" si="14"/>
        <v>301.99</v>
      </c>
      <c r="O31" s="70">
        <f t="shared" si="15"/>
        <v>7882.58</v>
      </c>
      <c r="P31" s="71">
        <f t="shared" si="16"/>
        <v>301.99</v>
      </c>
    </row>
    <row r="32">
      <c r="A32" s="143"/>
      <c r="B32" s="72">
        <v>43989.0</v>
      </c>
      <c r="C32" s="157" t="s">
        <v>44</v>
      </c>
      <c r="D32" s="158">
        <f t="shared" si="21"/>
        <v>24.66</v>
      </c>
      <c r="E32" s="159">
        <v>0.0</v>
      </c>
      <c r="F32" s="160">
        <f t="shared" si="10"/>
        <v>30000</v>
      </c>
      <c r="G32" s="158">
        <f t="shared" si="18"/>
        <v>24.66</v>
      </c>
      <c r="H32" s="161">
        <f t="shared" si="11"/>
        <v>223.98</v>
      </c>
      <c r="I32" s="159">
        <f t="shared" si="19"/>
        <v>24.66</v>
      </c>
      <c r="J32" s="162">
        <f t="shared" si="20"/>
        <v>30223.98</v>
      </c>
      <c r="L32" s="68">
        <f t="shared" si="12"/>
        <v>8</v>
      </c>
      <c r="M32" s="163">
        <v>0.0</v>
      </c>
      <c r="N32" s="69">
        <f t="shared" si="14"/>
        <v>302.24</v>
      </c>
      <c r="O32" s="70">
        <f t="shared" si="15"/>
        <v>7882.58</v>
      </c>
      <c r="P32" s="71">
        <f t="shared" si="16"/>
        <v>302.24</v>
      </c>
    </row>
    <row r="33">
      <c r="A33" s="143"/>
      <c r="B33" s="72">
        <v>43990.0</v>
      </c>
      <c r="C33" s="157" t="s">
        <v>44</v>
      </c>
      <c r="D33" s="158">
        <f t="shared" si="21"/>
        <v>24.66</v>
      </c>
      <c r="E33" s="159">
        <v>0.0</v>
      </c>
      <c r="F33" s="160">
        <f t="shared" si="10"/>
        <v>30000</v>
      </c>
      <c r="G33" s="158">
        <f t="shared" si="18"/>
        <v>24.66</v>
      </c>
      <c r="H33" s="161">
        <f t="shared" si="11"/>
        <v>248.64</v>
      </c>
      <c r="I33" s="159">
        <f t="shared" si="19"/>
        <v>24.66</v>
      </c>
      <c r="J33" s="162">
        <f t="shared" si="20"/>
        <v>30248.64</v>
      </c>
      <c r="L33" s="68">
        <f t="shared" si="12"/>
        <v>7</v>
      </c>
      <c r="M33" s="163">
        <v>0.0</v>
      </c>
      <c r="N33" s="69">
        <f t="shared" si="14"/>
        <v>302.49</v>
      </c>
      <c r="O33" s="70">
        <f t="shared" si="15"/>
        <v>7882.58</v>
      </c>
      <c r="P33" s="71">
        <f t="shared" si="16"/>
        <v>302.49</v>
      </c>
    </row>
    <row r="34">
      <c r="A34" s="143"/>
      <c r="B34" s="72">
        <v>43991.0</v>
      </c>
      <c r="C34" s="157" t="s">
        <v>44</v>
      </c>
      <c r="D34" s="158">
        <f t="shared" si="21"/>
        <v>24.66</v>
      </c>
      <c r="E34" s="159">
        <v>0.0</v>
      </c>
      <c r="F34" s="160">
        <f t="shared" si="10"/>
        <v>30000</v>
      </c>
      <c r="G34" s="158">
        <f t="shared" si="18"/>
        <v>24.66</v>
      </c>
      <c r="H34" s="161">
        <f t="shared" si="11"/>
        <v>273.3</v>
      </c>
      <c r="I34" s="159">
        <f t="shared" si="19"/>
        <v>24.66</v>
      </c>
      <c r="J34" s="162">
        <f t="shared" si="20"/>
        <v>30273.3</v>
      </c>
      <c r="L34" s="68">
        <f t="shared" si="12"/>
        <v>6</v>
      </c>
      <c r="M34" s="163">
        <v>0.0</v>
      </c>
      <c r="N34" s="69">
        <f t="shared" si="14"/>
        <v>302.73</v>
      </c>
      <c r="O34" s="70">
        <f t="shared" si="15"/>
        <v>7882.58</v>
      </c>
      <c r="P34" s="71">
        <f t="shared" si="16"/>
        <v>302.73</v>
      </c>
    </row>
    <row r="35">
      <c r="A35" s="143"/>
      <c r="B35" s="72">
        <v>43992.0</v>
      </c>
      <c r="C35" s="157" t="s">
        <v>44</v>
      </c>
      <c r="D35" s="158">
        <f t="shared" si="21"/>
        <v>24.66</v>
      </c>
      <c r="E35" s="159">
        <v>0.0</v>
      </c>
      <c r="F35" s="160">
        <f t="shared" si="10"/>
        <v>30000</v>
      </c>
      <c r="G35" s="158">
        <f t="shared" si="18"/>
        <v>24.66</v>
      </c>
      <c r="H35" s="161">
        <f t="shared" si="11"/>
        <v>297.96</v>
      </c>
      <c r="I35" s="159">
        <f t="shared" si="19"/>
        <v>24.66</v>
      </c>
      <c r="J35" s="162">
        <f t="shared" si="20"/>
        <v>30297.96</v>
      </c>
      <c r="L35" s="68">
        <f t="shared" si="12"/>
        <v>5</v>
      </c>
      <c r="M35" s="163">
        <v>0.0</v>
      </c>
      <c r="N35" s="69">
        <f t="shared" si="14"/>
        <v>302.98</v>
      </c>
      <c r="O35" s="70">
        <f t="shared" si="15"/>
        <v>7882.58</v>
      </c>
      <c r="P35" s="71">
        <f t="shared" si="16"/>
        <v>302.98</v>
      </c>
    </row>
    <row r="36">
      <c r="A36" s="143"/>
      <c r="B36" s="72">
        <v>43993.0</v>
      </c>
      <c r="C36" s="157" t="s">
        <v>44</v>
      </c>
      <c r="D36" s="158">
        <f t="shared" si="21"/>
        <v>24.66</v>
      </c>
      <c r="E36" s="159">
        <v>0.0</v>
      </c>
      <c r="F36" s="160">
        <f t="shared" si="10"/>
        <v>30000</v>
      </c>
      <c r="G36" s="158">
        <f t="shared" si="18"/>
        <v>24.66</v>
      </c>
      <c r="H36" s="161">
        <f t="shared" si="11"/>
        <v>322.62</v>
      </c>
      <c r="I36" s="159">
        <f t="shared" si="19"/>
        <v>24.66</v>
      </c>
      <c r="J36" s="162">
        <f t="shared" si="20"/>
        <v>30322.62</v>
      </c>
      <c r="L36" s="68">
        <f t="shared" si="12"/>
        <v>4</v>
      </c>
      <c r="M36" s="163">
        <v>0.0</v>
      </c>
      <c r="N36" s="69">
        <f t="shared" si="14"/>
        <v>303.23</v>
      </c>
      <c r="O36" s="70">
        <f t="shared" si="15"/>
        <v>7882.58</v>
      </c>
      <c r="P36" s="71">
        <f t="shared" si="16"/>
        <v>303.23</v>
      </c>
    </row>
    <row r="37">
      <c r="A37" s="143"/>
      <c r="B37" s="72">
        <v>43994.0</v>
      </c>
      <c r="C37" s="157" t="s">
        <v>44</v>
      </c>
      <c r="D37" s="158">
        <f t="shared" si="21"/>
        <v>24.66</v>
      </c>
      <c r="E37" s="159">
        <v>0.0</v>
      </c>
      <c r="F37" s="160">
        <f t="shared" si="10"/>
        <v>30000</v>
      </c>
      <c r="G37" s="158">
        <f t="shared" si="18"/>
        <v>24.66</v>
      </c>
      <c r="H37" s="161">
        <f t="shared" si="11"/>
        <v>347.28</v>
      </c>
      <c r="I37" s="159">
        <f t="shared" si="19"/>
        <v>24.66</v>
      </c>
      <c r="J37" s="162">
        <f t="shared" si="20"/>
        <v>30347.28</v>
      </c>
      <c r="L37" s="68">
        <f t="shared" si="12"/>
        <v>3</v>
      </c>
      <c r="M37" s="163">
        <v>0.0</v>
      </c>
      <c r="N37" s="69">
        <f t="shared" si="14"/>
        <v>303.47</v>
      </c>
      <c r="O37" s="70">
        <f t="shared" si="15"/>
        <v>7882.58</v>
      </c>
      <c r="P37" s="71">
        <f t="shared" si="16"/>
        <v>303.47</v>
      </c>
    </row>
    <row r="38">
      <c r="A38" s="143"/>
      <c r="B38" s="72">
        <v>43995.0</v>
      </c>
      <c r="C38" s="157" t="s">
        <v>44</v>
      </c>
      <c r="D38" s="158">
        <f t="shared" si="21"/>
        <v>24.66</v>
      </c>
      <c r="E38" s="159">
        <v>0.0</v>
      </c>
      <c r="F38" s="160">
        <f t="shared" si="10"/>
        <v>30000</v>
      </c>
      <c r="G38" s="158">
        <f t="shared" si="18"/>
        <v>24.66</v>
      </c>
      <c r="H38" s="161">
        <f t="shared" si="11"/>
        <v>371.94</v>
      </c>
      <c r="I38" s="159">
        <f t="shared" si="19"/>
        <v>24.66</v>
      </c>
      <c r="J38" s="162">
        <f t="shared" si="20"/>
        <v>30371.94</v>
      </c>
      <c r="L38" s="68">
        <f t="shared" si="12"/>
        <v>2</v>
      </c>
      <c r="M38" s="163">
        <v>0.0</v>
      </c>
      <c r="N38" s="69">
        <f t="shared" si="14"/>
        <v>303.72</v>
      </c>
      <c r="O38" s="70">
        <f t="shared" si="15"/>
        <v>7882.58</v>
      </c>
      <c r="P38" s="71">
        <f t="shared" si="16"/>
        <v>303.72</v>
      </c>
    </row>
    <row r="39">
      <c r="A39" s="143"/>
      <c r="B39" s="72">
        <v>43996.0</v>
      </c>
      <c r="C39" s="157" t="s">
        <v>44</v>
      </c>
      <c r="D39" s="158">
        <f t="shared" si="21"/>
        <v>24.66</v>
      </c>
      <c r="E39" s="159">
        <v>0.0</v>
      </c>
      <c r="F39" s="160">
        <f t="shared" si="10"/>
        <v>30000</v>
      </c>
      <c r="G39" s="158">
        <f t="shared" si="18"/>
        <v>24.66</v>
      </c>
      <c r="H39" s="161">
        <f t="shared" si="11"/>
        <v>396.6</v>
      </c>
      <c r="I39" s="159">
        <f t="shared" si="19"/>
        <v>24.66</v>
      </c>
      <c r="J39" s="162">
        <f t="shared" si="20"/>
        <v>30396.6</v>
      </c>
      <c r="L39" s="68">
        <f t="shared" si="12"/>
        <v>1</v>
      </c>
      <c r="M39" s="163">
        <v>0.0</v>
      </c>
      <c r="N39" s="69">
        <f t="shared" si="14"/>
        <v>303.97</v>
      </c>
      <c r="O39" s="70">
        <f t="shared" si="15"/>
        <v>7882.58</v>
      </c>
      <c r="P39" s="71">
        <f t="shared" si="16"/>
        <v>303.97</v>
      </c>
    </row>
    <row r="40">
      <c r="A40" s="143"/>
      <c r="B40" s="164">
        <v>43997.0</v>
      </c>
      <c r="C40" s="157" t="s">
        <v>44</v>
      </c>
      <c r="D40" s="158">
        <f t="shared" si="21"/>
        <v>24.66</v>
      </c>
      <c r="E40" s="159">
        <v>0.0</v>
      </c>
      <c r="F40" s="165">
        <f t="shared" si="10"/>
        <v>30000</v>
      </c>
      <c r="G40" s="158">
        <f t="shared" si="18"/>
        <v>24.66</v>
      </c>
      <c r="H40" s="161">
        <f t="shared" si="11"/>
        <v>421.26</v>
      </c>
      <c r="I40" s="159">
        <f t="shared" si="19"/>
        <v>24.66</v>
      </c>
      <c r="J40" s="162">
        <f t="shared" si="20"/>
        <v>30421.26</v>
      </c>
      <c r="L40" s="78">
        <f t="shared" si="12"/>
        <v>0</v>
      </c>
      <c r="M40" s="78">
        <f>$B$40-B40</f>
        <v>0</v>
      </c>
      <c r="N40" s="79">
        <v>0.0</v>
      </c>
      <c r="O40" s="70">
        <f t="shared" si="15"/>
        <v>7882.58</v>
      </c>
      <c r="P40" s="81">
        <f t="shared" si="16"/>
        <v>304.21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-(D41-H40)</f>
        <v>-7461.32</v>
      </c>
      <c r="F41" s="87">
        <f t="shared" si="10"/>
        <v>22538.68</v>
      </c>
      <c r="G41" s="85">
        <f>-(H40)</f>
        <v>-421.26</v>
      </c>
      <c r="H41" s="88">
        <f t="shared" si="11"/>
        <v>0</v>
      </c>
      <c r="I41" s="86">
        <f>-D41</f>
        <v>-7882.58</v>
      </c>
      <c r="J41" s="89">
        <f t="shared" si="20"/>
        <v>22538.68</v>
      </c>
      <c r="L41" s="90">
        <f t="shared" ref="L41:L71" si="22">$B$71-B41</f>
        <v>30</v>
      </c>
      <c r="M41" s="166">
        <v>0.0</v>
      </c>
      <c r="N41" s="79">
        <v>0.0</v>
      </c>
      <c r="O41" s="144">
        <f t="shared" ref="O41:O71" si="23">ROUND(MAX(0,F41-$S$3)+H41+ROUND(F41*$C$2/365,2)*(L41-M41)+ROUND(F41*$C$5,2)*M41,2)</f>
        <v>7882.58</v>
      </c>
      <c r="P41" s="81">
        <f t="shared" si="16"/>
        <v>225.39</v>
      </c>
    </row>
    <row r="42">
      <c r="A42" s="145"/>
      <c r="B42" s="72">
        <v>43998.0</v>
      </c>
      <c r="C42" s="157" t="s">
        <v>44</v>
      </c>
      <c r="D42" s="158">
        <f t="shared" ref="D42:D71" si="24">ROUND($C$2/365*F41,2)</f>
        <v>18.52</v>
      </c>
      <c r="E42" s="159">
        <v>0.0</v>
      </c>
      <c r="F42" s="165">
        <f t="shared" si="10"/>
        <v>22538.68</v>
      </c>
      <c r="G42" s="158">
        <f t="shared" ref="G42:G71" si="25">D42</f>
        <v>18.52</v>
      </c>
      <c r="H42" s="161">
        <f t="shared" si="11"/>
        <v>18.52</v>
      </c>
      <c r="I42" s="159">
        <f t="shared" ref="I42:I71" si="26">E42+G42</f>
        <v>18.52</v>
      </c>
      <c r="J42" s="162">
        <f t="shared" si="20"/>
        <v>22557.2</v>
      </c>
      <c r="L42" s="94">
        <f t="shared" si="22"/>
        <v>29</v>
      </c>
      <c r="M42" s="163">
        <v>0.0</v>
      </c>
      <c r="N42" s="69">
        <f t="shared" ref="N42:N70" si="27">ROUND(J42*$C$15,2)</f>
        <v>225.57</v>
      </c>
      <c r="O42" s="70">
        <f t="shared" si="23"/>
        <v>7882.58</v>
      </c>
      <c r="P42" s="71">
        <f t="shared" si="16"/>
        <v>225.57</v>
      </c>
    </row>
    <row r="43">
      <c r="A43" s="143"/>
      <c r="B43" s="72">
        <v>43999.0</v>
      </c>
      <c r="C43" s="157" t="s">
        <v>44</v>
      </c>
      <c r="D43" s="158">
        <f t="shared" si="24"/>
        <v>18.52</v>
      </c>
      <c r="E43" s="159">
        <v>0.0</v>
      </c>
      <c r="F43" s="165">
        <f t="shared" si="10"/>
        <v>22538.68</v>
      </c>
      <c r="G43" s="158">
        <f t="shared" si="25"/>
        <v>18.52</v>
      </c>
      <c r="H43" s="161">
        <f t="shared" si="11"/>
        <v>37.04</v>
      </c>
      <c r="I43" s="159">
        <f t="shared" si="26"/>
        <v>18.52</v>
      </c>
      <c r="J43" s="162">
        <f t="shared" si="20"/>
        <v>22575.72</v>
      </c>
      <c r="L43" s="94">
        <f t="shared" si="22"/>
        <v>28</v>
      </c>
      <c r="M43" s="163">
        <v>0.0</v>
      </c>
      <c r="N43" s="69">
        <f t="shared" si="27"/>
        <v>225.76</v>
      </c>
      <c r="O43" s="70">
        <f t="shared" si="23"/>
        <v>7882.58</v>
      </c>
      <c r="P43" s="71">
        <f t="shared" si="16"/>
        <v>225.76</v>
      </c>
    </row>
    <row r="44">
      <c r="A44" s="143"/>
      <c r="B44" s="72">
        <v>44000.0</v>
      </c>
      <c r="C44" s="157" t="s">
        <v>44</v>
      </c>
      <c r="D44" s="158">
        <f t="shared" si="24"/>
        <v>18.52</v>
      </c>
      <c r="E44" s="159">
        <v>0.0</v>
      </c>
      <c r="F44" s="165">
        <f t="shared" si="10"/>
        <v>22538.68</v>
      </c>
      <c r="G44" s="158">
        <f t="shared" si="25"/>
        <v>18.52</v>
      </c>
      <c r="H44" s="161">
        <f t="shared" si="11"/>
        <v>55.56</v>
      </c>
      <c r="I44" s="159">
        <f t="shared" si="26"/>
        <v>18.52</v>
      </c>
      <c r="J44" s="162">
        <f t="shared" si="20"/>
        <v>22594.24</v>
      </c>
      <c r="L44" s="94">
        <f t="shared" si="22"/>
        <v>27</v>
      </c>
      <c r="M44" s="163">
        <v>0.0</v>
      </c>
      <c r="N44" s="69">
        <f t="shared" si="27"/>
        <v>225.94</v>
      </c>
      <c r="O44" s="70">
        <f t="shared" si="23"/>
        <v>7882.58</v>
      </c>
      <c r="P44" s="71">
        <f t="shared" si="16"/>
        <v>225.94</v>
      </c>
    </row>
    <row r="45">
      <c r="A45" s="143"/>
      <c r="B45" s="72">
        <v>44001.0</v>
      </c>
      <c r="C45" s="157" t="s">
        <v>44</v>
      </c>
      <c r="D45" s="158">
        <f t="shared" si="24"/>
        <v>18.52</v>
      </c>
      <c r="E45" s="159">
        <v>0.0</v>
      </c>
      <c r="F45" s="165">
        <f t="shared" si="10"/>
        <v>22538.68</v>
      </c>
      <c r="G45" s="158">
        <f t="shared" si="25"/>
        <v>18.52</v>
      </c>
      <c r="H45" s="161">
        <f t="shared" si="11"/>
        <v>74.08</v>
      </c>
      <c r="I45" s="159">
        <f t="shared" si="26"/>
        <v>18.52</v>
      </c>
      <c r="J45" s="162">
        <f t="shared" si="20"/>
        <v>22612.76</v>
      </c>
      <c r="L45" s="94">
        <f t="shared" si="22"/>
        <v>26</v>
      </c>
      <c r="M45" s="68">
        <f>$B$45-B45</f>
        <v>0</v>
      </c>
      <c r="N45" s="69">
        <f t="shared" si="27"/>
        <v>226.13</v>
      </c>
      <c r="O45" s="70">
        <f t="shared" si="23"/>
        <v>7882.58</v>
      </c>
      <c r="P45" s="71">
        <f t="shared" si="16"/>
        <v>226.13</v>
      </c>
    </row>
    <row r="46">
      <c r="A46" s="143"/>
      <c r="B46" s="72">
        <v>44002.0</v>
      </c>
      <c r="C46" s="147" t="s">
        <v>44</v>
      </c>
      <c r="D46" s="148">
        <f t="shared" si="24"/>
        <v>18.52</v>
      </c>
      <c r="E46" s="149">
        <v>0.0</v>
      </c>
      <c r="F46" s="150">
        <f t="shared" si="10"/>
        <v>22538.68</v>
      </c>
      <c r="G46" s="148">
        <f t="shared" si="25"/>
        <v>18.52</v>
      </c>
      <c r="H46" s="151">
        <f t="shared" si="11"/>
        <v>92.6</v>
      </c>
      <c r="I46" s="149">
        <f t="shared" si="26"/>
        <v>18.52</v>
      </c>
      <c r="J46" s="152">
        <f t="shared" si="20"/>
        <v>22631.28</v>
      </c>
      <c r="L46" s="94">
        <f t="shared" si="22"/>
        <v>25</v>
      </c>
      <c r="M46" s="68">
        <v>0.0</v>
      </c>
      <c r="N46" s="69">
        <f t="shared" si="27"/>
        <v>226.31</v>
      </c>
      <c r="O46" s="70">
        <f t="shared" si="23"/>
        <v>7882.58</v>
      </c>
      <c r="P46" s="71">
        <f t="shared" si="16"/>
        <v>226.31</v>
      </c>
    </row>
    <row r="47">
      <c r="A47" s="143"/>
      <c r="B47" s="72">
        <v>44003.0</v>
      </c>
      <c r="C47" s="147" t="s">
        <v>44</v>
      </c>
      <c r="D47" s="148">
        <f t="shared" si="24"/>
        <v>18.52</v>
      </c>
      <c r="E47" s="149">
        <v>0.0</v>
      </c>
      <c r="F47" s="150">
        <f t="shared" si="10"/>
        <v>22538.68</v>
      </c>
      <c r="G47" s="148">
        <f t="shared" si="25"/>
        <v>18.52</v>
      </c>
      <c r="H47" s="151">
        <f t="shared" si="11"/>
        <v>111.12</v>
      </c>
      <c r="I47" s="149">
        <f t="shared" si="26"/>
        <v>18.52</v>
      </c>
      <c r="J47" s="152">
        <f t="shared" si="20"/>
        <v>22649.8</v>
      </c>
      <c r="L47" s="94">
        <f t="shared" si="22"/>
        <v>24</v>
      </c>
      <c r="M47" s="68">
        <v>0.0</v>
      </c>
      <c r="N47" s="69">
        <f t="shared" si="27"/>
        <v>226.5</v>
      </c>
      <c r="O47" s="70">
        <f t="shared" si="23"/>
        <v>7882.58</v>
      </c>
      <c r="P47" s="71">
        <f t="shared" si="16"/>
        <v>226.5</v>
      </c>
    </row>
    <row r="48">
      <c r="A48" s="143"/>
      <c r="B48" s="72">
        <v>44004.0</v>
      </c>
      <c r="C48" s="147" t="s">
        <v>44</v>
      </c>
      <c r="D48" s="148">
        <f t="shared" si="24"/>
        <v>18.52</v>
      </c>
      <c r="E48" s="149">
        <v>0.0</v>
      </c>
      <c r="F48" s="150">
        <f t="shared" si="10"/>
        <v>22538.68</v>
      </c>
      <c r="G48" s="148">
        <f t="shared" si="25"/>
        <v>18.52</v>
      </c>
      <c r="H48" s="151">
        <f t="shared" si="11"/>
        <v>129.64</v>
      </c>
      <c r="I48" s="149">
        <f t="shared" si="26"/>
        <v>18.52</v>
      </c>
      <c r="J48" s="152">
        <f t="shared" si="20"/>
        <v>22668.32</v>
      </c>
      <c r="L48" s="94">
        <f t="shared" si="22"/>
        <v>23</v>
      </c>
      <c r="M48" s="68">
        <v>0.0</v>
      </c>
      <c r="N48" s="69">
        <f t="shared" si="27"/>
        <v>226.68</v>
      </c>
      <c r="O48" s="70">
        <f t="shared" si="23"/>
        <v>7882.58</v>
      </c>
      <c r="P48" s="71">
        <f t="shared" si="16"/>
        <v>226.68</v>
      </c>
    </row>
    <row r="49">
      <c r="A49" s="143"/>
      <c r="B49" s="72">
        <v>44005.0</v>
      </c>
      <c r="C49" s="147" t="s">
        <v>44</v>
      </c>
      <c r="D49" s="148">
        <f t="shared" si="24"/>
        <v>18.52</v>
      </c>
      <c r="E49" s="149">
        <v>0.0</v>
      </c>
      <c r="F49" s="150">
        <f t="shared" si="10"/>
        <v>22538.68</v>
      </c>
      <c r="G49" s="148">
        <f t="shared" si="25"/>
        <v>18.52</v>
      </c>
      <c r="H49" s="151">
        <f t="shared" si="11"/>
        <v>148.16</v>
      </c>
      <c r="I49" s="149">
        <f t="shared" si="26"/>
        <v>18.52</v>
      </c>
      <c r="J49" s="152">
        <f t="shared" si="20"/>
        <v>22686.84</v>
      </c>
      <c r="L49" s="94">
        <f t="shared" si="22"/>
        <v>22</v>
      </c>
      <c r="M49" s="68">
        <v>0.0</v>
      </c>
      <c r="N49" s="69">
        <f t="shared" si="27"/>
        <v>226.87</v>
      </c>
      <c r="O49" s="70">
        <f t="shared" si="23"/>
        <v>7882.58</v>
      </c>
      <c r="P49" s="71">
        <f t="shared" si="16"/>
        <v>226.87</v>
      </c>
    </row>
    <row r="50">
      <c r="A50" s="143"/>
      <c r="B50" s="72">
        <v>44006.0</v>
      </c>
      <c r="C50" s="147" t="s">
        <v>44</v>
      </c>
      <c r="D50" s="148">
        <f t="shared" si="24"/>
        <v>18.52</v>
      </c>
      <c r="E50" s="149">
        <v>0.0</v>
      </c>
      <c r="F50" s="150">
        <f t="shared" si="10"/>
        <v>22538.68</v>
      </c>
      <c r="G50" s="148">
        <f t="shared" si="25"/>
        <v>18.52</v>
      </c>
      <c r="H50" s="151">
        <f t="shared" si="11"/>
        <v>166.68</v>
      </c>
      <c r="I50" s="149">
        <f t="shared" si="26"/>
        <v>18.52</v>
      </c>
      <c r="J50" s="152">
        <f t="shared" si="20"/>
        <v>22705.36</v>
      </c>
      <c r="L50" s="94">
        <f t="shared" si="22"/>
        <v>21</v>
      </c>
      <c r="M50" s="68">
        <v>0.0</v>
      </c>
      <c r="N50" s="69">
        <f t="shared" si="27"/>
        <v>227.05</v>
      </c>
      <c r="O50" s="70">
        <f t="shared" si="23"/>
        <v>7882.58</v>
      </c>
      <c r="P50" s="71">
        <f t="shared" si="16"/>
        <v>227.05</v>
      </c>
    </row>
    <row r="51">
      <c r="A51" s="143"/>
      <c r="B51" s="72">
        <v>44007.0</v>
      </c>
      <c r="C51" s="147" t="s">
        <v>44</v>
      </c>
      <c r="D51" s="148">
        <f t="shared" si="24"/>
        <v>18.52</v>
      </c>
      <c r="E51" s="149">
        <v>0.0</v>
      </c>
      <c r="F51" s="150">
        <f t="shared" si="10"/>
        <v>22538.68</v>
      </c>
      <c r="G51" s="148">
        <f t="shared" si="25"/>
        <v>18.52</v>
      </c>
      <c r="H51" s="151">
        <f t="shared" si="11"/>
        <v>185.2</v>
      </c>
      <c r="I51" s="149">
        <f t="shared" si="26"/>
        <v>18.52</v>
      </c>
      <c r="J51" s="152">
        <f t="shared" si="20"/>
        <v>22723.88</v>
      </c>
      <c r="L51" s="94">
        <f t="shared" si="22"/>
        <v>20</v>
      </c>
      <c r="M51" s="68">
        <v>0.0</v>
      </c>
      <c r="N51" s="69">
        <f t="shared" si="27"/>
        <v>227.24</v>
      </c>
      <c r="O51" s="70">
        <f t="shared" si="23"/>
        <v>7882.58</v>
      </c>
      <c r="P51" s="71">
        <f t="shared" si="16"/>
        <v>227.24</v>
      </c>
    </row>
    <row r="52">
      <c r="A52" s="143"/>
      <c r="B52" s="72">
        <v>44008.0</v>
      </c>
      <c r="C52" s="147" t="s">
        <v>44</v>
      </c>
      <c r="D52" s="148">
        <f t="shared" si="24"/>
        <v>18.52</v>
      </c>
      <c r="E52" s="149">
        <v>0.0</v>
      </c>
      <c r="F52" s="150">
        <f t="shared" si="10"/>
        <v>22538.68</v>
      </c>
      <c r="G52" s="148">
        <f t="shared" si="25"/>
        <v>18.52</v>
      </c>
      <c r="H52" s="151">
        <f t="shared" si="11"/>
        <v>203.72</v>
      </c>
      <c r="I52" s="149">
        <f t="shared" si="26"/>
        <v>18.52</v>
      </c>
      <c r="J52" s="152">
        <f t="shared" si="20"/>
        <v>22742.4</v>
      </c>
      <c r="L52" s="94">
        <f t="shared" si="22"/>
        <v>19</v>
      </c>
      <c r="M52" s="68">
        <v>0.0</v>
      </c>
      <c r="N52" s="69">
        <f t="shared" si="27"/>
        <v>227.42</v>
      </c>
      <c r="O52" s="70">
        <f t="shared" si="23"/>
        <v>7882.58</v>
      </c>
      <c r="P52" s="71">
        <f t="shared" si="16"/>
        <v>227.42</v>
      </c>
    </row>
    <row r="53">
      <c r="A53" s="143"/>
      <c r="B53" s="72">
        <v>44009.0</v>
      </c>
      <c r="C53" s="147" t="s">
        <v>44</v>
      </c>
      <c r="D53" s="148">
        <f t="shared" si="24"/>
        <v>18.52</v>
      </c>
      <c r="E53" s="149">
        <v>0.0</v>
      </c>
      <c r="F53" s="150">
        <f t="shared" si="10"/>
        <v>22538.68</v>
      </c>
      <c r="G53" s="148">
        <f t="shared" si="25"/>
        <v>18.52</v>
      </c>
      <c r="H53" s="151">
        <f t="shared" si="11"/>
        <v>222.24</v>
      </c>
      <c r="I53" s="149">
        <f t="shared" si="26"/>
        <v>18.52</v>
      </c>
      <c r="J53" s="152">
        <f t="shared" si="20"/>
        <v>22760.92</v>
      </c>
      <c r="L53" s="94">
        <f t="shared" si="22"/>
        <v>18</v>
      </c>
      <c r="M53" s="68">
        <v>0.0</v>
      </c>
      <c r="N53" s="69">
        <f t="shared" si="27"/>
        <v>227.61</v>
      </c>
      <c r="O53" s="70">
        <f t="shared" si="23"/>
        <v>7882.58</v>
      </c>
      <c r="P53" s="71">
        <f t="shared" si="16"/>
        <v>227.61</v>
      </c>
    </row>
    <row r="54">
      <c r="A54" s="143"/>
      <c r="B54" s="72">
        <v>44010.0</v>
      </c>
      <c r="C54" s="147" t="s">
        <v>44</v>
      </c>
      <c r="D54" s="148">
        <f t="shared" si="24"/>
        <v>18.52</v>
      </c>
      <c r="E54" s="149">
        <v>0.0</v>
      </c>
      <c r="F54" s="150">
        <f t="shared" si="10"/>
        <v>22538.68</v>
      </c>
      <c r="G54" s="148">
        <f t="shared" si="25"/>
        <v>18.52</v>
      </c>
      <c r="H54" s="151">
        <f t="shared" si="11"/>
        <v>240.76</v>
      </c>
      <c r="I54" s="149">
        <f t="shared" si="26"/>
        <v>18.52</v>
      </c>
      <c r="J54" s="152">
        <f t="shared" si="20"/>
        <v>22779.44</v>
      </c>
      <c r="L54" s="94">
        <f t="shared" si="22"/>
        <v>17</v>
      </c>
      <c r="M54" s="68">
        <v>0.0</v>
      </c>
      <c r="N54" s="69">
        <f t="shared" si="27"/>
        <v>227.79</v>
      </c>
      <c r="O54" s="70">
        <f t="shared" si="23"/>
        <v>7882.58</v>
      </c>
      <c r="P54" s="71">
        <f t="shared" si="16"/>
        <v>227.79</v>
      </c>
    </row>
    <row r="55">
      <c r="A55" s="153"/>
      <c r="B55" s="72">
        <v>44011.0</v>
      </c>
      <c r="C55" s="147" t="s">
        <v>44</v>
      </c>
      <c r="D55" s="148">
        <f t="shared" si="24"/>
        <v>18.52</v>
      </c>
      <c r="E55" s="149">
        <v>0.0</v>
      </c>
      <c r="F55" s="150">
        <f t="shared" si="10"/>
        <v>22538.68</v>
      </c>
      <c r="G55" s="148">
        <f t="shared" si="25"/>
        <v>18.52</v>
      </c>
      <c r="H55" s="151">
        <f t="shared" si="11"/>
        <v>259.28</v>
      </c>
      <c r="I55" s="149">
        <f t="shared" si="26"/>
        <v>18.52</v>
      </c>
      <c r="J55" s="152">
        <f t="shared" si="20"/>
        <v>22797.96</v>
      </c>
      <c r="L55" s="94">
        <f t="shared" si="22"/>
        <v>16</v>
      </c>
      <c r="M55" s="68">
        <v>0.0</v>
      </c>
      <c r="N55" s="69">
        <f t="shared" si="27"/>
        <v>227.98</v>
      </c>
      <c r="O55" s="70">
        <f t="shared" si="23"/>
        <v>7882.58</v>
      </c>
      <c r="P55" s="71">
        <f t="shared" si="16"/>
        <v>227.98</v>
      </c>
    </row>
    <row r="56">
      <c r="A56" s="143"/>
      <c r="B56" s="72">
        <v>44012.0</v>
      </c>
      <c r="C56" s="147" t="s">
        <v>44</v>
      </c>
      <c r="D56" s="148">
        <f t="shared" si="24"/>
        <v>18.52</v>
      </c>
      <c r="E56" s="149">
        <v>0.0</v>
      </c>
      <c r="F56" s="150">
        <f t="shared" si="10"/>
        <v>22538.68</v>
      </c>
      <c r="G56" s="148">
        <f t="shared" si="25"/>
        <v>18.52</v>
      </c>
      <c r="H56" s="151">
        <f t="shared" si="11"/>
        <v>277.8</v>
      </c>
      <c r="I56" s="149">
        <f t="shared" si="26"/>
        <v>18.52</v>
      </c>
      <c r="J56" s="152">
        <f t="shared" si="20"/>
        <v>22816.48</v>
      </c>
      <c r="L56" s="94">
        <f t="shared" si="22"/>
        <v>15</v>
      </c>
      <c r="M56" s="68">
        <v>0.0</v>
      </c>
      <c r="N56" s="69">
        <f t="shared" si="27"/>
        <v>228.16</v>
      </c>
      <c r="O56" s="70">
        <f t="shared" si="23"/>
        <v>7882.58</v>
      </c>
      <c r="P56" s="71">
        <f t="shared" si="16"/>
        <v>228.16</v>
      </c>
    </row>
    <row r="57">
      <c r="A57" s="143"/>
      <c r="B57" s="72">
        <v>44013.0</v>
      </c>
      <c r="C57" s="147" t="s">
        <v>44</v>
      </c>
      <c r="D57" s="148">
        <f t="shared" si="24"/>
        <v>18.52</v>
      </c>
      <c r="E57" s="149">
        <v>0.0</v>
      </c>
      <c r="F57" s="150">
        <f t="shared" si="10"/>
        <v>22538.68</v>
      </c>
      <c r="G57" s="148">
        <f t="shared" si="25"/>
        <v>18.52</v>
      </c>
      <c r="H57" s="151">
        <f t="shared" si="11"/>
        <v>296.32</v>
      </c>
      <c r="I57" s="149">
        <f t="shared" si="26"/>
        <v>18.52</v>
      </c>
      <c r="J57" s="152">
        <f t="shared" si="20"/>
        <v>22835</v>
      </c>
      <c r="L57" s="94">
        <f t="shared" si="22"/>
        <v>14</v>
      </c>
      <c r="M57" s="68">
        <v>0.0</v>
      </c>
      <c r="N57" s="69">
        <f t="shared" si="27"/>
        <v>228.35</v>
      </c>
      <c r="O57" s="70">
        <f t="shared" si="23"/>
        <v>7882.58</v>
      </c>
      <c r="P57" s="71">
        <f t="shared" si="16"/>
        <v>228.35</v>
      </c>
    </row>
    <row r="58">
      <c r="A58" s="143"/>
      <c r="B58" s="72">
        <v>44014.0</v>
      </c>
      <c r="C58" s="147" t="s">
        <v>44</v>
      </c>
      <c r="D58" s="148">
        <f t="shared" si="24"/>
        <v>18.52</v>
      </c>
      <c r="E58" s="149">
        <v>0.0</v>
      </c>
      <c r="F58" s="150">
        <f t="shared" si="10"/>
        <v>22538.68</v>
      </c>
      <c r="G58" s="148">
        <f t="shared" si="25"/>
        <v>18.52</v>
      </c>
      <c r="H58" s="151">
        <f t="shared" si="11"/>
        <v>314.84</v>
      </c>
      <c r="I58" s="149">
        <f t="shared" si="26"/>
        <v>18.52</v>
      </c>
      <c r="J58" s="152">
        <f t="shared" si="20"/>
        <v>22853.52</v>
      </c>
      <c r="L58" s="94">
        <f t="shared" si="22"/>
        <v>13</v>
      </c>
      <c r="M58" s="68">
        <v>0.0</v>
      </c>
      <c r="N58" s="69">
        <f t="shared" si="27"/>
        <v>228.54</v>
      </c>
      <c r="O58" s="70">
        <f t="shared" si="23"/>
        <v>7882.58</v>
      </c>
      <c r="P58" s="71">
        <f t="shared" si="16"/>
        <v>228.54</v>
      </c>
    </row>
    <row r="59">
      <c r="A59" s="143"/>
      <c r="B59" s="72">
        <v>44015.0</v>
      </c>
      <c r="C59" s="147" t="s">
        <v>44</v>
      </c>
      <c r="D59" s="148">
        <f t="shared" si="24"/>
        <v>18.52</v>
      </c>
      <c r="E59" s="149">
        <v>0.0</v>
      </c>
      <c r="F59" s="150">
        <f t="shared" si="10"/>
        <v>22538.68</v>
      </c>
      <c r="G59" s="148">
        <f t="shared" si="25"/>
        <v>18.52</v>
      </c>
      <c r="H59" s="151">
        <f t="shared" si="11"/>
        <v>333.36</v>
      </c>
      <c r="I59" s="149">
        <f t="shared" si="26"/>
        <v>18.52</v>
      </c>
      <c r="J59" s="152">
        <f t="shared" si="20"/>
        <v>22872.04</v>
      </c>
      <c r="L59" s="94">
        <f t="shared" si="22"/>
        <v>12</v>
      </c>
      <c r="M59" s="68">
        <v>0.0</v>
      </c>
      <c r="N59" s="69">
        <f t="shared" si="27"/>
        <v>228.72</v>
      </c>
      <c r="O59" s="70">
        <f t="shared" si="23"/>
        <v>7882.58</v>
      </c>
      <c r="P59" s="71">
        <f t="shared" si="16"/>
        <v>228.72</v>
      </c>
    </row>
    <row r="60">
      <c r="A60" s="143"/>
      <c r="B60" s="72">
        <v>44016.0</v>
      </c>
      <c r="C60" s="147" t="s">
        <v>44</v>
      </c>
      <c r="D60" s="148">
        <f t="shared" si="24"/>
        <v>18.52</v>
      </c>
      <c r="E60" s="149">
        <v>0.0</v>
      </c>
      <c r="F60" s="150">
        <f t="shared" si="10"/>
        <v>22538.68</v>
      </c>
      <c r="G60" s="148">
        <f t="shared" si="25"/>
        <v>18.52</v>
      </c>
      <c r="H60" s="151">
        <f t="shared" si="11"/>
        <v>351.88</v>
      </c>
      <c r="I60" s="149">
        <f t="shared" si="26"/>
        <v>18.52</v>
      </c>
      <c r="J60" s="152">
        <f t="shared" si="20"/>
        <v>22890.56</v>
      </c>
      <c r="L60" s="94">
        <f t="shared" si="22"/>
        <v>11</v>
      </c>
      <c r="M60" s="68">
        <v>0.0</v>
      </c>
      <c r="N60" s="69">
        <f t="shared" si="27"/>
        <v>228.91</v>
      </c>
      <c r="O60" s="70">
        <f t="shared" si="23"/>
        <v>7882.58</v>
      </c>
      <c r="P60" s="71">
        <f t="shared" si="16"/>
        <v>228.91</v>
      </c>
    </row>
    <row r="61">
      <c r="A61" s="143"/>
      <c r="B61" s="72">
        <v>44017.0</v>
      </c>
      <c r="C61" s="147" t="s">
        <v>44</v>
      </c>
      <c r="D61" s="148">
        <f t="shared" si="24"/>
        <v>18.52</v>
      </c>
      <c r="E61" s="149">
        <v>0.0</v>
      </c>
      <c r="F61" s="150">
        <f t="shared" si="10"/>
        <v>22538.68</v>
      </c>
      <c r="G61" s="148">
        <f t="shared" si="25"/>
        <v>18.52</v>
      </c>
      <c r="H61" s="151">
        <f t="shared" si="11"/>
        <v>370.4</v>
      </c>
      <c r="I61" s="149">
        <f t="shared" si="26"/>
        <v>18.52</v>
      </c>
      <c r="J61" s="152">
        <f t="shared" si="20"/>
        <v>22909.08</v>
      </c>
      <c r="L61" s="94">
        <f t="shared" si="22"/>
        <v>10</v>
      </c>
      <c r="M61" s="68">
        <v>0.0</v>
      </c>
      <c r="N61" s="69">
        <f t="shared" si="27"/>
        <v>229.09</v>
      </c>
      <c r="O61" s="70">
        <f t="shared" si="23"/>
        <v>7882.58</v>
      </c>
      <c r="P61" s="71">
        <f t="shared" si="16"/>
        <v>229.09</v>
      </c>
    </row>
    <row r="62">
      <c r="A62" s="143"/>
      <c r="B62" s="72">
        <v>44018.0</v>
      </c>
      <c r="C62" s="147" t="s">
        <v>44</v>
      </c>
      <c r="D62" s="148">
        <f t="shared" si="24"/>
        <v>18.52</v>
      </c>
      <c r="E62" s="149">
        <v>0.0</v>
      </c>
      <c r="F62" s="150">
        <f t="shared" si="10"/>
        <v>22538.68</v>
      </c>
      <c r="G62" s="148">
        <f t="shared" si="25"/>
        <v>18.52</v>
      </c>
      <c r="H62" s="151">
        <f t="shared" si="11"/>
        <v>388.92</v>
      </c>
      <c r="I62" s="149">
        <f t="shared" si="26"/>
        <v>18.52</v>
      </c>
      <c r="J62" s="152">
        <f t="shared" si="20"/>
        <v>22927.6</v>
      </c>
      <c r="L62" s="94">
        <f t="shared" si="22"/>
        <v>9</v>
      </c>
      <c r="M62" s="68">
        <v>0.0</v>
      </c>
      <c r="N62" s="69">
        <f t="shared" si="27"/>
        <v>229.28</v>
      </c>
      <c r="O62" s="70">
        <f t="shared" si="23"/>
        <v>7882.58</v>
      </c>
      <c r="P62" s="71">
        <f t="shared" si="16"/>
        <v>229.28</v>
      </c>
    </row>
    <row r="63">
      <c r="A63" s="143"/>
      <c r="B63" s="72">
        <v>44019.0</v>
      </c>
      <c r="C63" s="147" t="s">
        <v>44</v>
      </c>
      <c r="D63" s="148">
        <f t="shared" si="24"/>
        <v>18.52</v>
      </c>
      <c r="E63" s="149">
        <v>0.0</v>
      </c>
      <c r="F63" s="150">
        <f t="shared" si="10"/>
        <v>22538.68</v>
      </c>
      <c r="G63" s="148">
        <f t="shared" si="25"/>
        <v>18.52</v>
      </c>
      <c r="H63" s="151">
        <f t="shared" si="11"/>
        <v>407.44</v>
      </c>
      <c r="I63" s="149">
        <f t="shared" si="26"/>
        <v>18.52</v>
      </c>
      <c r="J63" s="152">
        <f t="shared" si="20"/>
        <v>22946.12</v>
      </c>
      <c r="L63" s="94">
        <f t="shared" si="22"/>
        <v>8</v>
      </c>
      <c r="M63" s="68">
        <v>0.0</v>
      </c>
      <c r="N63" s="69">
        <f t="shared" si="27"/>
        <v>229.46</v>
      </c>
      <c r="O63" s="70">
        <f t="shared" si="23"/>
        <v>7882.58</v>
      </c>
      <c r="P63" s="71">
        <f t="shared" si="16"/>
        <v>229.46</v>
      </c>
    </row>
    <row r="64">
      <c r="A64" s="143"/>
      <c r="B64" s="72">
        <v>44020.0</v>
      </c>
      <c r="C64" s="147" t="s">
        <v>44</v>
      </c>
      <c r="D64" s="148">
        <f t="shared" si="24"/>
        <v>18.52</v>
      </c>
      <c r="E64" s="149">
        <v>0.0</v>
      </c>
      <c r="F64" s="150">
        <f t="shared" si="10"/>
        <v>22538.68</v>
      </c>
      <c r="G64" s="148">
        <f t="shared" si="25"/>
        <v>18.52</v>
      </c>
      <c r="H64" s="151">
        <f t="shared" si="11"/>
        <v>425.96</v>
      </c>
      <c r="I64" s="149">
        <f t="shared" si="26"/>
        <v>18.52</v>
      </c>
      <c r="J64" s="152">
        <f t="shared" si="20"/>
        <v>22964.64</v>
      </c>
      <c r="L64" s="94">
        <f t="shared" si="22"/>
        <v>7</v>
      </c>
      <c r="M64" s="68">
        <v>0.0</v>
      </c>
      <c r="N64" s="69">
        <f t="shared" si="27"/>
        <v>229.65</v>
      </c>
      <c r="O64" s="70">
        <f t="shared" si="23"/>
        <v>7882.58</v>
      </c>
      <c r="P64" s="71">
        <f t="shared" si="16"/>
        <v>229.65</v>
      </c>
    </row>
    <row r="65">
      <c r="A65" s="143"/>
      <c r="B65" s="72">
        <v>44021.0</v>
      </c>
      <c r="C65" s="147" t="s">
        <v>44</v>
      </c>
      <c r="D65" s="148">
        <f t="shared" si="24"/>
        <v>18.52</v>
      </c>
      <c r="E65" s="149">
        <v>0.0</v>
      </c>
      <c r="F65" s="150">
        <f t="shared" si="10"/>
        <v>22538.68</v>
      </c>
      <c r="G65" s="148">
        <f t="shared" si="25"/>
        <v>18.52</v>
      </c>
      <c r="H65" s="151">
        <f t="shared" si="11"/>
        <v>444.48</v>
      </c>
      <c r="I65" s="149">
        <f t="shared" si="26"/>
        <v>18.52</v>
      </c>
      <c r="J65" s="152">
        <f t="shared" si="20"/>
        <v>22983.16</v>
      </c>
      <c r="L65" s="94">
        <f t="shared" si="22"/>
        <v>6</v>
      </c>
      <c r="M65" s="68">
        <v>0.0</v>
      </c>
      <c r="N65" s="69">
        <f t="shared" si="27"/>
        <v>229.83</v>
      </c>
      <c r="O65" s="70">
        <f t="shared" si="23"/>
        <v>7882.58</v>
      </c>
      <c r="P65" s="71">
        <f t="shared" si="16"/>
        <v>229.83</v>
      </c>
    </row>
    <row r="66">
      <c r="A66" s="143"/>
      <c r="B66" s="72">
        <v>44022.0</v>
      </c>
      <c r="C66" s="147" t="s">
        <v>44</v>
      </c>
      <c r="D66" s="148">
        <f t="shared" si="24"/>
        <v>18.52</v>
      </c>
      <c r="E66" s="149">
        <v>0.0</v>
      </c>
      <c r="F66" s="150">
        <f t="shared" si="10"/>
        <v>22538.68</v>
      </c>
      <c r="G66" s="148">
        <f t="shared" si="25"/>
        <v>18.52</v>
      </c>
      <c r="H66" s="151">
        <f t="shared" si="11"/>
        <v>463</v>
      </c>
      <c r="I66" s="149">
        <f t="shared" si="26"/>
        <v>18.52</v>
      </c>
      <c r="J66" s="152">
        <f t="shared" si="20"/>
        <v>23001.68</v>
      </c>
      <c r="L66" s="94">
        <f t="shared" si="22"/>
        <v>5</v>
      </c>
      <c r="M66" s="68">
        <v>0.0</v>
      </c>
      <c r="N66" s="69">
        <f t="shared" si="27"/>
        <v>230.02</v>
      </c>
      <c r="O66" s="70">
        <f t="shared" si="23"/>
        <v>7882.58</v>
      </c>
      <c r="P66" s="71">
        <f t="shared" si="16"/>
        <v>230.02</v>
      </c>
    </row>
    <row r="67">
      <c r="A67" s="143"/>
      <c r="B67" s="72">
        <v>44023.0</v>
      </c>
      <c r="C67" s="147" t="s">
        <v>44</v>
      </c>
      <c r="D67" s="148">
        <f t="shared" si="24"/>
        <v>18.52</v>
      </c>
      <c r="E67" s="149">
        <v>0.0</v>
      </c>
      <c r="F67" s="150">
        <f t="shared" si="10"/>
        <v>22538.68</v>
      </c>
      <c r="G67" s="148">
        <f t="shared" si="25"/>
        <v>18.52</v>
      </c>
      <c r="H67" s="151">
        <f t="shared" si="11"/>
        <v>481.52</v>
      </c>
      <c r="I67" s="149">
        <f t="shared" si="26"/>
        <v>18.52</v>
      </c>
      <c r="J67" s="152">
        <f t="shared" si="20"/>
        <v>23020.2</v>
      </c>
      <c r="L67" s="94">
        <f t="shared" si="22"/>
        <v>4</v>
      </c>
      <c r="M67" s="68">
        <v>0.0</v>
      </c>
      <c r="N67" s="69">
        <f t="shared" si="27"/>
        <v>230.2</v>
      </c>
      <c r="O67" s="70">
        <f t="shared" si="23"/>
        <v>7882.58</v>
      </c>
      <c r="P67" s="71">
        <f t="shared" si="16"/>
        <v>230.2</v>
      </c>
    </row>
    <row r="68">
      <c r="A68" s="143"/>
      <c r="B68" s="72">
        <v>44024.0</v>
      </c>
      <c r="C68" s="147" t="s">
        <v>44</v>
      </c>
      <c r="D68" s="148">
        <f t="shared" si="24"/>
        <v>18.52</v>
      </c>
      <c r="E68" s="149">
        <v>0.0</v>
      </c>
      <c r="F68" s="150">
        <f t="shared" si="10"/>
        <v>22538.68</v>
      </c>
      <c r="G68" s="148">
        <f t="shared" si="25"/>
        <v>18.52</v>
      </c>
      <c r="H68" s="151">
        <f t="shared" si="11"/>
        <v>500.04</v>
      </c>
      <c r="I68" s="149">
        <f t="shared" si="26"/>
        <v>18.52</v>
      </c>
      <c r="J68" s="152">
        <f t="shared" si="20"/>
        <v>23038.72</v>
      </c>
      <c r="L68" s="94">
        <f t="shared" si="22"/>
        <v>3</v>
      </c>
      <c r="M68" s="68">
        <v>0.0</v>
      </c>
      <c r="N68" s="69">
        <f t="shared" si="27"/>
        <v>230.39</v>
      </c>
      <c r="O68" s="70">
        <f t="shared" si="23"/>
        <v>7882.58</v>
      </c>
      <c r="P68" s="71">
        <f t="shared" si="16"/>
        <v>230.39</v>
      </c>
    </row>
    <row r="69">
      <c r="A69" s="143"/>
      <c r="B69" s="72">
        <v>44025.0</v>
      </c>
      <c r="C69" s="147" t="s">
        <v>44</v>
      </c>
      <c r="D69" s="148">
        <f t="shared" si="24"/>
        <v>18.52</v>
      </c>
      <c r="E69" s="149">
        <v>0.0</v>
      </c>
      <c r="F69" s="150">
        <f t="shared" si="10"/>
        <v>22538.68</v>
      </c>
      <c r="G69" s="148">
        <f t="shared" si="25"/>
        <v>18.52</v>
      </c>
      <c r="H69" s="151">
        <f t="shared" si="11"/>
        <v>518.56</v>
      </c>
      <c r="I69" s="149">
        <f t="shared" si="26"/>
        <v>18.52</v>
      </c>
      <c r="J69" s="152">
        <f t="shared" si="20"/>
        <v>23057.24</v>
      </c>
      <c r="L69" s="94">
        <f t="shared" si="22"/>
        <v>2</v>
      </c>
      <c r="M69" s="68">
        <v>0.0</v>
      </c>
      <c r="N69" s="69">
        <f t="shared" si="27"/>
        <v>230.57</v>
      </c>
      <c r="O69" s="70">
        <f t="shared" si="23"/>
        <v>7882.58</v>
      </c>
      <c r="P69" s="71">
        <f t="shared" si="16"/>
        <v>230.57</v>
      </c>
    </row>
    <row r="70">
      <c r="A70" s="143"/>
      <c r="B70" s="72">
        <v>44026.0</v>
      </c>
      <c r="C70" s="147" t="s">
        <v>44</v>
      </c>
      <c r="D70" s="148">
        <f t="shared" si="24"/>
        <v>18.52</v>
      </c>
      <c r="E70" s="149">
        <v>0.0</v>
      </c>
      <c r="F70" s="150">
        <f t="shared" si="10"/>
        <v>22538.68</v>
      </c>
      <c r="G70" s="148">
        <f t="shared" si="25"/>
        <v>18.52</v>
      </c>
      <c r="H70" s="151">
        <f t="shared" si="11"/>
        <v>537.08</v>
      </c>
      <c r="I70" s="149">
        <f t="shared" si="26"/>
        <v>18.52</v>
      </c>
      <c r="J70" s="152">
        <f t="shared" si="20"/>
        <v>23075.76</v>
      </c>
      <c r="L70" s="94">
        <f t="shared" si="22"/>
        <v>1</v>
      </c>
      <c r="M70" s="68">
        <v>0.0</v>
      </c>
      <c r="N70" s="69">
        <f t="shared" si="27"/>
        <v>230.76</v>
      </c>
      <c r="O70" s="70">
        <f t="shared" si="23"/>
        <v>7882.58</v>
      </c>
      <c r="P70" s="71">
        <f t="shared" si="16"/>
        <v>230.76</v>
      </c>
    </row>
    <row r="71">
      <c r="A71" s="143"/>
      <c r="B71" s="72">
        <v>44027.0</v>
      </c>
      <c r="C71" s="147" t="s">
        <v>44</v>
      </c>
      <c r="D71" s="148">
        <f t="shared" si="24"/>
        <v>18.52</v>
      </c>
      <c r="E71" s="149">
        <v>0.0</v>
      </c>
      <c r="F71" s="150">
        <f t="shared" si="10"/>
        <v>22538.68</v>
      </c>
      <c r="G71" s="148">
        <f t="shared" si="25"/>
        <v>18.52</v>
      </c>
      <c r="H71" s="151">
        <f t="shared" si="11"/>
        <v>555.6</v>
      </c>
      <c r="I71" s="149">
        <f t="shared" si="26"/>
        <v>18.52</v>
      </c>
      <c r="J71" s="152">
        <f t="shared" si="20"/>
        <v>23094.28</v>
      </c>
      <c r="L71" s="90">
        <f t="shared" si="22"/>
        <v>0</v>
      </c>
      <c r="M71" s="78">
        <v>0.0</v>
      </c>
      <c r="N71" s="79">
        <v>0.0</v>
      </c>
      <c r="O71" s="70">
        <f t="shared" si="23"/>
        <v>7882.58</v>
      </c>
      <c r="P71" s="81">
        <f t="shared" si="16"/>
        <v>230.94</v>
      </c>
    </row>
    <row r="72">
      <c r="A72" s="143"/>
      <c r="B72" s="83">
        <v>44027.0</v>
      </c>
      <c r="C72" s="84" t="s">
        <v>45</v>
      </c>
      <c r="D72" s="96">
        <f>O3</f>
        <v>7882.58</v>
      </c>
      <c r="E72" s="97">
        <f>-(D72-H71)</f>
        <v>-7326.98</v>
      </c>
      <c r="F72" s="98">
        <f t="shared" si="10"/>
        <v>15211.7</v>
      </c>
      <c r="G72" s="99">
        <f>-(H71)</f>
        <v>-555.6</v>
      </c>
      <c r="H72" s="88">
        <f t="shared" si="11"/>
        <v>0</v>
      </c>
      <c r="I72" s="97">
        <f>-D72</f>
        <v>-7882.58</v>
      </c>
      <c r="J72" s="89">
        <f t="shared" si="20"/>
        <v>15211.7</v>
      </c>
      <c r="L72" s="78">
        <f t="shared" ref="L72:L103" si="28">$B$103-B72</f>
        <v>31</v>
      </c>
      <c r="M72" s="78">
        <v>0.0</v>
      </c>
      <c r="N72" s="79">
        <v>0.0</v>
      </c>
      <c r="O72" s="144">
        <f t="shared" ref="O72:O103" si="29">ROUND(MAX(0,F72-$S$4)+H72+ROUND(F72*$C$2/365,2)*(L72-M72)+ROUND(F72*$C$5,2)*M72,2)</f>
        <v>7882.58</v>
      </c>
      <c r="P72" s="81">
        <f t="shared" si="16"/>
        <v>152.12</v>
      </c>
    </row>
    <row r="73">
      <c r="A73" s="145"/>
      <c r="B73" s="72">
        <v>44028.0</v>
      </c>
      <c r="C73" s="147" t="s">
        <v>44</v>
      </c>
      <c r="D73" s="148">
        <f t="shared" ref="D73:D103" si="30">ROUND($C$2/365*F72,2)</f>
        <v>12.5</v>
      </c>
      <c r="E73" s="149">
        <v>0.0</v>
      </c>
      <c r="F73" s="154">
        <f t="shared" si="10"/>
        <v>15211.7</v>
      </c>
      <c r="G73" s="148">
        <f t="shared" ref="G73:G103" si="31">D73</f>
        <v>12.5</v>
      </c>
      <c r="H73" s="151">
        <f t="shared" si="11"/>
        <v>12.5</v>
      </c>
      <c r="I73" s="149">
        <f t="shared" ref="I73:I103" si="32">E73+G73</f>
        <v>12.5</v>
      </c>
      <c r="J73" s="152">
        <f t="shared" si="20"/>
        <v>15224.2</v>
      </c>
      <c r="L73" s="68">
        <f t="shared" si="28"/>
        <v>30</v>
      </c>
      <c r="M73" s="68">
        <v>0.0</v>
      </c>
      <c r="N73" s="69">
        <f t="shared" ref="N73:N102" si="33">ROUND(J73*$C$15,2)</f>
        <v>152.24</v>
      </c>
      <c r="O73" s="70">
        <f t="shared" si="29"/>
        <v>7882.58</v>
      </c>
      <c r="P73" s="71">
        <f t="shared" si="16"/>
        <v>152.24</v>
      </c>
    </row>
    <row r="74">
      <c r="A74" s="143"/>
      <c r="B74" s="72">
        <v>44029.0</v>
      </c>
      <c r="C74" s="147" t="s">
        <v>44</v>
      </c>
      <c r="D74" s="148">
        <f t="shared" si="30"/>
        <v>12.5</v>
      </c>
      <c r="E74" s="149">
        <v>0.0</v>
      </c>
      <c r="F74" s="154">
        <f t="shared" si="10"/>
        <v>15211.7</v>
      </c>
      <c r="G74" s="148">
        <f t="shared" si="31"/>
        <v>12.5</v>
      </c>
      <c r="H74" s="151">
        <f t="shared" si="11"/>
        <v>25</v>
      </c>
      <c r="I74" s="149">
        <f t="shared" si="32"/>
        <v>12.5</v>
      </c>
      <c r="J74" s="152">
        <f t="shared" si="20"/>
        <v>15236.7</v>
      </c>
      <c r="L74" s="68">
        <f t="shared" si="28"/>
        <v>29</v>
      </c>
      <c r="M74" s="68">
        <v>0.0</v>
      </c>
      <c r="N74" s="69">
        <f t="shared" si="33"/>
        <v>152.37</v>
      </c>
      <c r="O74" s="70">
        <f t="shared" si="29"/>
        <v>7882.58</v>
      </c>
      <c r="P74" s="71">
        <f t="shared" si="16"/>
        <v>152.37</v>
      </c>
    </row>
    <row r="75">
      <c r="A75" s="143"/>
      <c r="B75" s="72">
        <v>44030.0</v>
      </c>
      <c r="C75" s="147" t="s">
        <v>44</v>
      </c>
      <c r="D75" s="148">
        <f t="shared" si="30"/>
        <v>12.5</v>
      </c>
      <c r="E75" s="149">
        <v>0.0</v>
      </c>
      <c r="F75" s="154">
        <f t="shared" si="10"/>
        <v>15211.7</v>
      </c>
      <c r="G75" s="148">
        <f t="shared" si="31"/>
        <v>12.5</v>
      </c>
      <c r="H75" s="151">
        <f t="shared" si="11"/>
        <v>37.5</v>
      </c>
      <c r="I75" s="149">
        <f t="shared" si="32"/>
        <v>12.5</v>
      </c>
      <c r="J75" s="152">
        <f t="shared" si="20"/>
        <v>15249.2</v>
      </c>
      <c r="L75" s="68">
        <f t="shared" si="28"/>
        <v>28</v>
      </c>
      <c r="M75" s="68">
        <v>0.0</v>
      </c>
      <c r="N75" s="69">
        <f t="shared" si="33"/>
        <v>152.49</v>
      </c>
      <c r="O75" s="70">
        <f t="shared" si="29"/>
        <v>7882.58</v>
      </c>
      <c r="P75" s="71">
        <f t="shared" si="16"/>
        <v>152.49</v>
      </c>
    </row>
    <row r="76">
      <c r="A76" s="143"/>
      <c r="B76" s="72">
        <v>44031.0</v>
      </c>
      <c r="C76" s="147" t="s">
        <v>44</v>
      </c>
      <c r="D76" s="148">
        <f t="shared" si="30"/>
        <v>12.5</v>
      </c>
      <c r="E76" s="149">
        <v>0.0</v>
      </c>
      <c r="F76" s="154">
        <f t="shared" si="10"/>
        <v>15211.7</v>
      </c>
      <c r="G76" s="148">
        <f t="shared" si="31"/>
        <v>12.5</v>
      </c>
      <c r="H76" s="151">
        <f t="shared" si="11"/>
        <v>50</v>
      </c>
      <c r="I76" s="149">
        <f t="shared" si="32"/>
        <v>12.5</v>
      </c>
      <c r="J76" s="152">
        <f t="shared" si="20"/>
        <v>15261.7</v>
      </c>
      <c r="L76" s="68">
        <f t="shared" si="28"/>
        <v>27</v>
      </c>
      <c r="M76" s="68">
        <v>0.0</v>
      </c>
      <c r="N76" s="69">
        <f t="shared" si="33"/>
        <v>152.62</v>
      </c>
      <c r="O76" s="70">
        <f t="shared" si="29"/>
        <v>7882.58</v>
      </c>
      <c r="P76" s="71">
        <f t="shared" si="16"/>
        <v>152.62</v>
      </c>
    </row>
    <row r="77">
      <c r="A77" s="143"/>
      <c r="B77" s="72">
        <v>44032.0</v>
      </c>
      <c r="C77" s="147" t="s">
        <v>44</v>
      </c>
      <c r="D77" s="148">
        <f t="shared" si="30"/>
        <v>12.5</v>
      </c>
      <c r="E77" s="149">
        <v>0.0</v>
      </c>
      <c r="F77" s="154">
        <f t="shared" si="10"/>
        <v>15211.7</v>
      </c>
      <c r="G77" s="148">
        <f t="shared" si="31"/>
        <v>12.5</v>
      </c>
      <c r="H77" s="151">
        <f t="shared" si="11"/>
        <v>62.5</v>
      </c>
      <c r="I77" s="149">
        <f t="shared" si="32"/>
        <v>12.5</v>
      </c>
      <c r="J77" s="152">
        <f t="shared" si="20"/>
        <v>15274.2</v>
      </c>
      <c r="L77" s="68">
        <f t="shared" si="28"/>
        <v>26</v>
      </c>
      <c r="M77" s="68">
        <v>0.0</v>
      </c>
      <c r="N77" s="69">
        <f t="shared" si="33"/>
        <v>152.74</v>
      </c>
      <c r="O77" s="70">
        <f t="shared" si="29"/>
        <v>7882.58</v>
      </c>
      <c r="P77" s="71">
        <f t="shared" si="16"/>
        <v>152.74</v>
      </c>
    </row>
    <row r="78">
      <c r="A78" s="143"/>
      <c r="B78" s="72">
        <v>44033.0</v>
      </c>
      <c r="C78" s="147" t="s">
        <v>44</v>
      </c>
      <c r="D78" s="148">
        <f t="shared" si="30"/>
        <v>12.5</v>
      </c>
      <c r="E78" s="149">
        <v>0.0</v>
      </c>
      <c r="F78" s="154">
        <f t="shared" si="10"/>
        <v>15211.7</v>
      </c>
      <c r="G78" s="148">
        <f t="shared" si="31"/>
        <v>12.5</v>
      </c>
      <c r="H78" s="151">
        <f t="shared" si="11"/>
        <v>75</v>
      </c>
      <c r="I78" s="149">
        <f t="shared" si="32"/>
        <v>12.5</v>
      </c>
      <c r="J78" s="152">
        <f t="shared" si="20"/>
        <v>15286.7</v>
      </c>
      <c r="L78" s="68">
        <f t="shared" si="28"/>
        <v>25</v>
      </c>
      <c r="M78" s="68">
        <v>0.0</v>
      </c>
      <c r="N78" s="69">
        <f t="shared" si="33"/>
        <v>152.87</v>
      </c>
      <c r="O78" s="70">
        <f t="shared" si="29"/>
        <v>7882.58</v>
      </c>
      <c r="P78" s="71">
        <f t="shared" si="16"/>
        <v>152.87</v>
      </c>
    </row>
    <row r="79">
      <c r="A79" s="143"/>
      <c r="B79" s="72">
        <v>44034.0</v>
      </c>
      <c r="C79" s="147" t="s">
        <v>44</v>
      </c>
      <c r="D79" s="148">
        <f t="shared" si="30"/>
        <v>12.5</v>
      </c>
      <c r="E79" s="149">
        <v>0.0</v>
      </c>
      <c r="F79" s="154">
        <f t="shared" si="10"/>
        <v>15211.7</v>
      </c>
      <c r="G79" s="148">
        <f t="shared" si="31"/>
        <v>12.5</v>
      </c>
      <c r="H79" s="151">
        <f t="shared" si="11"/>
        <v>87.5</v>
      </c>
      <c r="I79" s="149">
        <f t="shared" si="32"/>
        <v>12.5</v>
      </c>
      <c r="J79" s="152">
        <f t="shared" si="20"/>
        <v>15299.2</v>
      </c>
      <c r="L79" s="68">
        <f t="shared" si="28"/>
        <v>24</v>
      </c>
      <c r="M79" s="68">
        <v>0.0</v>
      </c>
      <c r="N79" s="69">
        <f t="shared" si="33"/>
        <v>152.99</v>
      </c>
      <c r="O79" s="70">
        <f t="shared" si="29"/>
        <v>7882.58</v>
      </c>
      <c r="P79" s="71">
        <f t="shared" si="16"/>
        <v>152.99</v>
      </c>
    </row>
    <row r="80">
      <c r="A80" s="143"/>
      <c r="B80" s="72">
        <v>44035.0</v>
      </c>
      <c r="C80" s="147" t="s">
        <v>44</v>
      </c>
      <c r="D80" s="148">
        <f t="shared" si="30"/>
        <v>12.5</v>
      </c>
      <c r="E80" s="149">
        <v>0.0</v>
      </c>
      <c r="F80" s="154">
        <f t="shared" si="10"/>
        <v>15211.7</v>
      </c>
      <c r="G80" s="148">
        <f t="shared" si="31"/>
        <v>12.5</v>
      </c>
      <c r="H80" s="151">
        <f t="shared" si="11"/>
        <v>100</v>
      </c>
      <c r="I80" s="149">
        <f t="shared" si="32"/>
        <v>12.5</v>
      </c>
      <c r="J80" s="152">
        <f t="shared" si="20"/>
        <v>15311.7</v>
      </c>
      <c r="L80" s="68">
        <f t="shared" si="28"/>
        <v>23</v>
      </c>
      <c r="M80" s="68">
        <v>0.0</v>
      </c>
      <c r="N80" s="69">
        <f t="shared" si="33"/>
        <v>153.12</v>
      </c>
      <c r="O80" s="70">
        <f t="shared" si="29"/>
        <v>7882.58</v>
      </c>
      <c r="P80" s="71">
        <f t="shared" si="16"/>
        <v>153.12</v>
      </c>
    </row>
    <row r="81">
      <c r="A81" s="143"/>
      <c r="B81" s="72">
        <v>44036.0</v>
      </c>
      <c r="C81" s="147" t="s">
        <v>44</v>
      </c>
      <c r="D81" s="148">
        <f t="shared" si="30"/>
        <v>12.5</v>
      </c>
      <c r="E81" s="149">
        <v>0.0</v>
      </c>
      <c r="F81" s="154">
        <f t="shared" si="10"/>
        <v>15211.7</v>
      </c>
      <c r="G81" s="148">
        <f t="shared" si="31"/>
        <v>12.5</v>
      </c>
      <c r="H81" s="151">
        <f t="shared" si="11"/>
        <v>112.5</v>
      </c>
      <c r="I81" s="149">
        <f t="shared" si="32"/>
        <v>12.5</v>
      </c>
      <c r="J81" s="152">
        <f t="shared" si="20"/>
        <v>15324.2</v>
      </c>
      <c r="L81" s="68">
        <f t="shared" si="28"/>
        <v>22</v>
      </c>
      <c r="M81" s="68">
        <v>0.0</v>
      </c>
      <c r="N81" s="69">
        <f t="shared" si="33"/>
        <v>153.24</v>
      </c>
      <c r="O81" s="70">
        <f t="shared" si="29"/>
        <v>7882.58</v>
      </c>
      <c r="P81" s="71">
        <f t="shared" si="16"/>
        <v>153.24</v>
      </c>
    </row>
    <row r="82">
      <c r="A82" s="143"/>
      <c r="B82" s="72">
        <v>44037.0</v>
      </c>
      <c r="C82" s="147" t="s">
        <v>44</v>
      </c>
      <c r="D82" s="148">
        <f t="shared" si="30"/>
        <v>12.5</v>
      </c>
      <c r="E82" s="149">
        <v>0.0</v>
      </c>
      <c r="F82" s="154">
        <f t="shared" si="10"/>
        <v>15211.7</v>
      </c>
      <c r="G82" s="148">
        <f t="shared" si="31"/>
        <v>12.5</v>
      </c>
      <c r="H82" s="151">
        <f t="shared" si="11"/>
        <v>125</v>
      </c>
      <c r="I82" s="149">
        <f t="shared" si="32"/>
        <v>12.5</v>
      </c>
      <c r="J82" s="152">
        <f t="shared" si="20"/>
        <v>15336.7</v>
      </c>
      <c r="L82" s="68">
        <f t="shared" si="28"/>
        <v>21</v>
      </c>
      <c r="M82" s="68">
        <v>0.0</v>
      </c>
      <c r="N82" s="69">
        <f t="shared" si="33"/>
        <v>153.37</v>
      </c>
      <c r="O82" s="70">
        <f t="shared" si="29"/>
        <v>7882.58</v>
      </c>
      <c r="P82" s="71">
        <f t="shared" si="16"/>
        <v>153.37</v>
      </c>
    </row>
    <row r="83">
      <c r="A83" s="143"/>
      <c r="B83" s="72">
        <v>44038.0</v>
      </c>
      <c r="C83" s="147" t="s">
        <v>44</v>
      </c>
      <c r="D83" s="148">
        <f t="shared" si="30"/>
        <v>12.5</v>
      </c>
      <c r="E83" s="149">
        <v>0.0</v>
      </c>
      <c r="F83" s="154">
        <f t="shared" si="10"/>
        <v>15211.7</v>
      </c>
      <c r="G83" s="148">
        <f t="shared" si="31"/>
        <v>12.5</v>
      </c>
      <c r="H83" s="151">
        <f t="shared" si="11"/>
        <v>137.5</v>
      </c>
      <c r="I83" s="149">
        <f t="shared" si="32"/>
        <v>12.5</v>
      </c>
      <c r="J83" s="152">
        <f t="shared" si="20"/>
        <v>15349.2</v>
      </c>
      <c r="L83" s="68">
        <f t="shared" si="28"/>
        <v>20</v>
      </c>
      <c r="M83" s="68">
        <v>0.0</v>
      </c>
      <c r="N83" s="69">
        <f t="shared" si="33"/>
        <v>153.49</v>
      </c>
      <c r="O83" s="70">
        <f t="shared" si="29"/>
        <v>7882.58</v>
      </c>
      <c r="P83" s="71">
        <f t="shared" si="16"/>
        <v>153.49</v>
      </c>
    </row>
    <row r="84">
      <c r="A84" s="143"/>
      <c r="B84" s="72">
        <v>44039.0</v>
      </c>
      <c r="C84" s="147" t="s">
        <v>44</v>
      </c>
      <c r="D84" s="148">
        <f t="shared" si="30"/>
        <v>12.5</v>
      </c>
      <c r="E84" s="149">
        <v>0.0</v>
      </c>
      <c r="F84" s="154">
        <f t="shared" si="10"/>
        <v>15211.7</v>
      </c>
      <c r="G84" s="148">
        <f t="shared" si="31"/>
        <v>12.5</v>
      </c>
      <c r="H84" s="151">
        <f t="shared" si="11"/>
        <v>150</v>
      </c>
      <c r="I84" s="149">
        <f t="shared" si="32"/>
        <v>12.5</v>
      </c>
      <c r="J84" s="152">
        <f t="shared" si="20"/>
        <v>15361.7</v>
      </c>
      <c r="L84" s="68">
        <f t="shared" si="28"/>
        <v>19</v>
      </c>
      <c r="M84" s="68">
        <v>0.0</v>
      </c>
      <c r="N84" s="69">
        <f t="shared" si="33"/>
        <v>153.62</v>
      </c>
      <c r="O84" s="70">
        <f t="shared" si="29"/>
        <v>7882.58</v>
      </c>
      <c r="P84" s="71">
        <f t="shared" si="16"/>
        <v>153.62</v>
      </c>
    </row>
    <row r="85">
      <c r="A85" s="143"/>
      <c r="B85" s="72">
        <v>44040.0</v>
      </c>
      <c r="C85" s="147" t="s">
        <v>44</v>
      </c>
      <c r="D85" s="148">
        <f t="shared" si="30"/>
        <v>12.5</v>
      </c>
      <c r="E85" s="149">
        <v>0.0</v>
      </c>
      <c r="F85" s="154">
        <f t="shared" si="10"/>
        <v>15211.7</v>
      </c>
      <c r="G85" s="148">
        <f t="shared" si="31"/>
        <v>12.5</v>
      </c>
      <c r="H85" s="151">
        <f t="shared" si="11"/>
        <v>162.5</v>
      </c>
      <c r="I85" s="149">
        <f t="shared" si="32"/>
        <v>12.5</v>
      </c>
      <c r="J85" s="152">
        <f t="shared" si="20"/>
        <v>15374.2</v>
      </c>
      <c r="L85" s="68">
        <f t="shared" si="28"/>
        <v>18</v>
      </c>
      <c r="M85" s="68">
        <v>0.0</v>
      </c>
      <c r="N85" s="69">
        <f t="shared" si="33"/>
        <v>153.74</v>
      </c>
      <c r="O85" s="70">
        <f t="shared" si="29"/>
        <v>7882.58</v>
      </c>
      <c r="P85" s="71">
        <f t="shared" si="16"/>
        <v>153.74</v>
      </c>
    </row>
    <row r="86">
      <c r="A86" s="143"/>
      <c r="B86" s="72">
        <v>44041.0</v>
      </c>
      <c r="C86" s="147" t="s">
        <v>44</v>
      </c>
      <c r="D86" s="148">
        <f t="shared" si="30"/>
        <v>12.5</v>
      </c>
      <c r="E86" s="149">
        <v>0.0</v>
      </c>
      <c r="F86" s="154">
        <f t="shared" si="10"/>
        <v>15211.7</v>
      </c>
      <c r="G86" s="148">
        <f t="shared" si="31"/>
        <v>12.5</v>
      </c>
      <c r="H86" s="151">
        <f t="shared" si="11"/>
        <v>175</v>
      </c>
      <c r="I86" s="149">
        <f t="shared" si="32"/>
        <v>12.5</v>
      </c>
      <c r="J86" s="152">
        <f t="shared" si="20"/>
        <v>15386.7</v>
      </c>
      <c r="L86" s="68">
        <f t="shared" si="28"/>
        <v>17</v>
      </c>
      <c r="M86" s="68">
        <v>0.0</v>
      </c>
      <c r="N86" s="69">
        <f t="shared" si="33"/>
        <v>153.87</v>
      </c>
      <c r="O86" s="70">
        <f t="shared" si="29"/>
        <v>7882.58</v>
      </c>
      <c r="P86" s="71">
        <f t="shared" si="16"/>
        <v>153.87</v>
      </c>
    </row>
    <row r="87">
      <c r="A87" s="143"/>
      <c r="B87" s="72">
        <v>44042.0</v>
      </c>
      <c r="C87" s="147" t="s">
        <v>44</v>
      </c>
      <c r="D87" s="148">
        <f t="shared" si="30"/>
        <v>12.5</v>
      </c>
      <c r="E87" s="149">
        <v>0.0</v>
      </c>
      <c r="F87" s="154">
        <f t="shared" si="10"/>
        <v>15211.7</v>
      </c>
      <c r="G87" s="148">
        <f t="shared" si="31"/>
        <v>12.5</v>
      </c>
      <c r="H87" s="151">
        <f t="shared" si="11"/>
        <v>187.5</v>
      </c>
      <c r="I87" s="149">
        <f t="shared" si="32"/>
        <v>12.5</v>
      </c>
      <c r="J87" s="152">
        <f t="shared" si="20"/>
        <v>15399.2</v>
      </c>
      <c r="L87" s="68">
        <f t="shared" si="28"/>
        <v>16</v>
      </c>
      <c r="M87" s="68">
        <v>0.0</v>
      </c>
      <c r="N87" s="69">
        <f t="shared" si="33"/>
        <v>153.99</v>
      </c>
      <c r="O87" s="70">
        <f t="shared" si="29"/>
        <v>7882.58</v>
      </c>
      <c r="P87" s="71">
        <f t="shared" si="16"/>
        <v>153.99</v>
      </c>
    </row>
    <row r="88">
      <c r="A88" s="143"/>
      <c r="B88" s="72">
        <v>44043.0</v>
      </c>
      <c r="C88" s="147" t="s">
        <v>44</v>
      </c>
      <c r="D88" s="148">
        <f t="shared" si="30"/>
        <v>12.5</v>
      </c>
      <c r="E88" s="149">
        <v>0.0</v>
      </c>
      <c r="F88" s="154">
        <f t="shared" si="10"/>
        <v>15211.7</v>
      </c>
      <c r="G88" s="148">
        <f t="shared" si="31"/>
        <v>12.5</v>
      </c>
      <c r="H88" s="151">
        <f t="shared" si="11"/>
        <v>200</v>
      </c>
      <c r="I88" s="149">
        <f t="shared" si="32"/>
        <v>12.5</v>
      </c>
      <c r="J88" s="152">
        <f t="shared" si="20"/>
        <v>15411.7</v>
      </c>
      <c r="L88" s="68">
        <f t="shared" si="28"/>
        <v>15</v>
      </c>
      <c r="M88" s="68">
        <v>0.0</v>
      </c>
      <c r="N88" s="69">
        <f t="shared" si="33"/>
        <v>154.12</v>
      </c>
      <c r="O88" s="70">
        <f t="shared" si="29"/>
        <v>7882.58</v>
      </c>
      <c r="P88" s="71">
        <f t="shared" si="16"/>
        <v>154.12</v>
      </c>
    </row>
    <row r="89">
      <c r="A89" s="143"/>
      <c r="B89" s="72">
        <v>44044.0</v>
      </c>
      <c r="C89" s="147" t="s">
        <v>44</v>
      </c>
      <c r="D89" s="148">
        <f t="shared" si="30"/>
        <v>12.5</v>
      </c>
      <c r="E89" s="149">
        <v>0.0</v>
      </c>
      <c r="F89" s="154">
        <f t="shared" si="10"/>
        <v>15211.7</v>
      </c>
      <c r="G89" s="148">
        <f t="shared" si="31"/>
        <v>12.5</v>
      </c>
      <c r="H89" s="151">
        <f t="shared" si="11"/>
        <v>212.5</v>
      </c>
      <c r="I89" s="149">
        <f t="shared" si="32"/>
        <v>12.5</v>
      </c>
      <c r="J89" s="152">
        <f t="shared" si="20"/>
        <v>15424.2</v>
      </c>
      <c r="L89" s="68">
        <f t="shared" si="28"/>
        <v>14</v>
      </c>
      <c r="M89" s="68">
        <v>0.0</v>
      </c>
      <c r="N89" s="69">
        <f t="shared" si="33"/>
        <v>154.24</v>
      </c>
      <c r="O89" s="70">
        <f t="shared" si="29"/>
        <v>7882.58</v>
      </c>
      <c r="P89" s="71">
        <f t="shared" si="16"/>
        <v>154.24</v>
      </c>
    </row>
    <row r="90">
      <c r="A90" s="143"/>
      <c r="B90" s="72">
        <v>44045.0</v>
      </c>
      <c r="C90" s="147" t="s">
        <v>44</v>
      </c>
      <c r="D90" s="148">
        <f t="shared" si="30"/>
        <v>12.5</v>
      </c>
      <c r="E90" s="149">
        <v>0.0</v>
      </c>
      <c r="F90" s="154">
        <f t="shared" si="10"/>
        <v>15211.7</v>
      </c>
      <c r="G90" s="148">
        <f t="shared" si="31"/>
        <v>12.5</v>
      </c>
      <c r="H90" s="151">
        <f t="shared" si="11"/>
        <v>225</v>
      </c>
      <c r="I90" s="149">
        <f t="shared" si="32"/>
        <v>12.5</v>
      </c>
      <c r="J90" s="152">
        <f t="shared" si="20"/>
        <v>15436.7</v>
      </c>
      <c r="L90" s="68">
        <f t="shared" si="28"/>
        <v>13</v>
      </c>
      <c r="M90" s="68">
        <v>0.0</v>
      </c>
      <c r="N90" s="69">
        <f t="shared" si="33"/>
        <v>154.37</v>
      </c>
      <c r="O90" s="70">
        <f t="shared" si="29"/>
        <v>7882.58</v>
      </c>
      <c r="P90" s="71">
        <f t="shared" si="16"/>
        <v>154.37</v>
      </c>
    </row>
    <row r="91">
      <c r="A91" s="143"/>
      <c r="B91" s="72">
        <v>44046.0</v>
      </c>
      <c r="C91" s="147" t="s">
        <v>44</v>
      </c>
      <c r="D91" s="148">
        <f t="shared" si="30"/>
        <v>12.5</v>
      </c>
      <c r="E91" s="149">
        <v>0.0</v>
      </c>
      <c r="F91" s="154">
        <f t="shared" si="10"/>
        <v>15211.7</v>
      </c>
      <c r="G91" s="148">
        <f t="shared" si="31"/>
        <v>12.5</v>
      </c>
      <c r="H91" s="151">
        <f t="shared" si="11"/>
        <v>237.5</v>
      </c>
      <c r="I91" s="149">
        <f t="shared" si="32"/>
        <v>12.5</v>
      </c>
      <c r="J91" s="152">
        <f t="shared" si="20"/>
        <v>15449.2</v>
      </c>
      <c r="L91" s="68">
        <f t="shared" si="28"/>
        <v>12</v>
      </c>
      <c r="M91" s="68">
        <v>0.0</v>
      </c>
      <c r="N91" s="69">
        <f t="shared" si="33"/>
        <v>154.49</v>
      </c>
      <c r="O91" s="70">
        <f t="shared" si="29"/>
        <v>7882.58</v>
      </c>
      <c r="P91" s="71">
        <f t="shared" si="16"/>
        <v>154.49</v>
      </c>
    </row>
    <row r="92">
      <c r="A92" s="143"/>
      <c r="B92" s="72">
        <v>44047.0</v>
      </c>
      <c r="C92" s="147" t="s">
        <v>44</v>
      </c>
      <c r="D92" s="148">
        <f t="shared" si="30"/>
        <v>12.5</v>
      </c>
      <c r="E92" s="149">
        <v>0.0</v>
      </c>
      <c r="F92" s="154">
        <f t="shared" si="10"/>
        <v>15211.7</v>
      </c>
      <c r="G92" s="148">
        <f t="shared" si="31"/>
        <v>12.5</v>
      </c>
      <c r="H92" s="151">
        <f t="shared" si="11"/>
        <v>250</v>
      </c>
      <c r="I92" s="149">
        <f t="shared" si="32"/>
        <v>12.5</v>
      </c>
      <c r="J92" s="152">
        <f t="shared" si="20"/>
        <v>15461.7</v>
      </c>
      <c r="L92" s="68">
        <f t="shared" si="28"/>
        <v>11</v>
      </c>
      <c r="M92" s="68">
        <v>0.0</v>
      </c>
      <c r="N92" s="69">
        <f t="shared" si="33"/>
        <v>154.62</v>
      </c>
      <c r="O92" s="70">
        <f t="shared" si="29"/>
        <v>7882.58</v>
      </c>
      <c r="P92" s="71">
        <f t="shared" si="16"/>
        <v>154.62</v>
      </c>
    </row>
    <row r="93">
      <c r="A93" s="143"/>
      <c r="B93" s="72">
        <v>44048.0</v>
      </c>
      <c r="C93" s="147" t="s">
        <v>44</v>
      </c>
      <c r="D93" s="148">
        <f t="shared" si="30"/>
        <v>12.5</v>
      </c>
      <c r="E93" s="149">
        <v>0.0</v>
      </c>
      <c r="F93" s="154">
        <f t="shared" si="10"/>
        <v>15211.7</v>
      </c>
      <c r="G93" s="148">
        <f t="shared" si="31"/>
        <v>12.5</v>
      </c>
      <c r="H93" s="151">
        <f t="shared" si="11"/>
        <v>262.5</v>
      </c>
      <c r="I93" s="149">
        <f t="shared" si="32"/>
        <v>12.5</v>
      </c>
      <c r="J93" s="152">
        <f t="shared" si="20"/>
        <v>15474.2</v>
      </c>
      <c r="L93" s="68">
        <f t="shared" si="28"/>
        <v>10</v>
      </c>
      <c r="M93" s="68">
        <v>0.0</v>
      </c>
      <c r="N93" s="69">
        <f t="shared" si="33"/>
        <v>154.74</v>
      </c>
      <c r="O93" s="70">
        <f t="shared" si="29"/>
        <v>7882.58</v>
      </c>
      <c r="P93" s="71">
        <f t="shared" si="16"/>
        <v>154.74</v>
      </c>
    </row>
    <row r="94">
      <c r="A94" s="143"/>
      <c r="B94" s="72">
        <v>44049.0</v>
      </c>
      <c r="C94" s="147" t="s">
        <v>44</v>
      </c>
      <c r="D94" s="148">
        <f t="shared" si="30"/>
        <v>12.5</v>
      </c>
      <c r="E94" s="149">
        <v>0.0</v>
      </c>
      <c r="F94" s="154">
        <f t="shared" si="10"/>
        <v>15211.7</v>
      </c>
      <c r="G94" s="148">
        <f t="shared" si="31"/>
        <v>12.5</v>
      </c>
      <c r="H94" s="151">
        <f t="shared" si="11"/>
        <v>275</v>
      </c>
      <c r="I94" s="149">
        <f t="shared" si="32"/>
        <v>12.5</v>
      </c>
      <c r="J94" s="152">
        <f t="shared" si="20"/>
        <v>15486.7</v>
      </c>
      <c r="L94" s="68">
        <f t="shared" si="28"/>
        <v>9</v>
      </c>
      <c r="M94" s="68">
        <v>0.0</v>
      </c>
      <c r="N94" s="69">
        <f t="shared" si="33"/>
        <v>154.87</v>
      </c>
      <c r="O94" s="70">
        <f t="shared" si="29"/>
        <v>7882.58</v>
      </c>
      <c r="P94" s="71">
        <f t="shared" si="16"/>
        <v>154.87</v>
      </c>
    </row>
    <row r="95">
      <c r="A95" s="143"/>
      <c r="B95" s="72">
        <v>44050.0</v>
      </c>
      <c r="C95" s="147" t="s">
        <v>44</v>
      </c>
      <c r="D95" s="148">
        <f t="shared" si="30"/>
        <v>12.5</v>
      </c>
      <c r="E95" s="149">
        <v>0.0</v>
      </c>
      <c r="F95" s="154">
        <f t="shared" si="10"/>
        <v>15211.7</v>
      </c>
      <c r="G95" s="148">
        <f t="shared" si="31"/>
        <v>12.5</v>
      </c>
      <c r="H95" s="151">
        <f t="shared" si="11"/>
        <v>287.5</v>
      </c>
      <c r="I95" s="149">
        <f t="shared" si="32"/>
        <v>12.5</v>
      </c>
      <c r="J95" s="152">
        <f t="shared" si="20"/>
        <v>15499.2</v>
      </c>
      <c r="L95" s="68">
        <f t="shared" si="28"/>
        <v>8</v>
      </c>
      <c r="M95" s="68">
        <v>0.0</v>
      </c>
      <c r="N95" s="69">
        <f t="shared" si="33"/>
        <v>154.99</v>
      </c>
      <c r="O95" s="70">
        <f t="shared" si="29"/>
        <v>7882.58</v>
      </c>
      <c r="P95" s="71">
        <f t="shared" si="16"/>
        <v>154.99</v>
      </c>
    </row>
    <row r="96">
      <c r="A96" s="143"/>
      <c r="B96" s="72">
        <v>44051.0</v>
      </c>
      <c r="C96" s="147" t="s">
        <v>44</v>
      </c>
      <c r="D96" s="148">
        <f t="shared" si="30"/>
        <v>12.5</v>
      </c>
      <c r="E96" s="149">
        <v>0.0</v>
      </c>
      <c r="F96" s="154">
        <f t="shared" si="10"/>
        <v>15211.7</v>
      </c>
      <c r="G96" s="148">
        <f t="shared" si="31"/>
        <v>12.5</v>
      </c>
      <c r="H96" s="151">
        <f t="shared" si="11"/>
        <v>300</v>
      </c>
      <c r="I96" s="149">
        <f t="shared" si="32"/>
        <v>12.5</v>
      </c>
      <c r="J96" s="152">
        <f t="shared" si="20"/>
        <v>15511.7</v>
      </c>
      <c r="L96" s="68">
        <f t="shared" si="28"/>
        <v>7</v>
      </c>
      <c r="M96" s="68">
        <v>0.0</v>
      </c>
      <c r="N96" s="69">
        <f t="shared" si="33"/>
        <v>155.12</v>
      </c>
      <c r="O96" s="70">
        <f t="shared" si="29"/>
        <v>7882.58</v>
      </c>
      <c r="P96" s="71">
        <f t="shared" si="16"/>
        <v>155.12</v>
      </c>
    </row>
    <row r="97">
      <c r="A97" s="143"/>
      <c r="B97" s="72">
        <v>44052.0</v>
      </c>
      <c r="C97" s="147" t="s">
        <v>44</v>
      </c>
      <c r="D97" s="148">
        <f t="shared" si="30"/>
        <v>12.5</v>
      </c>
      <c r="E97" s="149">
        <v>0.0</v>
      </c>
      <c r="F97" s="154">
        <f t="shared" si="10"/>
        <v>15211.7</v>
      </c>
      <c r="G97" s="148">
        <f t="shared" si="31"/>
        <v>12.5</v>
      </c>
      <c r="H97" s="151">
        <f t="shared" si="11"/>
        <v>312.5</v>
      </c>
      <c r="I97" s="149">
        <f t="shared" si="32"/>
        <v>12.5</v>
      </c>
      <c r="J97" s="152">
        <f t="shared" si="20"/>
        <v>15524.2</v>
      </c>
      <c r="L97" s="68">
        <f t="shared" si="28"/>
        <v>6</v>
      </c>
      <c r="M97" s="68">
        <v>0.0</v>
      </c>
      <c r="N97" s="69">
        <f t="shared" si="33"/>
        <v>155.24</v>
      </c>
      <c r="O97" s="70">
        <f t="shared" si="29"/>
        <v>7882.58</v>
      </c>
      <c r="P97" s="71">
        <f t="shared" si="16"/>
        <v>155.24</v>
      </c>
    </row>
    <row r="98">
      <c r="A98" s="143"/>
      <c r="B98" s="72">
        <v>44053.0</v>
      </c>
      <c r="C98" s="147" t="s">
        <v>44</v>
      </c>
      <c r="D98" s="148">
        <f t="shared" si="30"/>
        <v>12.5</v>
      </c>
      <c r="E98" s="149">
        <v>0.0</v>
      </c>
      <c r="F98" s="154">
        <f t="shared" si="10"/>
        <v>15211.7</v>
      </c>
      <c r="G98" s="148">
        <f t="shared" si="31"/>
        <v>12.5</v>
      </c>
      <c r="H98" s="151">
        <f t="shared" si="11"/>
        <v>325</v>
      </c>
      <c r="I98" s="149">
        <f t="shared" si="32"/>
        <v>12.5</v>
      </c>
      <c r="J98" s="152">
        <f t="shared" si="20"/>
        <v>15536.7</v>
      </c>
      <c r="L98" s="68">
        <f t="shared" si="28"/>
        <v>5</v>
      </c>
      <c r="M98" s="68">
        <v>0.0</v>
      </c>
      <c r="N98" s="69">
        <f t="shared" si="33"/>
        <v>155.37</v>
      </c>
      <c r="O98" s="70">
        <f t="shared" si="29"/>
        <v>7882.58</v>
      </c>
      <c r="P98" s="71">
        <f t="shared" si="16"/>
        <v>155.37</v>
      </c>
    </row>
    <row r="99">
      <c r="A99" s="143"/>
      <c r="B99" s="72">
        <v>44054.0</v>
      </c>
      <c r="C99" s="147" t="s">
        <v>44</v>
      </c>
      <c r="D99" s="148">
        <f t="shared" si="30"/>
        <v>12.5</v>
      </c>
      <c r="E99" s="149">
        <v>0.0</v>
      </c>
      <c r="F99" s="154">
        <f t="shared" si="10"/>
        <v>15211.7</v>
      </c>
      <c r="G99" s="148">
        <f t="shared" si="31"/>
        <v>12.5</v>
      </c>
      <c r="H99" s="151">
        <f t="shared" si="11"/>
        <v>337.5</v>
      </c>
      <c r="I99" s="149">
        <f t="shared" si="32"/>
        <v>12.5</v>
      </c>
      <c r="J99" s="152">
        <f t="shared" si="20"/>
        <v>15549.2</v>
      </c>
      <c r="L99" s="68">
        <f t="shared" si="28"/>
        <v>4</v>
      </c>
      <c r="M99" s="68">
        <v>0.0</v>
      </c>
      <c r="N99" s="69">
        <f t="shared" si="33"/>
        <v>155.49</v>
      </c>
      <c r="O99" s="70">
        <f t="shared" si="29"/>
        <v>7882.58</v>
      </c>
      <c r="P99" s="71">
        <f t="shared" si="16"/>
        <v>155.49</v>
      </c>
    </row>
    <row r="100">
      <c r="A100" s="143"/>
      <c r="B100" s="72">
        <v>44055.0</v>
      </c>
      <c r="C100" s="147" t="s">
        <v>44</v>
      </c>
      <c r="D100" s="148">
        <f t="shared" si="30"/>
        <v>12.5</v>
      </c>
      <c r="E100" s="149">
        <v>0.0</v>
      </c>
      <c r="F100" s="154">
        <f t="shared" si="10"/>
        <v>15211.7</v>
      </c>
      <c r="G100" s="148">
        <f t="shared" si="31"/>
        <v>12.5</v>
      </c>
      <c r="H100" s="151">
        <f t="shared" si="11"/>
        <v>350</v>
      </c>
      <c r="I100" s="149">
        <f t="shared" si="32"/>
        <v>12.5</v>
      </c>
      <c r="J100" s="152">
        <f t="shared" si="20"/>
        <v>15561.7</v>
      </c>
      <c r="L100" s="68">
        <f t="shared" si="28"/>
        <v>3</v>
      </c>
      <c r="M100" s="68">
        <v>0.0</v>
      </c>
      <c r="N100" s="69">
        <f t="shared" si="33"/>
        <v>155.62</v>
      </c>
      <c r="O100" s="70">
        <f t="shared" si="29"/>
        <v>7882.58</v>
      </c>
      <c r="P100" s="71">
        <f t="shared" si="16"/>
        <v>155.62</v>
      </c>
    </row>
    <row r="101">
      <c r="A101" s="143"/>
      <c r="B101" s="72">
        <v>44056.0</v>
      </c>
      <c r="C101" s="147" t="s">
        <v>44</v>
      </c>
      <c r="D101" s="148">
        <f t="shared" si="30"/>
        <v>12.5</v>
      </c>
      <c r="E101" s="149">
        <v>0.0</v>
      </c>
      <c r="F101" s="154">
        <f t="shared" si="10"/>
        <v>15211.7</v>
      </c>
      <c r="G101" s="148">
        <f t="shared" si="31"/>
        <v>12.5</v>
      </c>
      <c r="H101" s="151">
        <f t="shared" si="11"/>
        <v>362.5</v>
      </c>
      <c r="I101" s="149">
        <f t="shared" si="32"/>
        <v>12.5</v>
      </c>
      <c r="J101" s="152">
        <f t="shared" si="20"/>
        <v>15574.2</v>
      </c>
      <c r="L101" s="68">
        <f t="shared" si="28"/>
        <v>2</v>
      </c>
      <c r="M101" s="68">
        <v>0.0</v>
      </c>
      <c r="N101" s="69">
        <f t="shared" si="33"/>
        <v>155.74</v>
      </c>
      <c r="O101" s="70">
        <f t="shared" si="29"/>
        <v>7882.58</v>
      </c>
      <c r="P101" s="71">
        <f t="shared" si="16"/>
        <v>155.74</v>
      </c>
    </row>
    <row r="102">
      <c r="A102" s="143"/>
      <c r="B102" s="72">
        <v>44057.0</v>
      </c>
      <c r="C102" s="147" t="s">
        <v>44</v>
      </c>
      <c r="D102" s="148">
        <f t="shared" si="30"/>
        <v>12.5</v>
      </c>
      <c r="E102" s="149">
        <v>0.0</v>
      </c>
      <c r="F102" s="154">
        <f t="shared" si="10"/>
        <v>15211.7</v>
      </c>
      <c r="G102" s="148">
        <f t="shared" si="31"/>
        <v>12.5</v>
      </c>
      <c r="H102" s="151">
        <f t="shared" si="11"/>
        <v>375</v>
      </c>
      <c r="I102" s="149">
        <f t="shared" si="32"/>
        <v>12.5</v>
      </c>
      <c r="J102" s="152">
        <f t="shared" si="20"/>
        <v>15586.7</v>
      </c>
      <c r="L102" s="68">
        <f t="shared" si="28"/>
        <v>1</v>
      </c>
      <c r="M102" s="68">
        <v>0.0</v>
      </c>
      <c r="N102" s="69">
        <f t="shared" si="33"/>
        <v>155.87</v>
      </c>
      <c r="O102" s="70">
        <f t="shared" si="29"/>
        <v>7882.58</v>
      </c>
      <c r="P102" s="71">
        <f t="shared" si="16"/>
        <v>155.87</v>
      </c>
    </row>
    <row r="103">
      <c r="A103" s="143"/>
      <c r="B103" s="72">
        <v>44058.0</v>
      </c>
      <c r="C103" s="147" t="s">
        <v>44</v>
      </c>
      <c r="D103" s="148">
        <f t="shared" si="30"/>
        <v>12.5</v>
      </c>
      <c r="E103" s="149">
        <v>0.0</v>
      </c>
      <c r="F103" s="154">
        <f t="shared" si="10"/>
        <v>15211.7</v>
      </c>
      <c r="G103" s="148">
        <f t="shared" si="31"/>
        <v>12.5</v>
      </c>
      <c r="H103" s="151">
        <f t="shared" si="11"/>
        <v>387.5</v>
      </c>
      <c r="I103" s="149">
        <f t="shared" si="32"/>
        <v>12.5</v>
      </c>
      <c r="J103" s="152">
        <f t="shared" si="20"/>
        <v>15599.2</v>
      </c>
      <c r="L103" s="78">
        <f t="shared" si="28"/>
        <v>0</v>
      </c>
      <c r="M103" s="78">
        <v>0.0</v>
      </c>
      <c r="N103" s="79">
        <v>0.0</v>
      </c>
      <c r="O103" s="70">
        <f t="shared" si="29"/>
        <v>7882.58</v>
      </c>
      <c r="P103" s="81">
        <f t="shared" si="16"/>
        <v>155.99</v>
      </c>
    </row>
    <row r="104">
      <c r="A104" s="143"/>
      <c r="B104" s="83">
        <v>44058.0</v>
      </c>
      <c r="C104" s="84" t="s">
        <v>45</v>
      </c>
      <c r="D104" s="99">
        <f>O4</f>
        <v>7882.58</v>
      </c>
      <c r="E104" s="97">
        <f>-(D104-H103)</f>
        <v>-7495.08</v>
      </c>
      <c r="F104" s="98">
        <f t="shared" si="10"/>
        <v>7716.62</v>
      </c>
      <c r="G104" s="99">
        <f>-(H103)</f>
        <v>-387.5</v>
      </c>
      <c r="H104" s="88">
        <f t="shared" si="11"/>
        <v>0</v>
      </c>
      <c r="I104" s="97">
        <f>-D104</f>
        <v>-7882.58</v>
      </c>
      <c r="J104" s="89">
        <f t="shared" si="20"/>
        <v>7716.62</v>
      </c>
      <c r="L104" s="78">
        <f>B115-B104</f>
        <v>10</v>
      </c>
      <c r="M104" s="78">
        <v>0.0</v>
      </c>
      <c r="N104" s="79">
        <v>0.0</v>
      </c>
      <c r="O104" s="144">
        <f t="shared" ref="O104:O114" si="34">ROUND(MAX(0,F104-$S$5)+H104+ROUND(F104*$C$2/365,2)*(L104-M104)+ROUND(F104*$C$5,2)*M104,2)</f>
        <v>7780.02</v>
      </c>
      <c r="P104" s="81">
        <f t="shared" si="16"/>
        <v>77.17</v>
      </c>
    </row>
    <row r="105">
      <c r="A105" s="145"/>
      <c r="B105" s="72">
        <v>44059.0</v>
      </c>
      <c r="C105" s="102" t="s">
        <v>44</v>
      </c>
      <c r="D105" s="103">
        <f t="shared" ref="D105:D114" si="35">ROUND($C$2/365*F104,2)</f>
        <v>6.34</v>
      </c>
      <c r="E105" s="71">
        <v>0.0</v>
      </c>
      <c r="F105" s="91">
        <f t="shared" si="10"/>
        <v>7716.62</v>
      </c>
      <c r="G105" s="4">
        <f t="shared" ref="G105:G114" si="36">D105</f>
        <v>6.34</v>
      </c>
      <c r="H105" s="77">
        <f t="shared" si="11"/>
        <v>6.34</v>
      </c>
      <c r="I105" s="71">
        <f t="shared" ref="I105:I114" si="37">E105+G105</f>
        <v>6.34</v>
      </c>
      <c r="J105" s="77">
        <f t="shared" si="20"/>
        <v>7722.96</v>
      </c>
      <c r="K105" s="4"/>
      <c r="L105" s="68">
        <f t="shared" ref="L105:L115" si="38">$B$115-B105</f>
        <v>9</v>
      </c>
      <c r="M105" s="68">
        <v>0.0</v>
      </c>
      <c r="N105" s="69">
        <f t="shared" ref="N105:N113" si="39">ROUND(J105*$C$15,2)</f>
        <v>77.23</v>
      </c>
      <c r="O105" s="70">
        <f t="shared" si="34"/>
        <v>7780.02</v>
      </c>
      <c r="P105" s="71">
        <f t="shared" si="16"/>
        <v>77.23</v>
      </c>
    </row>
    <row r="106">
      <c r="B106" s="72">
        <v>44060.0</v>
      </c>
      <c r="C106" s="102" t="s">
        <v>44</v>
      </c>
      <c r="D106" s="103">
        <f t="shared" si="35"/>
        <v>6.34</v>
      </c>
      <c r="E106" s="71">
        <v>0.0</v>
      </c>
      <c r="F106" s="91">
        <f t="shared" si="10"/>
        <v>7716.62</v>
      </c>
      <c r="G106" s="4">
        <f t="shared" si="36"/>
        <v>6.34</v>
      </c>
      <c r="H106" s="77">
        <f t="shared" si="11"/>
        <v>12.68</v>
      </c>
      <c r="I106" s="71">
        <f t="shared" si="37"/>
        <v>6.34</v>
      </c>
      <c r="J106" s="77">
        <f t="shared" si="20"/>
        <v>7729.3</v>
      </c>
      <c r="K106" s="4"/>
      <c r="L106" s="68">
        <f t="shared" si="38"/>
        <v>8</v>
      </c>
      <c r="M106" s="68">
        <v>0.0</v>
      </c>
      <c r="N106" s="69">
        <f t="shared" si="39"/>
        <v>77.29</v>
      </c>
      <c r="O106" s="70">
        <f t="shared" si="34"/>
        <v>7780.02</v>
      </c>
      <c r="P106" s="71">
        <f t="shared" si="16"/>
        <v>77.29</v>
      </c>
    </row>
    <row r="107">
      <c r="B107" s="72">
        <v>44061.0</v>
      </c>
      <c r="C107" s="102" t="s">
        <v>44</v>
      </c>
      <c r="D107" s="103">
        <f t="shared" si="35"/>
        <v>6.34</v>
      </c>
      <c r="E107" s="71">
        <v>0.0</v>
      </c>
      <c r="F107" s="91">
        <f t="shared" si="10"/>
        <v>7716.62</v>
      </c>
      <c r="G107" s="4">
        <f t="shared" si="36"/>
        <v>6.34</v>
      </c>
      <c r="H107" s="77">
        <f t="shared" si="11"/>
        <v>19.02</v>
      </c>
      <c r="I107" s="71">
        <f t="shared" si="37"/>
        <v>6.34</v>
      </c>
      <c r="J107" s="77">
        <f t="shared" si="20"/>
        <v>7735.64</v>
      </c>
      <c r="K107" s="4"/>
      <c r="L107" s="68">
        <f t="shared" si="38"/>
        <v>7</v>
      </c>
      <c r="M107" s="68">
        <v>0.0</v>
      </c>
      <c r="N107" s="69">
        <f t="shared" si="39"/>
        <v>77.36</v>
      </c>
      <c r="O107" s="70">
        <f t="shared" si="34"/>
        <v>7780.02</v>
      </c>
      <c r="P107" s="71">
        <f t="shared" si="16"/>
        <v>77.36</v>
      </c>
    </row>
    <row r="108">
      <c r="B108" s="72">
        <v>44062.0</v>
      </c>
      <c r="C108" s="102" t="s">
        <v>44</v>
      </c>
      <c r="D108" s="103">
        <f t="shared" si="35"/>
        <v>6.34</v>
      </c>
      <c r="E108" s="71">
        <v>0.0</v>
      </c>
      <c r="F108" s="91">
        <f t="shared" si="10"/>
        <v>7716.62</v>
      </c>
      <c r="G108" s="4">
        <f t="shared" si="36"/>
        <v>6.34</v>
      </c>
      <c r="H108" s="77">
        <f t="shared" si="11"/>
        <v>25.36</v>
      </c>
      <c r="I108" s="71">
        <f t="shared" si="37"/>
        <v>6.34</v>
      </c>
      <c r="J108" s="77">
        <f t="shared" si="20"/>
        <v>7741.98</v>
      </c>
      <c r="K108" s="4"/>
      <c r="L108" s="68">
        <f t="shared" si="38"/>
        <v>6</v>
      </c>
      <c r="M108" s="68">
        <v>0.0</v>
      </c>
      <c r="N108" s="69">
        <f t="shared" si="39"/>
        <v>77.42</v>
      </c>
      <c r="O108" s="70">
        <f t="shared" si="34"/>
        <v>7780.02</v>
      </c>
      <c r="P108" s="71">
        <f t="shared" si="16"/>
        <v>77.42</v>
      </c>
    </row>
    <row r="109">
      <c r="B109" s="72">
        <v>44063.0</v>
      </c>
      <c r="C109" s="102" t="s">
        <v>44</v>
      </c>
      <c r="D109" s="103">
        <f t="shared" si="35"/>
        <v>6.34</v>
      </c>
      <c r="E109" s="71">
        <v>0.0</v>
      </c>
      <c r="F109" s="91">
        <f t="shared" si="10"/>
        <v>7716.62</v>
      </c>
      <c r="G109" s="4">
        <f t="shared" si="36"/>
        <v>6.34</v>
      </c>
      <c r="H109" s="77">
        <f t="shared" si="11"/>
        <v>31.7</v>
      </c>
      <c r="I109" s="71">
        <f t="shared" si="37"/>
        <v>6.34</v>
      </c>
      <c r="J109" s="77">
        <f t="shared" si="20"/>
        <v>7748.32</v>
      </c>
      <c r="K109" s="4"/>
      <c r="L109" s="68">
        <f t="shared" si="38"/>
        <v>5</v>
      </c>
      <c r="M109" s="68">
        <v>0.0</v>
      </c>
      <c r="N109" s="69">
        <f t="shared" si="39"/>
        <v>77.48</v>
      </c>
      <c r="O109" s="70">
        <f t="shared" si="34"/>
        <v>7780.02</v>
      </c>
      <c r="P109" s="71">
        <f t="shared" si="16"/>
        <v>77.48</v>
      </c>
    </row>
    <row r="110">
      <c r="B110" s="72">
        <v>44064.0</v>
      </c>
      <c r="C110" s="102" t="s">
        <v>44</v>
      </c>
      <c r="D110" s="103">
        <f t="shared" si="35"/>
        <v>6.34</v>
      </c>
      <c r="E110" s="71">
        <v>0.0</v>
      </c>
      <c r="F110" s="91">
        <f t="shared" si="10"/>
        <v>7716.62</v>
      </c>
      <c r="G110" s="4">
        <f t="shared" si="36"/>
        <v>6.34</v>
      </c>
      <c r="H110" s="77">
        <f t="shared" si="11"/>
        <v>38.04</v>
      </c>
      <c r="I110" s="71">
        <f t="shared" si="37"/>
        <v>6.34</v>
      </c>
      <c r="J110" s="77">
        <f t="shared" si="20"/>
        <v>7754.66</v>
      </c>
      <c r="K110" s="4"/>
      <c r="L110" s="68">
        <f t="shared" si="38"/>
        <v>4</v>
      </c>
      <c r="M110" s="68">
        <v>0.0</v>
      </c>
      <c r="N110" s="69">
        <f t="shared" si="39"/>
        <v>77.55</v>
      </c>
      <c r="O110" s="70">
        <f t="shared" si="34"/>
        <v>7780.02</v>
      </c>
      <c r="P110" s="71">
        <f t="shared" si="16"/>
        <v>77.55</v>
      </c>
    </row>
    <row r="111">
      <c r="B111" s="72">
        <v>44065.0</v>
      </c>
      <c r="C111" s="102" t="s">
        <v>44</v>
      </c>
      <c r="D111" s="103">
        <f t="shared" si="35"/>
        <v>6.34</v>
      </c>
      <c r="E111" s="71">
        <v>0.0</v>
      </c>
      <c r="F111" s="91">
        <f t="shared" si="10"/>
        <v>7716.62</v>
      </c>
      <c r="G111" s="4">
        <f t="shared" si="36"/>
        <v>6.34</v>
      </c>
      <c r="H111" s="77">
        <f t="shared" si="11"/>
        <v>44.38</v>
      </c>
      <c r="I111" s="71">
        <f t="shared" si="37"/>
        <v>6.34</v>
      </c>
      <c r="J111" s="77">
        <f t="shared" si="20"/>
        <v>7761</v>
      </c>
      <c r="K111" s="4"/>
      <c r="L111" s="68">
        <f t="shared" si="38"/>
        <v>3</v>
      </c>
      <c r="M111" s="68">
        <v>0.0</v>
      </c>
      <c r="N111" s="69">
        <f t="shared" si="39"/>
        <v>77.61</v>
      </c>
      <c r="O111" s="70">
        <f t="shared" si="34"/>
        <v>7780.02</v>
      </c>
      <c r="P111" s="71">
        <f t="shared" si="16"/>
        <v>77.61</v>
      </c>
    </row>
    <row r="112">
      <c r="B112" s="72">
        <v>44066.0</v>
      </c>
      <c r="C112" s="102" t="s">
        <v>44</v>
      </c>
      <c r="D112" s="103">
        <f t="shared" si="35"/>
        <v>6.34</v>
      </c>
      <c r="E112" s="71">
        <v>0.0</v>
      </c>
      <c r="F112" s="91">
        <f t="shared" si="10"/>
        <v>7716.62</v>
      </c>
      <c r="G112" s="4">
        <f t="shared" si="36"/>
        <v>6.34</v>
      </c>
      <c r="H112" s="77">
        <f t="shared" si="11"/>
        <v>50.72</v>
      </c>
      <c r="I112" s="71">
        <f t="shared" si="37"/>
        <v>6.34</v>
      </c>
      <c r="J112" s="77">
        <f t="shared" si="20"/>
        <v>7767.34</v>
      </c>
      <c r="K112" s="4"/>
      <c r="L112" s="68">
        <f t="shared" si="38"/>
        <v>2</v>
      </c>
      <c r="M112" s="68">
        <v>0.0</v>
      </c>
      <c r="N112" s="69">
        <f t="shared" si="39"/>
        <v>77.67</v>
      </c>
      <c r="O112" s="70">
        <f t="shared" si="34"/>
        <v>7780.02</v>
      </c>
      <c r="P112" s="71">
        <f t="shared" si="16"/>
        <v>77.67</v>
      </c>
    </row>
    <row r="113">
      <c r="B113" s="72">
        <v>44067.0</v>
      </c>
      <c r="C113" s="102" t="s">
        <v>44</v>
      </c>
      <c r="D113" s="103">
        <f t="shared" si="35"/>
        <v>6.34</v>
      </c>
      <c r="E113" s="71">
        <v>0.0</v>
      </c>
      <c r="F113" s="91">
        <f t="shared" si="10"/>
        <v>7716.62</v>
      </c>
      <c r="G113" s="4">
        <f t="shared" si="36"/>
        <v>6.34</v>
      </c>
      <c r="H113" s="77">
        <f t="shared" si="11"/>
        <v>57.06</v>
      </c>
      <c r="I113" s="71">
        <f t="shared" si="37"/>
        <v>6.34</v>
      </c>
      <c r="J113" s="77">
        <f t="shared" si="20"/>
        <v>7773.68</v>
      </c>
      <c r="K113" s="4"/>
      <c r="L113" s="68">
        <f t="shared" si="38"/>
        <v>1</v>
      </c>
      <c r="M113" s="68">
        <v>0.0</v>
      </c>
      <c r="N113" s="69">
        <f t="shared" si="39"/>
        <v>77.74</v>
      </c>
      <c r="O113" s="70">
        <f t="shared" si="34"/>
        <v>7780.02</v>
      </c>
      <c r="P113" s="71">
        <f t="shared" si="16"/>
        <v>77.74</v>
      </c>
    </row>
    <row r="114">
      <c r="B114" s="72">
        <v>44068.0</v>
      </c>
      <c r="C114" s="102" t="s">
        <v>44</v>
      </c>
      <c r="D114" s="103">
        <f t="shared" si="35"/>
        <v>6.34</v>
      </c>
      <c r="E114" s="71">
        <v>0.0</v>
      </c>
      <c r="F114" s="91">
        <f t="shared" si="10"/>
        <v>7716.62</v>
      </c>
      <c r="G114" s="4">
        <f t="shared" si="36"/>
        <v>6.34</v>
      </c>
      <c r="H114" s="77">
        <f t="shared" si="11"/>
        <v>63.4</v>
      </c>
      <c r="I114" s="71">
        <f t="shared" si="37"/>
        <v>6.34</v>
      </c>
      <c r="J114" s="77">
        <f t="shared" si="20"/>
        <v>7780.02</v>
      </c>
      <c r="K114" s="4"/>
      <c r="L114" s="68">
        <f t="shared" si="38"/>
        <v>0</v>
      </c>
      <c r="M114" s="68">
        <v>0.0</v>
      </c>
      <c r="N114" s="69">
        <v>0.0</v>
      </c>
      <c r="O114" s="70">
        <f t="shared" si="34"/>
        <v>7780.02</v>
      </c>
      <c r="P114" s="71">
        <f t="shared" si="16"/>
        <v>77.8</v>
      </c>
    </row>
    <row r="115">
      <c r="B115" s="83">
        <v>44068.0</v>
      </c>
      <c r="C115" s="84" t="s">
        <v>45</v>
      </c>
      <c r="D115" s="99">
        <f>O5</f>
        <v>7780.02</v>
      </c>
      <c r="E115" s="97">
        <f>-(D115-H114)</f>
        <v>-7716.62</v>
      </c>
      <c r="F115" s="98">
        <f t="shared" si="10"/>
        <v>0</v>
      </c>
      <c r="G115" s="99">
        <f>-(H114)</f>
        <v>-63.4</v>
      </c>
      <c r="H115" s="88">
        <f t="shared" si="11"/>
        <v>0</v>
      </c>
      <c r="I115" s="97">
        <f>-D115</f>
        <v>-7780.02</v>
      </c>
      <c r="J115" s="89">
        <f t="shared" si="20"/>
        <v>0</v>
      </c>
      <c r="K115" s="4"/>
      <c r="L115" s="68">
        <f t="shared" si="38"/>
        <v>0</v>
      </c>
      <c r="M115" s="68">
        <v>0.0</v>
      </c>
      <c r="N115" s="71">
        <v>0.0</v>
      </c>
      <c r="O115" s="71">
        <v>0.0</v>
      </c>
      <c r="P115" s="71">
        <f t="shared" si="16"/>
        <v>0</v>
      </c>
    </row>
  </sheetData>
  <mergeCells count="1">
    <mergeCell ref="U2:U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20.57"/>
    <col customWidth="1" min="2" max="2" width="24.0"/>
    <col customWidth="1" min="3" max="3" width="23.71"/>
    <col customWidth="1" min="4" max="4" width="15.29"/>
    <col customWidth="1" min="5" max="5" width="19.0"/>
    <col customWidth="1" min="6" max="6" width="15.29"/>
    <col customWidth="1" min="7" max="7" width="21.0"/>
    <col customWidth="1" min="8" max="8" width="17.14"/>
    <col customWidth="1" min="9" max="9" width="21.0"/>
    <col customWidth="1" min="10" max="10" width="18.57"/>
    <col customWidth="1" min="11" max="11" width="21.43"/>
    <col customWidth="1" min="12" max="12" width="16.14"/>
    <col customWidth="1" min="13" max="15" width="21.43"/>
    <col customWidth="1" min="16" max="16" width="19.43"/>
    <col customWidth="1" min="17" max="17" width="21.43"/>
    <col customWidth="1" min="21" max="21" width="17.71"/>
    <col customWidth="1" min="22" max="22" width="35.71"/>
    <col customWidth="1" min="23" max="23" width="32.29"/>
    <col customWidth="1" min="24" max="24" width="19.14"/>
    <col customWidth="1" min="25" max="25" width="17.29"/>
    <col customWidth="1" min="26" max="26" width="16.71"/>
    <col customWidth="1" min="27" max="27" width="18.14"/>
  </cols>
  <sheetData>
    <row r="1">
      <c r="A1" s="105"/>
      <c r="B1" s="167" t="s">
        <v>0</v>
      </c>
      <c r="C1" s="33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168"/>
      <c r="Y1" s="168"/>
      <c r="Z1" s="168"/>
      <c r="AA1" s="169"/>
      <c r="AB1" s="169"/>
    </row>
    <row r="2">
      <c r="A2" s="105"/>
      <c r="B2" s="170" t="s">
        <v>13</v>
      </c>
      <c r="C2" s="107">
        <v>0.3</v>
      </c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ROUND(R2*$C$2/365,2)*N2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  <c r="X2" s="113"/>
      <c r="Y2" s="113"/>
      <c r="Z2" s="113"/>
      <c r="AA2" s="113"/>
      <c r="AB2" s="171"/>
    </row>
    <row r="3">
      <c r="A3" s="105"/>
      <c r="B3" s="170" t="s">
        <v>48</v>
      </c>
      <c r="C3" s="107">
        <v>0.6</v>
      </c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  <c r="X3" s="113"/>
      <c r="Y3" s="113"/>
      <c r="Z3" s="113"/>
      <c r="AA3" s="113"/>
      <c r="AB3" s="171"/>
    </row>
    <row r="4">
      <c r="A4" s="105"/>
      <c r="B4" s="170" t="s">
        <v>14</v>
      </c>
      <c r="C4" s="107">
        <v>0.03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  <c r="X4" s="113"/>
      <c r="Y4" s="113"/>
      <c r="Z4" s="113"/>
      <c r="AA4" s="113"/>
      <c r="AB4" s="171"/>
    </row>
    <row r="5">
      <c r="A5" s="105"/>
      <c r="B5" s="170" t="s">
        <v>15</v>
      </c>
      <c r="C5" s="109">
        <f>C4*C1</f>
        <v>900</v>
      </c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170" t="s">
        <v>16</v>
      </c>
      <c r="C6" s="107">
        <v>5.0E-4</v>
      </c>
    </row>
    <row r="7">
      <c r="A7" s="105"/>
      <c r="B7" s="170" t="s">
        <v>18</v>
      </c>
      <c r="C7" s="33">
        <f>C1-D18</f>
        <v>29100</v>
      </c>
    </row>
    <row r="8">
      <c r="A8" s="105"/>
      <c r="B8" s="170" t="s">
        <v>19</v>
      </c>
      <c r="C8" s="33">
        <v>300.0</v>
      </c>
      <c r="N8" s="172">
        <f>MAX(0,F9-$S$2)</f>
        <v>0</v>
      </c>
    </row>
    <row r="9">
      <c r="A9" s="105"/>
      <c r="B9" s="170" t="s">
        <v>20</v>
      </c>
      <c r="C9" s="111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170" t="s">
        <v>25</v>
      </c>
      <c r="C12" s="33">
        <f>C1/C9</f>
        <v>7500</v>
      </c>
    </row>
    <row r="13">
      <c r="A13" s="105"/>
      <c r="B13" s="170" t="s">
        <v>49</v>
      </c>
      <c r="C13" s="112">
        <v>43976.0</v>
      </c>
    </row>
    <row r="14">
      <c r="B14" s="38" t="s">
        <v>27</v>
      </c>
      <c r="C14" s="39">
        <v>10000.0</v>
      </c>
    </row>
    <row r="15">
      <c r="B15" s="38" t="s">
        <v>28</v>
      </c>
      <c r="C15" s="40">
        <v>0.01</v>
      </c>
    </row>
    <row r="17">
      <c r="A17" s="114"/>
      <c r="B17" s="17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174" t="s">
        <v>50</v>
      </c>
      <c r="H17" s="175" t="s">
        <v>51</v>
      </c>
      <c r="I17" s="48" t="s">
        <v>34</v>
      </c>
      <c r="J17" s="47" t="s">
        <v>35</v>
      </c>
      <c r="K17" s="176" t="s">
        <v>52</v>
      </c>
      <c r="L17" s="176" t="s">
        <v>53</v>
      </c>
      <c r="M17" s="177" t="s">
        <v>54</v>
      </c>
      <c r="N17" s="48" t="s">
        <v>55</v>
      </c>
      <c r="O17" s="48" t="s">
        <v>56</v>
      </c>
      <c r="P17" s="48" t="s">
        <v>57</v>
      </c>
      <c r="Q17" s="49" t="s">
        <v>36</v>
      </c>
      <c r="R17" s="50" t="s">
        <v>37</v>
      </c>
      <c r="T17" s="51" t="s">
        <v>38</v>
      </c>
      <c r="U17" s="51" t="s">
        <v>2</v>
      </c>
      <c r="V17" s="52" t="s">
        <v>39</v>
      </c>
      <c r="W17" s="52" t="s">
        <v>40</v>
      </c>
      <c r="X17" s="52" t="s">
        <v>41</v>
      </c>
    </row>
    <row r="18">
      <c r="A18" s="121"/>
      <c r="B18" s="54">
        <v>43976.0</v>
      </c>
      <c r="C18" s="55" t="s">
        <v>42</v>
      </c>
      <c r="D18" s="56">
        <f>C5</f>
        <v>900</v>
      </c>
      <c r="E18" s="57">
        <f t="shared" ref="E18:E19" si="9">D18</f>
        <v>900</v>
      </c>
      <c r="F18" s="58">
        <f>D18</f>
        <v>900</v>
      </c>
      <c r="G18" s="178">
        <v>0.0</v>
      </c>
      <c r="H18" s="60">
        <f>G18</f>
        <v>0</v>
      </c>
      <c r="I18" s="59">
        <v>0.0</v>
      </c>
      <c r="J18" s="60">
        <v>0.0</v>
      </c>
      <c r="K18" s="178">
        <v>0.0</v>
      </c>
      <c r="L18" s="179">
        <v>0.0</v>
      </c>
      <c r="M18" s="178">
        <v>0.0</v>
      </c>
      <c r="N18" s="179">
        <f>M18</f>
        <v>0</v>
      </c>
      <c r="O18" s="178">
        <v>0.0</v>
      </c>
      <c r="P18" s="178">
        <f>O18</f>
        <v>0</v>
      </c>
      <c r="Q18" s="61"/>
      <c r="R18" s="62"/>
      <c r="T18" s="63"/>
      <c r="U18" s="180"/>
      <c r="V18" s="4"/>
      <c r="W18" s="4"/>
      <c r="X18" s="4"/>
    </row>
    <row r="19">
      <c r="A19" s="113"/>
      <c r="B19" s="54">
        <v>43976.0</v>
      </c>
      <c r="C19" s="65" t="s">
        <v>43</v>
      </c>
      <c r="D19" s="59">
        <f>C1-D18</f>
        <v>29100</v>
      </c>
      <c r="E19" s="66">
        <f t="shared" si="9"/>
        <v>29100</v>
      </c>
      <c r="F19" s="58">
        <f t="shared" ref="F19:F117" si="10">F18+E19</f>
        <v>30000</v>
      </c>
      <c r="G19" s="178">
        <v>0.0</v>
      </c>
      <c r="H19" s="60">
        <f t="shared" ref="H19:H103" si="11">H18+G19</f>
        <v>0</v>
      </c>
      <c r="I19" s="59">
        <v>0.0</v>
      </c>
      <c r="J19" s="60">
        <f t="shared" ref="J19:J117" si="12">J18+I19</f>
        <v>0</v>
      </c>
      <c r="K19" s="178">
        <v>0.0</v>
      </c>
      <c r="L19" s="179">
        <f t="shared" ref="L19:L114" si="13">L18+K19</f>
        <v>0</v>
      </c>
      <c r="M19" s="178">
        <v>0.0</v>
      </c>
      <c r="N19" s="179">
        <f t="shared" ref="N19:N114" si="14">N18+M19</f>
        <v>0</v>
      </c>
      <c r="O19" s="178">
        <v>0.0</v>
      </c>
      <c r="P19" s="178">
        <f t="shared" ref="P19:P114" si="15">P18+O19</f>
        <v>0</v>
      </c>
      <c r="Q19" s="181">
        <f>C1</f>
        <v>30000</v>
      </c>
      <c r="R19" s="67">
        <f>C1</f>
        <v>30000</v>
      </c>
      <c r="T19" s="68">
        <f t="shared" ref="T19:T40" si="16">$B$40-B19</f>
        <v>21</v>
      </c>
      <c r="U19" s="182">
        <v>0.0</v>
      </c>
      <c r="V19" s="69">
        <f t="shared" ref="V19:V39" si="17">ROUND(R19*$C$15,2)</f>
        <v>300</v>
      </c>
      <c r="W19" s="70">
        <f t="shared" ref="W19:W40" si="18">ROUND(MAX(0,F19-$S$2)+J19+ROUND(F19*$C$2/365,2)*T19+ROUND(F19*$C$5,2)*U19,2)</f>
        <v>7882.58</v>
      </c>
      <c r="X19" s="71">
        <f t="shared" ref="X19:X121" si="19">ROUND(R19/$C$14*100,2)</f>
        <v>300</v>
      </c>
    </row>
    <row r="20">
      <c r="A20" s="183"/>
      <c r="B20" s="72">
        <v>43977.0</v>
      </c>
      <c r="C20" s="73" t="s">
        <v>44</v>
      </c>
      <c r="D20" s="71">
        <f t="shared" ref="D20:D40" si="20">ROUND($C$2/365*F19,2)</f>
        <v>24.66</v>
      </c>
      <c r="E20" s="74">
        <v>0.0</v>
      </c>
      <c r="F20" s="75">
        <f t="shared" si="10"/>
        <v>30000</v>
      </c>
      <c r="G20" s="71">
        <v>0.0</v>
      </c>
      <c r="H20" s="91">
        <f t="shared" si="11"/>
        <v>0</v>
      </c>
      <c r="I20" s="71">
        <f t="shared" ref="I20:I40" si="21">D20</f>
        <v>24.66</v>
      </c>
      <c r="J20" s="76">
        <f t="shared" si="12"/>
        <v>24.66</v>
      </c>
      <c r="K20" s="71">
        <v>0.0</v>
      </c>
      <c r="L20" s="91">
        <f t="shared" si="13"/>
        <v>0</v>
      </c>
      <c r="M20" s="71">
        <v>0.0</v>
      </c>
      <c r="N20" s="91">
        <f t="shared" si="14"/>
        <v>0</v>
      </c>
      <c r="O20" s="71">
        <v>0.0</v>
      </c>
      <c r="P20" s="184">
        <f t="shared" si="15"/>
        <v>0</v>
      </c>
      <c r="Q20" s="74">
        <f t="shared" ref="Q20:Q40" si="22">E20+I20</f>
        <v>24.66</v>
      </c>
      <c r="R20" s="77">
        <f t="shared" ref="R20:R117" si="23">R19+Q20</f>
        <v>30024.66</v>
      </c>
      <c r="T20" s="68">
        <f t="shared" si="16"/>
        <v>20</v>
      </c>
      <c r="U20" s="182">
        <v>0.0</v>
      </c>
      <c r="V20" s="69">
        <f t="shared" si="17"/>
        <v>300.25</v>
      </c>
      <c r="W20" s="70">
        <f t="shared" si="18"/>
        <v>7882.58</v>
      </c>
      <c r="X20" s="71">
        <f t="shared" si="19"/>
        <v>300.25</v>
      </c>
    </row>
    <row r="21">
      <c r="A21" s="183"/>
      <c r="B21" s="72">
        <v>43978.0</v>
      </c>
      <c r="C21" s="73" t="s">
        <v>44</v>
      </c>
      <c r="D21" s="71">
        <f t="shared" si="20"/>
        <v>24.66</v>
      </c>
      <c r="E21" s="74">
        <v>0.0</v>
      </c>
      <c r="F21" s="75">
        <f t="shared" si="10"/>
        <v>30000</v>
      </c>
      <c r="G21" s="71">
        <v>0.0</v>
      </c>
      <c r="H21" s="91">
        <f t="shared" si="11"/>
        <v>0</v>
      </c>
      <c r="I21" s="71">
        <f t="shared" si="21"/>
        <v>24.66</v>
      </c>
      <c r="J21" s="76">
        <f t="shared" si="12"/>
        <v>49.32</v>
      </c>
      <c r="K21" s="71">
        <v>0.0</v>
      </c>
      <c r="L21" s="91">
        <f t="shared" si="13"/>
        <v>0</v>
      </c>
      <c r="M21" s="71">
        <v>0.0</v>
      </c>
      <c r="N21" s="91">
        <f t="shared" si="14"/>
        <v>0</v>
      </c>
      <c r="O21" s="71">
        <v>0.0</v>
      </c>
      <c r="P21" s="184">
        <f t="shared" si="15"/>
        <v>0</v>
      </c>
      <c r="Q21" s="74">
        <f t="shared" si="22"/>
        <v>24.66</v>
      </c>
      <c r="R21" s="77">
        <f t="shared" si="23"/>
        <v>30049.32</v>
      </c>
      <c r="T21" s="68">
        <f t="shared" si="16"/>
        <v>19</v>
      </c>
      <c r="U21" s="182">
        <v>0.0</v>
      </c>
      <c r="V21" s="69">
        <f t="shared" si="17"/>
        <v>300.49</v>
      </c>
      <c r="W21" s="70">
        <f t="shared" si="18"/>
        <v>7882.58</v>
      </c>
      <c r="X21" s="71">
        <f t="shared" si="19"/>
        <v>300.49</v>
      </c>
    </row>
    <row r="22">
      <c r="A22" s="183"/>
      <c r="B22" s="72">
        <v>43979.0</v>
      </c>
      <c r="C22" s="73" t="s">
        <v>44</v>
      </c>
      <c r="D22" s="71">
        <f t="shared" si="20"/>
        <v>24.66</v>
      </c>
      <c r="E22" s="74">
        <v>0.0</v>
      </c>
      <c r="F22" s="75">
        <f t="shared" si="10"/>
        <v>30000</v>
      </c>
      <c r="G22" s="71">
        <v>0.0</v>
      </c>
      <c r="H22" s="91">
        <f t="shared" si="11"/>
        <v>0</v>
      </c>
      <c r="I22" s="71">
        <f t="shared" si="21"/>
        <v>24.66</v>
      </c>
      <c r="J22" s="76">
        <f t="shared" si="12"/>
        <v>73.98</v>
      </c>
      <c r="K22" s="71">
        <v>0.0</v>
      </c>
      <c r="L22" s="91">
        <f t="shared" si="13"/>
        <v>0</v>
      </c>
      <c r="M22" s="71">
        <v>0.0</v>
      </c>
      <c r="N22" s="91">
        <f t="shared" si="14"/>
        <v>0</v>
      </c>
      <c r="O22" s="71">
        <v>0.0</v>
      </c>
      <c r="P22" s="184">
        <f t="shared" si="15"/>
        <v>0</v>
      </c>
      <c r="Q22" s="74">
        <f t="shared" si="22"/>
        <v>24.66</v>
      </c>
      <c r="R22" s="77">
        <f t="shared" si="23"/>
        <v>30073.98</v>
      </c>
      <c r="T22" s="68">
        <f t="shared" si="16"/>
        <v>18</v>
      </c>
      <c r="U22" s="182">
        <v>0.0</v>
      </c>
      <c r="V22" s="69">
        <f t="shared" si="17"/>
        <v>300.74</v>
      </c>
      <c r="W22" s="70">
        <f t="shared" si="18"/>
        <v>7882.58</v>
      </c>
      <c r="X22" s="71">
        <f t="shared" si="19"/>
        <v>300.74</v>
      </c>
    </row>
    <row r="23">
      <c r="A23" s="143"/>
      <c r="B23" s="72">
        <v>43980.0</v>
      </c>
      <c r="C23" s="73" t="s">
        <v>44</v>
      </c>
      <c r="D23" s="71">
        <f t="shared" si="20"/>
        <v>24.66</v>
      </c>
      <c r="E23" s="74">
        <v>0.0</v>
      </c>
      <c r="F23" s="75">
        <f t="shared" si="10"/>
        <v>30000</v>
      </c>
      <c r="G23" s="71">
        <v>0.0</v>
      </c>
      <c r="H23" s="91">
        <f t="shared" si="11"/>
        <v>0</v>
      </c>
      <c r="I23" s="71">
        <f t="shared" si="21"/>
        <v>24.66</v>
      </c>
      <c r="J23" s="76">
        <f t="shared" si="12"/>
        <v>98.64</v>
      </c>
      <c r="K23" s="71">
        <v>0.0</v>
      </c>
      <c r="L23" s="91">
        <f t="shared" si="13"/>
        <v>0</v>
      </c>
      <c r="M23" s="71">
        <v>0.0</v>
      </c>
      <c r="N23" s="91">
        <f t="shared" si="14"/>
        <v>0</v>
      </c>
      <c r="O23" s="71">
        <v>0.0</v>
      </c>
      <c r="P23" s="184">
        <f t="shared" si="15"/>
        <v>0</v>
      </c>
      <c r="Q23" s="74">
        <f t="shared" si="22"/>
        <v>24.66</v>
      </c>
      <c r="R23" s="77">
        <f t="shared" si="23"/>
        <v>30098.64</v>
      </c>
      <c r="T23" s="68">
        <f t="shared" si="16"/>
        <v>17</v>
      </c>
      <c r="U23" s="182">
        <v>0.0</v>
      </c>
      <c r="V23" s="69">
        <f t="shared" si="17"/>
        <v>300.99</v>
      </c>
      <c r="W23" s="70">
        <f t="shared" si="18"/>
        <v>7882.58</v>
      </c>
      <c r="X23" s="71">
        <f t="shared" si="19"/>
        <v>300.99</v>
      </c>
    </row>
    <row r="24">
      <c r="A24" s="143"/>
      <c r="B24" s="72">
        <v>43981.0</v>
      </c>
      <c r="C24" s="73" t="s">
        <v>44</v>
      </c>
      <c r="D24" s="71">
        <f t="shared" si="20"/>
        <v>24.66</v>
      </c>
      <c r="E24" s="74">
        <v>0.0</v>
      </c>
      <c r="F24" s="75">
        <f t="shared" si="10"/>
        <v>30000</v>
      </c>
      <c r="G24" s="71">
        <v>0.0</v>
      </c>
      <c r="H24" s="91">
        <f t="shared" si="11"/>
        <v>0</v>
      </c>
      <c r="I24" s="71">
        <f t="shared" si="21"/>
        <v>24.66</v>
      </c>
      <c r="J24" s="76">
        <f t="shared" si="12"/>
        <v>123.3</v>
      </c>
      <c r="K24" s="71">
        <v>0.0</v>
      </c>
      <c r="L24" s="91">
        <f t="shared" si="13"/>
        <v>0</v>
      </c>
      <c r="M24" s="71">
        <v>0.0</v>
      </c>
      <c r="N24" s="91">
        <f t="shared" si="14"/>
        <v>0</v>
      </c>
      <c r="O24" s="71">
        <v>0.0</v>
      </c>
      <c r="P24" s="184">
        <f t="shared" si="15"/>
        <v>0</v>
      </c>
      <c r="Q24" s="74">
        <f t="shared" si="22"/>
        <v>24.66</v>
      </c>
      <c r="R24" s="77">
        <f t="shared" si="23"/>
        <v>30123.3</v>
      </c>
      <c r="T24" s="68">
        <f t="shared" si="16"/>
        <v>16</v>
      </c>
      <c r="U24" s="182">
        <v>0.0</v>
      </c>
      <c r="V24" s="69">
        <f t="shared" si="17"/>
        <v>301.23</v>
      </c>
      <c r="W24" s="70">
        <f t="shared" si="18"/>
        <v>7882.58</v>
      </c>
      <c r="X24" s="71">
        <f t="shared" si="19"/>
        <v>301.23</v>
      </c>
    </row>
    <row r="25">
      <c r="A25" s="143"/>
      <c r="B25" s="72">
        <v>43982.0</v>
      </c>
      <c r="C25" s="73" t="s">
        <v>44</v>
      </c>
      <c r="D25" s="71">
        <f t="shared" si="20"/>
        <v>24.66</v>
      </c>
      <c r="E25" s="74">
        <v>0.0</v>
      </c>
      <c r="F25" s="75">
        <f t="shared" si="10"/>
        <v>30000</v>
      </c>
      <c r="G25" s="71">
        <v>0.0</v>
      </c>
      <c r="H25" s="91">
        <f t="shared" si="11"/>
        <v>0</v>
      </c>
      <c r="I25" s="71">
        <f t="shared" si="21"/>
        <v>24.66</v>
      </c>
      <c r="J25" s="76">
        <f t="shared" si="12"/>
        <v>147.96</v>
      </c>
      <c r="K25" s="71">
        <v>0.0</v>
      </c>
      <c r="L25" s="91">
        <f t="shared" si="13"/>
        <v>0</v>
      </c>
      <c r="M25" s="71">
        <v>0.0</v>
      </c>
      <c r="N25" s="91">
        <f t="shared" si="14"/>
        <v>0</v>
      </c>
      <c r="O25" s="71">
        <v>0.0</v>
      </c>
      <c r="P25" s="184">
        <f t="shared" si="15"/>
        <v>0</v>
      </c>
      <c r="Q25" s="74">
        <f t="shared" si="22"/>
        <v>24.66</v>
      </c>
      <c r="R25" s="77">
        <f t="shared" si="23"/>
        <v>30147.96</v>
      </c>
      <c r="T25" s="68">
        <f t="shared" si="16"/>
        <v>15</v>
      </c>
      <c r="U25" s="182">
        <v>0.0</v>
      </c>
      <c r="V25" s="69">
        <f t="shared" si="17"/>
        <v>301.48</v>
      </c>
      <c r="W25" s="70">
        <f t="shared" si="18"/>
        <v>7882.58</v>
      </c>
      <c r="X25" s="71">
        <f t="shared" si="19"/>
        <v>301.48</v>
      </c>
    </row>
    <row r="26">
      <c r="A26" s="143"/>
      <c r="B26" s="72">
        <v>43983.0</v>
      </c>
      <c r="C26" s="73" t="s">
        <v>44</v>
      </c>
      <c r="D26" s="71">
        <f t="shared" si="20"/>
        <v>24.66</v>
      </c>
      <c r="E26" s="74">
        <v>0.0</v>
      </c>
      <c r="F26" s="75">
        <f t="shared" si="10"/>
        <v>30000</v>
      </c>
      <c r="G26" s="71">
        <v>0.0</v>
      </c>
      <c r="H26" s="91">
        <f t="shared" si="11"/>
        <v>0</v>
      </c>
      <c r="I26" s="71">
        <f t="shared" si="21"/>
        <v>24.66</v>
      </c>
      <c r="J26" s="76">
        <f t="shared" si="12"/>
        <v>172.62</v>
      </c>
      <c r="K26" s="71">
        <v>0.0</v>
      </c>
      <c r="L26" s="91">
        <f t="shared" si="13"/>
        <v>0</v>
      </c>
      <c r="M26" s="71">
        <v>0.0</v>
      </c>
      <c r="N26" s="91">
        <f t="shared" si="14"/>
        <v>0</v>
      </c>
      <c r="O26" s="71">
        <v>0.0</v>
      </c>
      <c r="P26" s="184">
        <f t="shared" si="15"/>
        <v>0</v>
      </c>
      <c r="Q26" s="74">
        <f t="shared" si="22"/>
        <v>24.66</v>
      </c>
      <c r="R26" s="77">
        <f t="shared" si="23"/>
        <v>30172.62</v>
      </c>
      <c r="T26" s="68">
        <f t="shared" si="16"/>
        <v>14</v>
      </c>
      <c r="U26" s="182">
        <v>0.0</v>
      </c>
      <c r="V26" s="69">
        <f t="shared" si="17"/>
        <v>301.73</v>
      </c>
      <c r="W26" s="70">
        <f t="shared" si="18"/>
        <v>7882.58</v>
      </c>
      <c r="X26" s="71">
        <f t="shared" si="19"/>
        <v>301.73</v>
      </c>
    </row>
    <row r="27">
      <c r="A27" s="143"/>
      <c r="B27" s="72">
        <v>43984.0</v>
      </c>
      <c r="C27" s="73" t="s">
        <v>44</v>
      </c>
      <c r="D27" s="71">
        <f t="shared" si="20"/>
        <v>24.66</v>
      </c>
      <c r="E27" s="74">
        <v>0.0</v>
      </c>
      <c r="F27" s="75">
        <f t="shared" si="10"/>
        <v>30000</v>
      </c>
      <c r="G27" s="71">
        <v>0.0</v>
      </c>
      <c r="H27" s="91">
        <f t="shared" si="11"/>
        <v>0</v>
      </c>
      <c r="I27" s="71">
        <f t="shared" si="21"/>
        <v>24.66</v>
      </c>
      <c r="J27" s="76">
        <f t="shared" si="12"/>
        <v>197.28</v>
      </c>
      <c r="K27" s="71">
        <v>0.0</v>
      </c>
      <c r="L27" s="91">
        <f t="shared" si="13"/>
        <v>0</v>
      </c>
      <c r="M27" s="71">
        <v>0.0</v>
      </c>
      <c r="N27" s="91">
        <f t="shared" si="14"/>
        <v>0</v>
      </c>
      <c r="O27" s="71">
        <v>0.0</v>
      </c>
      <c r="P27" s="184">
        <f t="shared" si="15"/>
        <v>0</v>
      </c>
      <c r="Q27" s="74">
        <f t="shared" si="22"/>
        <v>24.66</v>
      </c>
      <c r="R27" s="77">
        <f t="shared" si="23"/>
        <v>30197.28</v>
      </c>
      <c r="T27" s="68">
        <f t="shared" si="16"/>
        <v>13</v>
      </c>
      <c r="U27" s="182">
        <v>0.0</v>
      </c>
      <c r="V27" s="69">
        <f t="shared" si="17"/>
        <v>301.97</v>
      </c>
      <c r="W27" s="70">
        <f t="shared" si="18"/>
        <v>7882.58</v>
      </c>
      <c r="X27" s="71">
        <f t="shared" si="19"/>
        <v>301.97</v>
      </c>
    </row>
    <row r="28">
      <c r="A28" s="143"/>
      <c r="B28" s="72">
        <v>43985.0</v>
      </c>
      <c r="C28" s="73" t="s">
        <v>44</v>
      </c>
      <c r="D28" s="71">
        <f t="shared" si="20"/>
        <v>24.66</v>
      </c>
      <c r="E28" s="74">
        <v>0.0</v>
      </c>
      <c r="F28" s="75">
        <f t="shared" si="10"/>
        <v>30000</v>
      </c>
      <c r="G28" s="71">
        <v>0.0</v>
      </c>
      <c r="H28" s="91">
        <f t="shared" si="11"/>
        <v>0</v>
      </c>
      <c r="I28" s="71">
        <f t="shared" si="21"/>
        <v>24.66</v>
      </c>
      <c r="J28" s="76">
        <f t="shared" si="12"/>
        <v>221.94</v>
      </c>
      <c r="K28" s="71">
        <v>0.0</v>
      </c>
      <c r="L28" s="91">
        <f t="shared" si="13"/>
        <v>0</v>
      </c>
      <c r="M28" s="71">
        <v>0.0</v>
      </c>
      <c r="N28" s="91">
        <f t="shared" si="14"/>
        <v>0</v>
      </c>
      <c r="O28" s="71">
        <v>0.0</v>
      </c>
      <c r="P28" s="184">
        <f t="shared" si="15"/>
        <v>0</v>
      </c>
      <c r="Q28" s="74">
        <f t="shared" si="22"/>
        <v>24.66</v>
      </c>
      <c r="R28" s="77">
        <f t="shared" si="23"/>
        <v>30221.94</v>
      </c>
      <c r="T28" s="68">
        <f t="shared" si="16"/>
        <v>12</v>
      </c>
      <c r="U28" s="182">
        <v>0.0</v>
      </c>
      <c r="V28" s="69">
        <f t="shared" si="17"/>
        <v>302.22</v>
      </c>
      <c r="W28" s="70">
        <f t="shared" si="18"/>
        <v>7882.58</v>
      </c>
      <c r="X28" s="71">
        <f t="shared" si="19"/>
        <v>302.22</v>
      </c>
    </row>
    <row r="29">
      <c r="A29" s="143"/>
      <c r="B29" s="72">
        <v>43986.0</v>
      </c>
      <c r="C29" s="73" t="s">
        <v>44</v>
      </c>
      <c r="D29" s="71">
        <f t="shared" si="20"/>
        <v>24.66</v>
      </c>
      <c r="E29" s="74">
        <v>0.0</v>
      </c>
      <c r="F29" s="75">
        <f t="shared" si="10"/>
        <v>30000</v>
      </c>
      <c r="G29" s="71">
        <v>0.0</v>
      </c>
      <c r="H29" s="91">
        <f t="shared" si="11"/>
        <v>0</v>
      </c>
      <c r="I29" s="71">
        <f t="shared" si="21"/>
        <v>24.66</v>
      </c>
      <c r="J29" s="76">
        <f t="shared" si="12"/>
        <v>246.6</v>
      </c>
      <c r="K29" s="71">
        <v>0.0</v>
      </c>
      <c r="L29" s="91">
        <f t="shared" si="13"/>
        <v>0</v>
      </c>
      <c r="M29" s="71">
        <v>0.0</v>
      </c>
      <c r="N29" s="91">
        <f t="shared" si="14"/>
        <v>0</v>
      </c>
      <c r="O29" s="71">
        <v>0.0</v>
      </c>
      <c r="P29" s="184">
        <f t="shared" si="15"/>
        <v>0</v>
      </c>
      <c r="Q29" s="74">
        <f t="shared" si="22"/>
        <v>24.66</v>
      </c>
      <c r="R29" s="77">
        <f t="shared" si="23"/>
        <v>30246.6</v>
      </c>
      <c r="T29" s="68">
        <f t="shared" si="16"/>
        <v>11</v>
      </c>
      <c r="U29" s="182">
        <v>0.0</v>
      </c>
      <c r="V29" s="69">
        <f t="shared" si="17"/>
        <v>302.47</v>
      </c>
      <c r="W29" s="70">
        <f t="shared" si="18"/>
        <v>7882.58</v>
      </c>
      <c r="X29" s="71">
        <f t="shared" si="19"/>
        <v>302.47</v>
      </c>
    </row>
    <row r="30">
      <c r="A30" s="143"/>
      <c r="B30" s="72">
        <v>43987.0</v>
      </c>
      <c r="C30" s="73" t="s">
        <v>44</v>
      </c>
      <c r="D30" s="71">
        <f t="shared" si="20"/>
        <v>24.66</v>
      </c>
      <c r="E30" s="74">
        <v>0.0</v>
      </c>
      <c r="F30" s="75">
        <f t="shared" si="10"/>
        <v>30000</v>
      </c>
      <c r="G30" s="71">
        <v>0.0</v>
      </c>
      <c r="H30" s="91">
        <f t="shared" si="11"/>
        <v>0</v>
      </c>
      <c r="I30" s="71">
        <f t="shared" si="21"/>
        <v>24.66</v>
      </c>
      <c r="J30" s="76">
        <f t="shared" si="12"/>
        <v>271.26</v>
      </c>
      <c r="K30" s="71">
        <v>0.0</v>
      </c>
      <c r="L30" s="91">
        <f t="shared" si="13"/>
        <v>0</v>
      </c>
      <c r="M30" s="71">
        <v>0.0</v>
      </c>
      <c r="N30" s="91">
        <f t="shared" si="14"/>
        <v>0</v>
      </c>
      <c r="O30" s="71">
        <v>0.0</v>
      </c>
      <c r="P30" s="184">
        <f t="shared" si="15"/>
        <v>0</v>
      </c>
      <c r="Q30" s="74">
        <f t="shared" si="22"/>
        <v>24.66</v>
      </c>
      <c r="R30" s="77">
        <f t="shared" si="23"/>
        <v>30271.26</v>
      </c>
      <c r="T30" s="68">
        <f t="shared" si="16"/>
        <v>10</v>
      </c>
      <c r="U30" s="182">
        <v>0.0</v>
      </c>
      <c r="V30" s="69">
        <f t="shared" si="17"/>
        <v>302.71</v>
      </c>
      <c r="W30" s="70">
        <f t="shared" si="18"/>
        <v>7882.58</v>
      </c>
      <c r="X30" s="71">
        <f t="shared" si="19"/>
        <v>302.71</v>
      </c>
    </row>
    <row r="31">
      <c r="A31" s="143"/>
      <c r="B31" s="72">
        <v>43988.0</v>
      </c>
      <c r="C31" s="73" t="s">
        <v>44</v>
      </c>
      <c r="D31" s="71">
        <f t="shared" si="20"/>
        <v>24.66</v>
      </c>
      <c r="E31" s="74">
        <v>0.0</v>
      </c>
      <c r="F31" s="75">
        <f t="shared" si="10"/>
        <v>30000</v>
      </c>
      <c r="G31" s="71">
        <v>0.0</v>
      </c>
      <c r="H31" s="91">
        <f t="shared" si="11"/>
        <v>0</v>
      </c>
      <c r="I31" s="71">
        <f t="shared" si="21"/>
        <v>24.66</v>
      </c>
      <c r="J31" s="76">
        <f t="shared" si="12"/>
        <v>295.92</v>
      </c>
      <c r="K31" s="71">
        <v>0.0</v>
      </c>
      <c r="L31" s="91">
        <f t="shared" si="13"/>
        <v>0</v>
      </c>
      <c r="M31" s="71">
        <v>0.0</v>
      </c>
      <c r="N31" s="91">
        <f t="shared" si="14"/>
        <v>0</v>
      </c>
      <c r="O31" s="71">
        <v>0.0</v>
      </c>
      <c r="P31" s="184">
        <f t="shared" si="15"/>
        <v>0</v>
      </c>
      <c r="Q31" s="74">
        <f t="shared" si="22"/>
        <v>24.66</v>
      </c>
      <c r="R31" s="77">
        <f t="shared" si="23"/>
        <v>30295.92</v>
      </c>
      <c r="T31" s="68">
        <f t="shared" si="16"/>
        <v>9</v>
      </c>
      <c r="U31" s="182">
        <v>0.0</v>
      </c>
      <c r="V31" s="69">
        <f t="shared" si="17"/>
        <v>302.96</v>
      </c>
      <c r="W31" s="70">
        <f t="shared" si="18"/>
        <v>7882.58</v>
      </c>
      <c r="X31" s="71">
        <f t="shared" si="19"/>
        <v>302.96</v>
      </c>
    </row>
    <row r="32">
      <c r="A32" s="143"/>
      <c r="B32" s="72">
        <v>43989.0</v>
      </c>
      <c r="C32" s="73" t="s">
        <v>44</v>
      </c>
      <c r="D32" s="71">
        <f t="shared" si="20"/>
        <v>24.66</v>
      </c>
      <c r="E32" s="74">
        <v>0.0</v>
      </c>
      <c r="F32" s="75">
        <f t="shared" si="10"/>
        <v>30000</v>
      </c>
      <c r="G32" s="71">
        <v>0.0</v>
      </c>
      <c r="H32" s="91">
        <f t="shared" si="11"/>
        <v>0</v>
      </c>
      <c r="I32" s="71">
        <f t="shared" si="21"/>
        <v>24.66</v>
      </c>
      <c r="J32" s="76">
        <f t="shared" si="12"/>
        <v>320.58</v>
      </c>
      <c r="K32" s="71">
        <v>0.0</v>
      </c>
      <c r="L32" s="91">
        <f t="shared" si="13"/>
        <v>0</v>
      </c>
      <c r="M32" s="71">
        <v>0.0</v>
      </c>
      <c r="N32" s="91">
        <f t="shared" si="14"/>
        <v>0</v>
      </c>
      <c r="O32" s="71">
        <v>0.0</v>
      </c>
      <c r="P32" s="184">
        <f t="shared" si="15"/>
        <v>0</v>
      </c>
      <c r="Q32" s="74">
        <f t="shared" si="22"/>
        <v>24.66</v>
      </c>
      <c r="R32" s="77">
        <f t="shared" si="23"/>
        <v>30320.58</v>
      </c>
      <c r="T32" s="68">
        <f t="shared" si="16"/>
        <v>8</v>
      </c>
      <c r="U32" s="182">
        <v>0.0</v>
      </c>
      <c r="V32" s="69">
        <f t="shared" si="17"/>
        <v>303.21</v>
      </c>
      <c r="W32" s="70">
        <f t="shared" si="18"/>
        <v>7882.58</v>
      </c>
      <c r="X32" s="71">
        <f t="shared" si="19"/>
        <v>303.21</v>
      </c>
    </row>
    <row r="33">
      <c r="A33" s="143"/>
      <c r="B33" s="72">
        <v>43990.0</v>
      </c>
      <c r="C33" s="73" t="s">
        <v>44</v>
      </c>
      <c r="D33" s="71">
        <f t="shared" si="20"/>
        <v>24.66</v>
      </c>
      <c r="E33" s="74">
        <v>0.0</v>
      </c>
      <c r="F33" s="75">
        <f t="shared" si="10"/>
        <v>30000</v>
      </c>
      <c r="G33" s="71">
        <v>0.0</v>
      </c>
      <c r="H33" s="91">
        <f t="shared" si="11"/>
        <v>0</v>
      </c>
      <c r="I33" s="71">
        <f t="shared" si="21"/>
        <v>24.66</v>
      </c>
      <c r="J33" s="76">
        <f t="shared" si="12"/>
        <v>345.24</v>
      </c>
      <c r="K33" s="71">
        <v>0.0</v>
      </c>
      <c r="L33" s="91">
        <f t="shared" si="13"/>
        <v>0</v>
      </c>
      <c r="M33" s="71">
        <v>0.0</v>
      </c>
      <c r="N33" s="91">
        <f t="shared" si="14"/>
        <v>0</v>
      </c>
      <c r="O33" s="71">
        <v>0.0</v>
      </c>
      <c r="P33" s="184">
        <f t="shared" si="15"/>
        <v>0</v>
      </c>
      <c r="Q33" s="74">
        <f t="shared" si="22"/>
        <v>24.66</v>
      </c>
      <c r="R33" s="77">
        <f t="shared" si="23"/>
        <v>30345.24</v>
      </c>
      <c r="T33" s="68">
        <f t="shared" si="16"/>
        <v>7</v>
      </c>
      <c r="U33" s="182">
        <v>0.0</v>
      </c>
      <c r="V33" s="69">
        <f t="shared" si="17"/>
        <v>303.45</v>
      </c>
      <c r="W33" s="70">
        <f t="shared" si="18"/>
        <v>7882.58</v>
      </c>
      <c r="X33" s="71">
        <f t="shared" si="19"/>
        <v>303.45</v>
      </c>
    </row>
    <row r="34">
      <c r="A34" s="143"/>
      <c r="B34" s="72">
        <v>43991.0</v>
      </c>
      <c r="C34" s="73" t="s">
        <v>44</v>
      </c>
      <c r="D34" s="71">
        <f t="shared" si="20"/>
        <v>24.66</v>
      </c>
      <c r="E34" s="74">
        <v>0.0</v>
      </c>
      <c r="F34" s="75">
        <f t="shared" si="10"/>
        <v>30000</v>
      </c>
      <c r="G34" s="71">
        <v>0.0</v>
      </c>
      <c r="H34" s="91">
        <f t="shared" si="11"/>
        <v>0</v>
      </c>
      <c r="I34" s="71">
        <f t="shared" si="21"/>
        <v>24.66</v>
      </c>
      <c r="J34" s="76">
        <f t="shared" si="12"/>
        <v>369.9</v>
      </c>
      <c r="K34" s="71">
        <v>0.0</v>
      </c>
      <c r="L34" s="91">
        <f t="shared" si="13"/>
        <v>0</v>
      </c>
      <c r="M34" s="71">
        <v>0.0</v>
      </c>
      <c r="N34" s="91">
        <f t="shared" si="14"/>
        <v>0</v>
      </c>
      <c r="O34" s="71">
        <v>0.0</v>
      </c>
      <c r="P34" s="184">
        <f t="shared" si="15"/>
        <v>0</v>
      </c>
      <c r="Q34" s="74">
        <f t="shared" si="22"/>
        <v>24.66</v>
      </c>
      <c r="R34" s="77">
        <f t="shared" si="23"/>
        <v>30369.9</v>
      </c>
      <c r="T34" s="68">
        <f t="shared" si="16"/>
        <v>6</v>
      </c>
      <c r="U34" s="182">
        <v>0.0</v>
      </c>
      <c r="V34" s="69">
        <f t="shared" si="17"/>
        <v>303.7</v>
      </c>
      <c r="W34" s="70">
        <f t="shared" si="18"/>
        <v>7882.58</v>
      </c>
      <c r="X34" s="71">
        <f t="shared" si="19"/>
        <v>303.7</v>
      </c>
    </row>
    <row r="35">
      <c r="A35" s="143"/>
      <c r="B35" s="72">
        <v>43992.0</v>
      </c>
      <c r="C35" s="73" t="s">
        <v>44</v>
      </c>
      <c r="D35" s="71">
        <f t="shared" si="20"/>
        <v>24.66</v>
      </c>
      <c r="E35" s="74">
        <v>0.0</v>
      </c>
      <c r="F35" s="75">
        <f t="shared" si="10"/>
        <v>30000</v>
      </c>
      <c r="G35" s="71">
        <v>0.0</v>
      </c>
      <c r="H35" s="91">
        <f t="shared" si="11"/>
        <v>0</v>
      </c>
      <c r="I35" s="71">
        <f t="shared" si="21"/>
        <v>24.66</v>
      </c>
      <c r="J35" s="76">
        <f t="shared" si="12"/>
        <v>394.56</v>
      </c>
      <c r="K35" s="71">
        <v>0.0</v>
      </c>
      <c r="L35" s="91">
        <f t="shared" si="13"/>
        <v>0</v>
      </c>
      <c r="M35" s="71">
        <v>0.0</v>
      </c>
      <c r="N35" s="91">
        <f t="shared" si="14"/>
        <v>0</v>
      </c>
      <c r="O35" s="71">
        <v>0.0</v>
      </c>
      <c r="P35" s="184">
        <f t="shared" si="15"/>
        <v>0</v>
      </c>
      <c r="Q35" s="74">
        <f t="shared" si="22"/>
        <v>24.66</v>
      </c>
      <c r="R35" s="77">
        <f t="shared" si="23"/>
        <v>30394.56</v>
      </c>
      <c r="T35" s="68">
        <f t="shared" si="16"/>
        <v>5</v>
      </c>
      <c r="U35" s="182">
        <v>0.0</v>
      </c>
      <c r="V35" s="69">
        <f t="shared" si="17"/>
        <v>303.95</v>
      </c>
      <c r="W35" s="70">
        <f t="shared" si="18"/>
        <v>7882.58</v>
      </c>
      <c r="X35" s="71">
        <f t="shared" si="19"/>
        <v>303.95</v>
      </c>
    </row>
    <row r="36">
      <c r="A36" s="143"/>
      <c r="B36" s="72">
        <v>43993.0</v>
      </c>
      <c r="C36" s="73" t="s">
        <v>44</v>
      </c>
      <c r="D36" s="71">
        <f t="shared" si="20"/>
        <v>24.66</v>
      </c>
      <c r="E36" s="74">
        <v>0.0</v>
      </c>
      <c r="F36" s="75">
        <f t="shared" si="10"/>
        <v>30000</v>
      </c>
      <c r="G36" s="71">
        <v>0.0</v>
      </c>
      <c r="H36" s="91">
        <f t="shared" si="11"/>
        <v>0</v>
      </c>
      <c r="I36" s="71">
        <f t="shared" si="21"/>
        <v>24.66</v>
      </c>
      <c r="J36" s="76">
        <f t="shared" si="12"/>
        <v>419.22</v>
      </c>
      <c r="K36" s="71">
        <v>0.0</v>
      </c>
      <c r="L36" s="91">
        <f t="shared" si="13"/>
        <v>0</v>
      </c>
      <c r="M36" s="71">
        <v>0.0</v>
      </c>
      <c r="N36" s="91">
        <f t="shared" si="14"/>
        <v>0</v>
      </c>
      <c r="O36" s="71">
        <v>0.0</v>
      </c>
      <c r="P36" s="184">
        <f t="shared" si="15"/>
        <v>0</v>
      </c>
      <c r="Q36" s="74">
        <f t="shared" si="22"/>
        <v>24.66</v>
      </c>
      <c r="R36" s="77">
        <f t="shared" si="23"/>
        <v>30419.22</v>
      </c>
      <c r="T36" s="68">
        <f t="shared" si="16"/>
        <v>4</v>
      </c>
      <c r="U36" s="182">
        <v>0.0</v>
      </c>
      <c r="V36" s="69">
        <f t="shared" si="17"/>
        <v>304.19</v>
      </c>
      <c r="W36" s="70">
        <f t="shared" si="18"/>
        <v>7882.58</v>
      </c>
      <c r="X36" s="71">
        <f t="shared" si="19"/>
        <v>304.19</v>
      </c>
    </row>
    <row r="37">
      <c r="A37" s="143"/>
      <c r="B37" s="72">
        <v>43994.0</v>
      </c>
      <c r="C37" s="73" t="s">
        <v>44</v>
      </c>
      <c r="D37" s="71">
        <f t="shared" si="20"/>
        <v>24.66</v>
      </c>
      <c r="E37" s="74">
        <v>0.0</v>
      </c>
      <c r="F37" s="75">
        <f t="shared" si="10"/>
        <v>30000</v>
      </c>
      <c r="G37" s="71">
        <v>0.0</v>
      </c>
      <c r="H37" s="91">
        <f t="shared" si="11"/>
        <v>0</v>
      </c>
      <c r="I37" s="71">
        <f t="shared" si="21"/>
        <v>24.66</v>
      </c>
      <c r="J37" s="76">
        <f t="shared" si="12"/>
        <v>443.88</v>
      </c>
      <c r="K37" s="71">
        <v>0.0</v>
      </c>
      <c r="L37" s="91">
        <f t="shared" si="13"/>
        <v>0</v>
      </c>
      <c r="M37" s="71">
        <v>0.0</v>
      </c>
      <c r="N37" s="91">
        <f t="shared" si="14"/>
        <v>0</v>
      </c>
      <c r="O37" s="71">
        <v>0.0</v>
      </c>
      <c r="P37" s="184">
        <f t="shared" si="15"/>
        <v>0</v>
      </c>
      <c r="Q37" s="74">
        <f t="shared" si="22"/>
        <v>24.66</v>
      </c>
      <c r="R37" s="77">
        <f t="shared" si="23"/>
        <v>30443.88</v>
      </c>
      <c r="T37" s="68">
        <f t="shared" si="16"/>
        <v>3</v>
      </c>
      <c r="U37" s="182">
        <v>0.0</v>
      </c>
      <c r="V37" s="69">
        <f t="shared" si="17"/>
        <v>304.44</v>
      </c>
      <c r="W37" s="70">
        <f t="shared" si="18"/>
        <v>7882.58</v>
      </c>
      <c r="X37" s="71">
        <f t="shared" si="19"/>
        <v>304.44</v>
      </c>
    </row>
    <row r="38">
      <c r="A38" s="143"/>
      <c r="B38" s="72">
        <v>43995.0</v>
      </c>
      <c r="C38" s="73" t="s">
        <v>44</v>
      </c>
      <c r="D38" s="71">
        <f t="shared" si="20"/>
        <v>24.66</v>
      </c>
      <c r="E38" s="74">
        <v>0.0</v>
      </c>
      <c r="F38" s="75">
        <f t="shared" si="10"/>
        <v>30000</v>
      </c>
      <c r="G38" s="71">
        <v>0.0</v>
      </c>
      <c r="H38" s="91">
        <f t="shared" si="11"/>
        <v>0</v>
      </c>
      <c r="I38" s="71">
        <f t="shared" si="21"/>
        <v>24.66</v>
      </c>
      <c r="J38" s="76">
        <f t="shared" si="12"/>
        <v>468.54</v>
      </c>
      <c r="K38" s="71">
        <v>0.0</v>
      </c>
      <c r="L38" s="91">
        <f t="shared" si="13"/>
        <v>0</v>
      </c>
      <c r="M38" s="71">
        <v>0.0</v>
      </c>
      <c r="N38" s="91">
        <f t="shared" si="14"/>
        <v>0</v>
      </c>
      <c r="O38" s="71">
        <v>0.0</v>
      </c>
      <c r="P38" s="184">
        <f t="shared" si="15"/>
        <v>0</v>
      </c>
      <c r="Q38" s="74">
        <f t="shared" si="22"/>
        <v>24.66</v>
      </c>
      <c r="R38" s="77">
        <f t="shared" si="23"/>
        <v>30468.54</v>
      </c>
      <c r="T38" s="68">
        <f t="shared" si="16"/>
        <v>2</v>
      </c>
      <c r="U38" s="182">
        <v>0.0</v>
      </c>
      <c r="V38" s="69">
        <f t="shared" si="17"/>
        <v>304.69</v>
      </c>
      <c r="W38" s="70">
        <f t="shared" si="18"/>
        <v>7882.58</v>
      </c>
      <c r="X38" s="71">
        <f t="shared" si="19"/>
        <v>304.69</v>
      </c>
    </row>
    <row r="39">
      <c r="A39" s="143"/>
      <c r="B39" s="72">
        <v>43996.0</v>
      </c>
      <c r="C39" s="73" t="s">
        <v>44</v>
      </c>
      <c r="D39" s="71">
        <f t="shared" si="20"/>
        <v>24.66</v>
      </c>
      <c r="E39" s="74">
        <v>0.0</v>
      </c>
      <c r="F39" s="75">
        <f t="shared" si="10"/>
        <v>30000</v>
      </c>
      <c r="G39" s="71">
        <v>0.0</v>
      </c>
      <c r="H39" s="91">
        <f t="shared" si="11"/>
        <v>0</v>
      </c>
      <c r="I39" s="71">
        <f t="shared" si="21"/>
        <v>24.66</v>
      </c>
      <c r="J39" s="76">
        <f t="shared" si="12"/>
        <v>493.2</v>
      </c>
      <c r="K39" s="71">
        <v>0.0</v>
      </c>
      <c r="L39" s="91">
        <f t="shared" si="13"/>
        <v>0</v>
      </c>
      <c r="M39" s="71">
        <v>0.0</v>
      </c>
      <c r="N39" s="91">
        <f t="shared" si="14"/>
        <v>0</v>
      </c>
      <c r="O39" s="71">
        <v>0.0</v>
      </c>
      <c r="P39" s="184">
        <f t="shared" si="15"/>
        <v>0</v>
      </c>
      <c r="Q39" s="74">
        <f t="shared" si="22"/>
        <v>24.66</v>
      </c>
      <c r="R39" s="77">
        <f t="shared" si="23"/>
        <v>30493.2</v>
      </c>
      <c r="T39" s="68">
        <f t="shared" si="16"/>
        <v>1</v>
      </c>
      <c r="U39" s="182">
        <v>0.0</v>
      </c>
      <c r="V39" s="69">
        <f t="shared" si="17"/>
        <v>304.93</v>
      </c>
      <c r="W39" s="70">
        <f t="shared" si="18"/>
        <v>7882.58</v>
      </c>
      <c r="X39" s="71">
        <f t="shared" si="19"/>
        <v>304.93</v>
      </c>
    </row>
    <row r="40">
      <c r="A40" s="143"/>
      <c r="B40" s="72">
        <v>43997.0</v>
      </c>
      <c r="C40" s="73" t="s">
        <v>44</v>
      </c>
      <c r="D40" s="71">
        <f t="shared" si="20"/>
        <v>24.66</v>
      </c>
      <c r="E40" s="74">
        <v>0.0</v>
      </c>
      <c r="F40" s="75">
        <f t="shared" si="10"/>
        <v>30000</v>
      </c>
      <c r="G40" s="71">
        <v>0.0</v>
      </c>
      <c r="H40" s="91">
        <f t="shared" si="11"/>
        <v>0</v>
      </c>
      <c r="I40" s="71">
        <f t="shared" si="21"/>
        <v>24.66</v>
      </c>
      <c r="J40" s="76">
        <f t="shared" si="12"/>
        <v>517.86</v>
      </c>
      <c r="K40" s="71">
        <v>0.0</v>
      </c>
      <c r="L40" s="91">
        <f t="shared" si="13"/>
        <v>0</v>
      </c>
      <c r="M40" s="71">
        <v>0.0</v>
      </c>
      <c r="N40" s="91">
        <f t="shared" si="14"/>
        <v>0</v>
      </c>
      <c r="O40" s="71">
        <v>0.0</v>
      </c>
      <c r="P40" s="184">
        <f t="shared" si="15"/>
        <v>0</v>
      </c>
      <c r="Q40" s="74">
        <f t="shared" si="22"/>
        <v>24.66</v>
      </c>
      <c r="R40" s="77">
        <f t="shared" si="23"/>
        <v>30517.86</v>
      </c>
      <c r="T40" s="68">
        <f t="shared" si="16"/>
        <v>0</v>
      </c>
      <c r="U40" s="182">
        <v>0.0</v>
      </c>
      <c r="V40" s="79">
        <v>0.0</v>
      </c>
      <c r="W40" s="70">
        <f t="shared" si="18"/>
        <v>7882.58</v>
      </c>
      <c r="X40" s="81">
        <f t="shared" si="19"/>
        <v>305.18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-(D41+I41)</f>
        <v>-7364.72</v>
      </c>
      <c r="F41" s="87">
        <f t="shared" si="10"/>
        <v>22635.28</v>
      </c>
      <c r="G41" s="185">
        <v>0.0</v>
      </c>
      <c r="H41" s="186">
        <f t="shared" si="11"/>
        <v>0</v>
      </c>
      <c r="I41" s="85">
        <f>-(J40)</f>
        <v>-517.86</v>
      </c>
      <c r="J41" s="88">
        <f t="shared" si="12"/>
        <v>0</v>
      </c>
      <c r="K41" s="185">
        <v>0.0</v>
      </c>
      <c r="L41" s="186">
        <f t="shared" si="13"/>
        <v>0</v>
      </c>
      <c r="M41" s="85">
        <v>0.0</v>
      </c>
      <c r="N41" s="186">
        <f t="shared" si="14"/>
        <v>0</v>
      </c>
      <c r="O41" s="85">
        <v>0.0</v>
      </c>
      <c r="P41" s="85">
        <f t="shared" si="15"/>
        <v>0</v>
      </c>
      <c r="Q41" s="86">
        <f>-(D41)</f>
        <v>-7882.58</v>
      </c>
      <c r="R41" s="89">
        <f t="shared" si="23"/>
        <v>22635.28</v>
      </c>
      <c r="T41" s="187">
        <f t="shared" ref="T41:T71" si="24">$B$71-B41</f>
        <v>30</v>
      </c>
      <c r="U41" s="188">
        <v>0.0</v>
      </c>
      <c r="V41" s="79">
        <v>0.0</v>
      </c>
      <c r="W41" s="144">
        <f t="shared" ref="W41:W71" si="25">ROUND(MAX(0,F41-$S$3)+J41+ROUND(F41*$C$2/365,2)*T41+ROUND(F41*$C$5,2)*U41,2)</f>
        <v>7882.58</v>
      </c>
      <c r="X41" s="81">
        <f t="shared" si="19"/>
        <v>226.35</v>
      </c>
    </row>
    <row r="42">
      <c r="A42" s="145"/>
      <c r="B42" s="72">
        <v>43998.0</v>
      </c>
      <c r="C42" s="73" t="s">
        <v>44</v>
      </c>
      <c r="D42" s="71">
        <f t="shared" ref="D42:D71" si="26">ROUND($C$2/365*F41,2)</f>
        <v>18.6</v>
      </c>
      <c r="E42" s="74">
        <v>0.0</v>
      </c>
      <c r="F42" s="91">
        <f t="shared" si="10"/>
        <v>22635.28</v>
      </c>
      <c r="G42" s="71">
        <v>0.0</v>
      </c>
      <c r="H42" s="91">
        <f t="shared" si="11"/>
        <v>0</v>
      </c>
      <c r="I42" s="71">
        <f t="shared" ref="I42:I71" si="27">D42</f>
        <v>18.6</v>
      </c>
      <c r="J42" s="92">
        <f t="shared" si="12"/>
        <v>18.6</v>
      </c>
      <c r="K42" s="71">
        <v>0.0</v>
      </c>
      <c r="L42" s="91">
        <f t="shared" si="13"/>
        <v>0</v>
      </c>
      <c r="M42" s="71">
        <v>0.0</v>
      </c>
      <c r="N42" s="91">
        <f t="shared" si="14"/>
        <v>0</v>
      </c>
      <c r="O42" s="71">
        <v>0.0</v>
      </c>
      <c r="P42" s="71">
        <f t="shared" si="15"/>
        <v>0</v>
      </c>
      <c r="Q42" s="74">
        <f t="shared" ref="Q42:Q71" si="28">E42+I42</f>
        <v>18.6</v>
      </c>
      <c r="R42" s="93">
        <f t="shared" si="23"/>
        <v>22653.88</v>
      </c>
      <c r="T42" s="94">
        <f t="shared" si="24"/>
        <v>29</v>
      </c>
      <c r="U42" s="182">
        <v>0.0</v>
      </c>
      <c r="V42" s="69">
        <f t="shared" ref="V42:V70" si="29">ROUND(R42*$C$15,2)</f>
        <v>226.54</v>
      </c>
      <c r="W42" s="70">
        <f t="shared" si="25"/>
        <v>7882.58</v>
      </c>
      <c r="X42" s="71">
        <f t="shared" si="19"/>
        <v>226.54</v>
      </c>
    </row>
    <row r="43">
      <c r="A43" s="143"/>
      <c r="B43" s="72">
        <v>43999.0</v>
      </c>
      <c r="C43" s="73" t="s">
        <v>44</v>
      </c>
      <c r="D43" s="71">
        <f t="shared" si="26"/>
        <v>18.6</v>
      </c>
      <c r="E43" s="74">
        <v>0.0</v>
      </c>
      <c r="F43" s="91">
        <f t="shared" si="10"/>
        <v>22635.28</v>
      </c>
      <c r="G43" s="71">
        <v>0.0</v>
      </c>
      <c r="H43" s="91">
        <f t="shared" si="11"/>
        <v>0</v>
      </c>
      <c r="I43" s="71">
        <f t="shared" si="27"/>
        <v>18.6</v>
      </c>
      <c r="J43" s="92">
        <f t="shared" si="12"/>
        <v>37.2</v>
      </c>
      <c r="K43" s="71">
        <v>0.0</v>
      </c>
      <c r="L43" s="91">
        <f t="shared" si="13"/>
        <v>0</v>
      </c>
      <c r="M43" s="71">
        <v>0.0</v>
      </c>
      <c r="N43" s="91">
        <f t="shared" si="14"/>
        <v>0</v>
      </c>
      <c r="O43" s="71">
        <v>0.0</v>
      </c>
      <c r="P43" s="71">
        <f t="shared" si="15"/>
        <v>0</v>
      </c>
      <c r="Q43" s="74">
        <f t="shared" si="28"/>
        <v>18.6</v>
      </c>
      <c r="R43" s="93">
        <f t="shared" si="23"/>
        <v>22672.48</v>
      </c>
      <c r="T43" s="94">
        <f t="shared" si="24"/>
        <v>28</v>
      </c>
      <c r="U43" s="182">
        <v>0.0</v>
      </c>
      <c r="V43" s="69">
        <f t="shared" si="29"/>
        <v>226.72</v>
      </c>
      <c r="W43" s="70">
        <f t="shared" si="25"/>
        <v>7882.58</v>
      </c>
      <c r="X43" s="71">
        <f t="shared" si="19"/>
        <v>226.72</v>
      </c>
    </row>
    <row r="44">
      <c r="A44" s="143"/>
      <c r="B44" s="72">
        <v>44000.0</v>
      </c>
      <c r="C44" s="73" t="s">
        <v>44</v>
      </c>
      <c r="D44" s="71">
        <f t="shared" si="26"/>
        <v>18.6</v>
      </c>
      <c r="E44" s="74">
        <v>0.0</v>
      </c>
      <c r="F44" s="91">
        <f t="shared" si="10"/>
        <v>22635.28</v>
      </c>
      <c r="G44" s="71">
        <v>0.0</v>
      </c>
      <c r="H44" s="91">
        <f t="shared" si="11"/>
        <v>0</v>
      </c>
      <c r="I44" s="71">
        <f t="shared" si="27"/>
        <v>18.6</v>
      </c>
      <c r="J44" s="92">
        <f t="shared" si="12"/>
        <v>55.8</v>
      </c>
      <c r="K44" s="71">
        <v>0.0</v>
      </c>
      <c r="L44" s="91">
        <f t="shared" si="13"/>
        <v>0</v>
      </c>
      <c r="M44" s="71">
        <v>0.0</v>
      </c>
      <c r="N44" s="91">
        <f t="shared" si="14"/>
        <v>0</v>
      </c>
      <c r="O44" s="71">
        <v>0.0</v>
      </c>
      <c r="P44" s="71">
        <f t="shared" si="15"/>
        <v>0</v>
      </c>
      <c r="Q44" s="74">
        <f t="shared" si="28"/>
        <v>18.6</v>
      </c>
      <c r="R44" s="93">
        <f t="shared" si="23"/>
        <v>22691.08</v>
      </c>
      <c r="T44" s="94">
        <f t="shared" si="24"/>
        <v>27</v>
      </c>
      <c r="U44" s="182">
        <v>0.0</v>
      </c>
      <c r="V44" s="69">
        <f t="shared" si="29"/>
        <v>226.91</v>
      </c>
      <c r="W44" s="70">
        <f t="shared" si="25"/>
        <v>7882.58</v>
      </c>
      <c r="X44" s="71">
        <f t="shared" si="19"/>
        <v>226.91</v>
      </c>
    </row>
    <row r="45">
      <c r="A45" s="143"/>
      <c r="B45" s="72">
        <v>44001.0</v>
      </c>
      <c r="C45" s="73" t="s">
        <v>44</v>
      </c>
      <c r="D45" s="71">
        <f t="shared" si="26"/>
        <v>18.6</v>
      </c>
      <c r="E45" s="74">
        <v>0.0</v>
      </c>
      <c r="F45" s="91">
        <f t="shared" si="10"/>
        <v>22635.28</v>
      </c>
      <c r="G45" s="71">
        <v>0.0</v>
      </c>
      <c r="H45" s="91">
        <f t="shared" si="11"/>
        <v>0</v>
      </c>
      <c r="I45" s="71">
        <f t="shared" si="27"/>
        <v>18.6</v>
      </c>
      <c r="J45" s="92">
        <f t="shared" si="12"/>
        <v>74.4</v>
      </c>
      <c r="K45" s="71">
        <v>0.0</v>
      </c>
      <c r="L45" s="91">
        <f t="shared" si="13"/>
        <v>0</v>
      </c>
      <c r="M45" s="71">
        <v>0.0</v>
      </c>
      <c r="N45" s="91">
        <f t="shared" si="14"/>
        <v>0</v>
      </c>
      <c r="O45" s="71">
        <v>0.0</v>
      </c>
      <c r="P45" s="71">
        <f t="shared" si="15"/>
        <v>0</v>
      </c>
      <c r="Q45" s="74">
        <f t="shared" si="28"/>
        <v>18.6</v>
      </c>
      <c r="R45" s="93">
        <f t="shared" si="23"/>
        <v>22709.68</v>
      </c>
      <c r="T45" s="94">
        <f t="shared" si="24"/>
        <v>26</v>
      </c>
      <c r="U45" s="182">
        <v>0.0</v>
      </c>
      <c r="V45" s="69">
        <f t="shared" si="29"/>
        <v>227.1</v>
      </c>
      <c r="W45" s="70">
        <f t="shared" si="25"/>
        <v>7882.58</v>
      </c>
      <c r="X45" s="71">
        <f t="shared" si="19"/>
        <v>227.1</v>
      </c>
    </row>
    <row r="46">
      <c r="A46" s="143"/>
      <c r="B46" s="72">
        <v>44002.0</v>
      </c>
      <c r="C46" s="73" t="s">
        <v>44</v>
      </c>
      <c r="D46" s="71">
        <f t="shared" si="26"/>
        <v>18.6</v>
      </c>
      <c r="E46" s="74">
        <v>0.0</v>
      </c>
      <c r="F46" s="91">
        <f t="shared" si="10"/>
        <v>22635.28</v>
      </c>
      <c r="G46" s="71">
        <v>0.0</v>
      </c>
      <c r="H46" s="91">
        <f t="shared" si="11"/>
        <v>0</v>
      </c>
      <c r="I46" s="71">
        <f t="shared" si="27"/>
        <v>18.6</v>
      </c>
      <c r="J46" s="92">
        <f t="shared" si="12"/>
        <v>93</v>
      </c>
      <c r="K46" s="71">
        <v>0.0</v>
      </c>
      <c r="L46" s="91">
        <f t="shared" si="13"/>
        <v>0</v>
      </c>
      <c r="M46" s="71">
        <v>0.0</v>
      </c>
      <c r="N46" s="91">
        <f t="shared" si="14"/>
        <v>0</v>
      </c>
      <c r="O46" s="71">
        <v>0.0</v>
      </c>
      <c r="P46" s="71">
        <f t="shared" si="15"/>
        <v>0</v>
      </c>
      <c r="Q46" s="74">
        <f t="shared" si="28"/>
        <v>18.6</v>
      </c>
      <c r="R46" s="93">
        <f t="shared" si="23"/>
        <v>22728.28</v>
      </c>
      <c r="T46" s="94">
        <f t="shared" si="24"/>
        <v>25</v>
      </c>
      <c r="U46" s="182">
        <v>0.0</v>
      </c>
      <c r="V46" s="69">
        <f t="shared" si="29"/>
        <v>227.28</v>
      </c>
      <c r="W46" s="70">
        <f t="shared" si="25"/>
        <v>7882.58</v>
      </c>
      <c r="X46" s="71">
        <f t="shared" si="19"/>
        <v>227.28</v>
      </c>
    </row>
    <row r="47">
      <c r="A47" s="143"/>
      <c r="B47" s="72">
        <v>44003.0</v>
      </c>
      <c r="C47" s="73" t="s">
        <v>44</v>
      </c>
      <c r="D47" s="71">
        <f t="shared" si="26"/>
        <v>18.6</v>
      </c>
      <c r="E47" s="74">
        <v>0.0</v>
      </c>
      <c r="F47" s="91">
        <f t="shared" si="10"/>
        <v>22635.28</v>
      </c>
      <c r="G47" s="71">
        <v>0.0</v>
      </c>
      <c r="H47" s="91">
        <f t="shared" si="11"/>
        <v>0</v>
      </c>
      <c r="I47" s="71">
        <f t="shared" si="27"/>
        <v>18.6</v>
      </c>
      <c r="J47" s="92">
        <f t="shared" si="12"/>
        <v>111.6</v>
      </c>
      <c r="K47" s="71">
        <v>0.0</v>
      </c>
      <c r="L47" s="91">
        <f t="shared" si="13"/>
        <v>0</v>
      </c>
      <c r="M47" s="71">
        <v>0.0</v>
      </c>
      <c r="N47" s="91">
        <f t="shared" si="14"/>
        <v>0</v>
      </c>
      <c r="O47" s="71">
        <v>0.0</v>
      </c>
      <c r="P47" s="71">
        <f t="shared" si="15"/>
        <v>0</v>
      </c>
      <c r="Q47" s="74">
        <f t="shared" si="28"/>
        <v>18.6</v>
      </c>
      <c r="R47" s="93">
        <f t="shared" si="23"/>
        <v>22746.88</v>
      </c>
      <c r="T47" s="94">
        <f t="shared" si="24"/>
        <v>24</v>
      </c>
      <c r="U47" s="182">
        <v>0.0</v>
      </c>
      <c r="V47" s="69">
        <f t="shared" si="29"/>
        <v>227.47</v>
      </c>
      <c r="W47" s="70">
        <f t="shared" si="25"/>
        <v>7882.58</v>
      </c>
      <c r="X47" s="71">
        <f t="shared" si="19"/>
        <v>227.47</v>
      </c>
    </row>
    <row r="48">
      <c r="A48" s="143"/>
      <c r="B48" s="72">
        <v>44004.0</v>
      </c>
      <c r="C48" s="73" t="s">
        <v>44</v>
      </c>
      <c r="D48" s="71">
        <f t="shared" si="26"/>
        <v>18.6</v>
      </c>
      <c r="E48" s="74">
        <v>0.0</v>
      </c>
      <c r="F48" s="91">
        <f t="shared" si="10"/>
        <v>22635.28</v>
      </c>
      <c r="G48" s="71">
        <v>0.0</v>
      </c>
      <c r="H48" s="91">
        <f t="shared" si="11"/>
        <v>0</v>
      </c>
      <c r="I48" s="71">
        <f t="shared" si="27"/>
        <v>18.6</v>
      </c>
      <c r="J48" s="92">
        <f t="shared" si="12"/>
        <v>130.2</v>
      </c>
      <c r="K48" s="71">
        <v>0.0</v>
      </c>
      <c r="L48" s="91">
        <f t="shared" si="13"/>
        <v>0</v>
      </c>
      <c r="M48" s="71">
        <v>0.0</v>
      </c>
      <c r="N48" s="91">
        <f t="shared" si="14"/>
        <v>0</v>
      </c>
      <c r="O48" s="71">
        <v>0.0</v>
      </c>
      <c r="P48" s="71">
        <f t="shared" si="15"/>
        <v>0</v>
      </c>
      <c r="Q48" s="74">
        <f t="shared" si="28"/>
        <v>18.6</v>
      </c>
      <c r="R48" s="93">
        <f t="shared" si="23"/>
        <v>22765.48</v>
      </c>
      <c r="T48" s="94">
        <f t="shared" si="24"/>
        <v>23</v>
      </c>
      <c r="U48" s="182">
        <v>0.0</v>
      </c>
      <c r="V48" s="69">
        <f t="shared" si="29"/>
        <v>227.65</v>
      </c>
      <c r="W48" s="70">
        <f t="shared" si="25"/>
        <v>7882.58</v>
      </c>
      <c r="X48" s="71">
        <f t="shared" si="19"/>
        <v>227.65</v>
      </c>
    </row>
    <row r="49">
      <c r="A49" s="143"/>
      <c r="B49" s="72">
        <v>44005.0</v>
      </c>
      <c r="C49" s="73" t="s">
        <v>44</v>
      </c>
      <c r="D49" s="71">
        <f t="shared" si="26"/>
        <v>18.6</v>
      </c>
      <c r="E49" s="74">
        <v>0.0</v>
      </c>
      <c r="F49" s="91">
        <f t="shared" si="10"/>
        <v>22635.28</v>
      </c>
      <c r="G49" s="71">
        <v>0.0</v>
      </c>
      <c r="H49" s="91">
        <f t="shared" si="11"/>
        <v>0</v>
      </c>
      <c r="I49" s="71">
        <f t="shared" si="27"/>
        <v>18.6</v>
      </c>
      <c r="J49" s="92">
        <f t="shared" si="12"/>
        <v>148.8</v>
      </c>
      <c r="K49" s="71">
        <v>0.0</v>
      </c>
      <c r="L49" s="91">
        <f t="shared" si="13"/>
        <v>0</v>
      </c>
      <c r="M49" s="71">
        <v>0.0</v>
      </c>
      <c r="N49" s="91">
        <f t="shared" si="14"/>
        <v>0</v>
      </c>
      <c r="O49" s="71">
        <v>0.0</v>
      </c>
      <c r="P49" s="71">
        <f t="shared" si="15"/>
        <v>0</v>
      </c>
      <c r="Q49" s="74">
        <f t="shared" si="28"/>
        <v>18.6</v>
      </c>
      <c r="R49" s="93">
        <f t="shared" si="23"/>
        <v>22784.08</v>
      </c>
      <c r="T49" s="94">
        <f t="shared" si="24"/>
        <v>22</v>
      </c>
      <c r="U49" s="182">
        <v>0.0</v>
      </c>
      <c r="V49" s="69">
        <f t="shared" si="29"/>
        <v>227.84</v>
      </c>
      <c r="W49" s="70">
        <f t="shared" si="25"/>
        <v>7882.58</v>
      </c>
      <c r="X49" s="71">
        <f t="shared" si="19"/>
        <v>227.84</v>
      </c>
    </row>
    <row r="50">
      <c r="A50" s="143"/>
      <c r="B50" s="72">
        <v>44006.0</v>
      </c>
      <c r="C50" s="73" t="s">
        <v>44</v>
      </c>
      <c r="D50" s="71">
        <f t="shared" si="26"/>
        <v>18.6</v>
      </c>
      <c r="E50" s="74">
        <v>0.0</v>
      </c>
      <c r="F50" s="91">
        <f t="shared" si="10"/>
        <v>22635.28</v>
      </c>
      <c r="G50" s="71">
        <v>0.0</v>
      </c>
      <c r="H50" s="91">
        <f t="shared" si="11"/>
        <v>0</v>
      </c>
      <c r="I50" s="71">
        <f t="shared" si="27"/>
        <v>18.6</v>
      </c>
      <c r="J50" s="92">
        <f t="shared" si="12"/>
        <v>167.4</v>
      </c>
      <c r="K50" s="71">
        <v>0.0</v>
      </c>
      <c r="L50" s="91">
        <f t="shared" si="13"/>
        <v>0</v>
      </c>
      <c r="M50" s="71">
        <v>0.0</v>
      </c>
      <c r="N50" s="91">
        <f t="shared" si="14"/>
        <v>0</v>
      </c>
      <c r="O50" s="71">
        <v>0.0</v>
      </c>
      <c r="P50" s="71">
        <f t="shared" si="15"/>
        <v>0</v>
      </c>
      <c r="Q50" s="74">
        <f t="shared" si="28"/>
        <v>18.6</v>
      </c>
      <c r="R50" s="93">
        <f t="shared" si="23"/>
        <v>22802.68</v>
      </c>
      <c r="T50" s="94">
        <f t="shared" si="24"/>
        <v>21</v>
      </c>
      <c r="U50" s="182">
        <v>0.0</v>
      </c>
      <c r="V50" s="69">
        <f t="shared" si="29"/>
        <v>228.03</v>
      </c>
      <c r="W50" s="70">
        <f t="shared" si="25"/>
        <v>7882.58</v>
      </c>
      <c r="X50" s="71">
        <f t="shared" si="19"/>
        <v>228.03</v>
      </c>
    </row>
    <row r="51">
      <c r="A51" s="143"/>
      <c r="B51" s="72">
        <v>44007.0</v>
      </c>
      <c r="C51" s="73" t="s">
        <v>44</v>
      </c>
      <c r="D51" s="71">
        <f t="shared" si="26"/>
        <v>18.6</v>
      </c>
      <c r="E51" s="74">
        <v>0.0</v>
      </c>
      <c r="F51" s="91">
        <f t="shared" si="10"/>
        <v>22635.28</v>
      </c>
      <c r="G51" s="71">
        <v>0.0</v>
      </c>
      <c r="H51" s="91">
        <f t="shared" si="11"/>
        <v>0</v>
      </c>
      <c r="I51" s="71">
        <f t="shared" si="27"/>
        <v>18.6</v>
      </c>
      <c r="J51" s="92">
        <f t="shared" si="12"/>
        <v>186</v>
      </c>
      <c r="K51" s="71">
        <v>0.0</v>
      </c>
      <c r="L51" s="91">
        <f t="shared" si="13"/>
        <v>0</v>
      </c>
      <c r="M51" s="71">
        <v>0.0</v>
      </c>
      <c r="N51" s="91">
        <f t="shared" si="14"/>
        <v>0</v>
      </c>
      <c r="O51" s="71">
        <v>0.0</v>
      </c>
      <c r="P51" s="71">
        <f t="shared" si="15"/>
        <v>0</v>
      </c>
      <c r="Q51" s="74">
        <f t="shared" si="28"/>
        <v>18.6</v>
      </c>
      <c r="R51" s="93">
        <f t="shared" si="23"/>
        <v>22821.28</v>
      </c>
      <c r="T51" s="94">
        <f t="shared" si="24"/>
        <v>20</v>
      </c>
      <c r="U51" s="182">
        <v>0.0</v>
      </c>
      <c r="V51" s="69">
        <f t="shared" si="29"/>
        <v>228.21</v>
      </c>
      <c r="W51" s="70">
        <f t="shared" si="25"/>
        <v>7882.58</v>
      </c>
      <c r="X51" s="71">
        <f t="shared" si="19"/>
        <v>228.21</v>
      </c>
    </row>
    <row r="52">
      <c r="A52" s="143"/>
      <c r="B52" s="72">
        <v>44008.0</v>
      </c>
      <c r="C52" s="73" t="s">
        <v>44</v>
      </c>
      <c r="D52" s="71">
        <f t="shared" si="26"/>
        <v>18.6</v>
      </c>
      <c r="E52" s="74">
        <v>0.0</v>
      </c>
      <c r="F52" s="91">
        <f t="shared" si="10"/>
        <v>22635.28</v>
      </c>
      <c r="G52" s="71">
        <v>0.0</v>
      </c>
      <c r="H52" s="91">
        <f t="shared" si="11"/>
        <v>0</v>
      </c>
      <c r="I52" s="71">
        <f t="shared" si="27"/>
        <v>18.6</v>
      </c>
      <c r="J52" s="92">
        <f t="shared" si="12"/>
        <v>204.6</v>
      </c>
      <c r="K52" s="71">
        <v>0.0</v>
      </c>
      <c r="L52" s="91">
        <f t="shared" si="13"/>
        <v>0</v>
      </c>
      <c r="M52" s="71">
        <v>0.0</v>
      </c>
      <c r="N52" s="91">
        <f t="shared" si="14"/>
        <v>0</v>
      </c>
      <c r="O52" s="71">
        <v>0.0</v>
      </c>
      <c r="P52" s="71">
        <f t="shared" si="15"/>
        <v>0</v>
      </c>
      <c r="Q52" s="74">
        <f t="shared" si="28"/>
        <v>18.6</v>
      </c>
      <c r="R52" s="93">
        <f t="shared" si="23"/>
        <v>22839.88</v>
      </c>
      <c r="T52" s="94">
        <f t="shared" si="24"/>
        <v>19</v>
      </c>
      <c r="U52" s="182">
        <v>0.0</v>
      </c>
      <c r="V52" s="69">
        <f t="shared" si="29"/>
        <v>228.4</v>
      </c>
      <c r="W52" s="70">
        <f t="shared" si="25"/>
        <v>7882.58</v>
      </c>
      <c r="X52" s="71">
        <f t="shared" si="19"/>
        <v>228.4</v>
      </c>
    </row>
    <row r="53">
      <c r="A53" s="143"/>
      <c r="B53" s="72">
        <v>44009.0</v>
      </c>
      <c r="C53" s="73" t="s">
        <v>44</v>
      </c>
      <c r="D53" s="71">
        <f t="shared" si="26"/>
        <v>18.6</v>
      </c>
      <c r="E53" s="74">
        <v>0.0</v>
      </c>
      <c r="F53" s="91">
        <f t="shared" si="10"/>
        <v>22635.28</v>
      </c>
      <c r="G53" s="71">
        <v>0.0</v>
      </c>
      <c r="H53" s="91">
        <f t="shared" si="11"/>
        <v>0</v>
      </c>
      <c r="I53" s="71">
        <f t="shared" si="27"/>
        <v>18.6</v>
      </c>
      <c r="J53" s="92">
        <f t="shared" si="12"/>
        <v>223.2</v>
      </c>
      <c r="K53" s="71">
        <v>0.0</v>
      </c>
      <c r="L53" s="91">
        <f t="shared" si="13"/>
        <v>0</v>
      </c>
      <c r="M53" s="71">
        <v>0.0</v>
      </c>
      <c r="N53" s="91">
        <f t="shared" si="14"/>
        <v>0</v>
      </c>
      <c r="O53" s="71">
        <v>0.0</v>
      </c>
      <c r="P53" s="71">
        <f t="shared" si="15"/>
        <v>0</v>
      </c>
      <c r="Q53" s="74">
        <f t="shared" si="28"/>
        <v>18.6</v>
      </c>
      <c r="R53" s="93">
        <f t="shared" si="23"/>
        <v>22858.48</v>
      </c>
      <c r="T53" s="94">
        <f t="shared" si="24"/>
        <v>18</v>
      </c>
      <c r="U53" s="182">
        <v>0.0</v>
      </c>
      <c r="V53" s="69">
        <f t="shared" si="29"/>
        <v>228.58</v>
      </c>
      <c r="W53" s="70">
        <f t="shared" si="25"/>
        <v>7882.58</v>
      </c>
      <c r="X53" s="71">
        <f t="shared" si="19"/>
        <v>228.58</v>
      </c>
    </row>
    <row r="54">
      <c r="A54" s="143"/>
      <c r="B54" s="72">
        <v>44010.0</v>
      </c>
      <c r="C54" s="73" t="s">
        <v>44</v>
      </c>
      <c r="D54" s="71">
        <f t="shared" si="26"/>
        <v>18.6</v>
      </c>
      <c r="E54" s="74">
        <v>0.0</v>
      </c>
      <c r="F54" s="91">
        <f t="shared" si="10"/>
        <v>22635.28</v>
      </c>
      <c r="G54" s="71">
        <v>0.0</v>
      </c>
      <c r="H54" s="91">
        <f t="shared" si="11"/>
        <v>0</v>
      </c>
      <c r="I54" s="71">
        <f t="shared" si="27"/>
        <v>18.6</v>
      </c>
      <c r="J54" s="92">
        <f t="shared" si="12"/>
        <v>241.8</v>
      </c>
      <c r="K54" s="71">
        <v>0.0</v>
      </c>
      <c r="L54" s="91">
        <f t="shared" si="13"/>
        <v>0</v>
      </c>
      <c r="M54" s="71">
        <v>0.0</v>
      </c>
      <c r="N54" s="91">
        <f t="shared" si="14"/>
        <v>0</v>
      </c>
      <c r="O54" s="71">
        <v>0.0</v>
      </c>
      <c r="P54" s="71">
        <f t="shared" si="15"/>
        <v>0</v>
      </c>
      <c r="Q54" s="74">
        <f t="shared" si="28"/>
        <v>18.6</v>
      </c>
      <c r="R54" s="93">
        <f t="shared" si="23"/>
        <v>22877.08</v>
      </c>
      <c r="T54" s="94">
        <f t="shared" si="24"/>
        <v>17</v>
      </c>
      <c r="U54" s="182">
        <v>0.0</v>
      </c>
      <c r="V54" s="69">
        <f t="shared" si="29"/>
        <v>228.77</v>
      </c>
      <c r="W54" s="70">
        <f t="shared" si="25"/>
        <v>7882.58</v>
      </c>
      <c r="X54" s="71">
        <f t="shared" si="19"/>
        <v>228.77</v>
      </c>
    </row>
    <row r="55">
      <c r="A55" s="153"/>
      <c r="B55" s="72">
        <v>44011.0</v>
      </c>
      <c r="C55" s="73" t="s">
        <v>44</v>
      </c>
      <c r="D55" s="71">
        <f t="shared" si="26"/>
        <v>18.6</v>
      </c>
      <c r="E55" s="74">
        <v>0.0</v>
      </c>
      <c r="F55" s="91">
        <f t="shared" si="10"/>
        <v>22635.28</v>
      </c>
      <c r="G55" s="71">
        <v>0.0</v>
      </c>
      <c r="H55" s="91">
        <f t="shared" si="11"/>
        <v>0</v>
      </c>
      <c r="I55" s="71">
        <f t="shared" si="27"/>
        <v>18.6</v>
      </c>
      <c r="J55" s="92">
        <f t="shared" si="12"/>
        <v>260.4</v>
      </c>
      <c r="K55" s="71">
        <v>0.0</v>
      </c>
      <c r="L55" s="91">
        <f t="shared" si="13"/>
        <v>0</v>
      </c>
      <c r="M55" s="71">
        <v>0.0</v>
      </c>
      <c r="N55" s="91">
        <f t="shared" si="14"/>
        <v>0</v>
      </c>
      <c r="O55" s="71">
        <v>0.0</v>
      </c>
      <c r="P55" s="71">
        <f t="shared" si="15"/>
        <v>0</v>
      </c>
      <c r="Q55" s="74">
        <f t="shared" si="28"/>
        <v>18.6</v>
      </c>
      <c r="R55" s="93">
        <f t="shared" si="23"/>
        <v>22895.68</v>
      </c>
      <c r="T55" s="94">
        <f t="shared" si="24"/>
        <v>16</v>
      </c>
      <c r="U55" s="182">
        <v>0.0</v>
      </c>
      <c r="V55" s="69">
        <f t="shared" si="29"/>
        <v>228.96</v>
      </c>
      <c r="W55" s="70">
        <f t="shared" si="25"/>
        <v>7882.58</v>
      </c>
      <c r="X55" s="71">
        <f t="shared" si="19"/>
        <v>228.96</v>
      </c>
    </row>
    <row r="56">
      <c r="A56" s="143"/>
      <c r="B56" s="72">
        <v>44012.0</v>
      </c>
      <c r="C56" s="73" t="s">
        <v>44</v>
      </c>
      <c r="D56" s="71">
        <f t="shared" si="26"/>
        <v>18.6</v>
      </c>
      <c r="E56" s="74">
        <v>0.0</v>
      </c>
      <c r="F56" s="91">
        <f t="shared" si="10"/>
        <v>22635.28</v>
      </c>
      <c r="G56" s="71">
        <v>0.0</v>
      </c>
      <c r="H56" s="91">
        <f t="shared" si="11"/>
        <v>0</v>
      </c>
      <c r="I56" s="71">
        <f t="shared" si="27"/>
        <v>18.6</v>
      </c>
      <c r="J56" s="92">
        <f t="shared" si="12"/>
        <v>279</v>
      </c>
      <c r="K56" s="71">
        <v>0.0</v>
      </c>
      <c r="L56" s="91">
        <f t="shared" si="13"/>
        <v>0</v>
      </c>
      <c r="M56" s="71">
        <v>0.0</v>
      </c>
      <c r="N56" s="91">
        <f t="shared" si="14"/>
        <v>0</v>
      </c>
      <c r="O56" s="71">
        <v>0.0</v>
      </c>
      <c r="P56" s="71">
        <f t="shared" si="15"/>
        <v>0</v>
      </c>
      <c r="Q56" s="74">
        <f t="shared" si="28"/>
        <v>18.6</v>
      </c>
      <c r="R56" s="93">
        <f t="shared" si="23"/>
        <v>22914.28</v>
      </c>
      <c r="T56" s="94">
        <f t="shared" si="24"/>
        <v>15</v>
      </c>
      <c r="U56" s="182">
        <v>0.0</v>
      </c>
      <c r="V56" s="69">
        <f t="shared" si="29"/>
        <v>229.14</v>
      </c>
      <c r="W56" s="70">
        <f t="shared" si="25"/>
        <v>7882.58</v>
      </c>
      <c r="X56" s="71">
        <f t="shared" si="19"/>
        <v>229.14</v>
      </c>
    </row>
    <row r="57">
      <c r="A57" s="143"/>
      <c r="B57" s="72">
        <v>44013.0</v>
      </c>
      <c r="C57" s="73" t="s">
        <v>44</v>
      </c>
      <c r="D57" s="71">
        <f t="shared" si="26"/>
        <v>18.6</v>
      </c>
      <c r="E57" s="74">
        <v>0.0</v>
      </c>
      <c r="F57" s="91">
        <f t="shared" si="10"/>
        <v>22635.28</v>
      </c>
      <c r="G57" s="71">
        <v>0.0</v>
      </c>
      <c r="H57" s="91">
        <f t="shared" si="11"/>
        <v>0</v>
      </c>
      <c r="I57" s="71">
        <f t="shared" si="27"/>
        <v>18.6</v>
      </c>
      <c r="J57" s="92">
        <f t="shared" si="12"/>
        <v>297.6</v>
      </c>
      <c r="K57" s="71">
        <v>0.0</v>
      </c>
      <c r="L57" s="91">
        <f t="shared" si="13"/>
        <v>0</v>
      </c>
      <c r="M57" s="71">
        <v>0.0</v>
      </c>
      <c r="N57" s="91">
        <f t="shared" si="14"/>
        <v>0</v>
      </c>
      <c r="O57" s="71">
        <v>0.0</v>
      </c>
      <c r="P57" s="71">
        <f t="shared" si="15"/>
        <v>0</v>
      </c>
      <c r="Q57" s="74">
        <f t="shared" si="28"/>
        <v>18.6</v>
      </c>
      <c r="R57" s="93">
        <f t="shared" si="23"/>
        <v>22932.88</v>
      </c>
      <c r="T57" s="94">
        <f t="shared" si="24"/>
        <v>14</v>
      </c>
      <c r="U57" s="182">
        <v>0.0</v>
      </c>
      <c r="V57" s="69">
        <f t="shared" si="29"/>
        <v>229.33</v>
      </c>
      <c r="W57" s="70">
        <f t="shared" si="25"/>
        <v>7882.58</v>
      </c>
      <c r="X57" s="71">
        <f t="shared" si="19"/>
        <v>229.33</v>
      </c>
    </row>
    <row r="58">
      <c r="A58" s="143"/>
      <c r="B58" s="72">
        <v>44014.0</v>
      </c>
      <c r="C58" s="73" t="s">
        <v>44</v>
      </c>
      <c r="D58" s="71">
        <f t="shared" si="26"/>
        <v>18.6</v>
      </c>
      <c r="E58" s="74">
        <v>0.0</v>
      </c>
      <c r="F58" s="91">
        <f t="shared" si="10"/>
        <v>22635.28</v>
      </c>
      <c r="G58" s="71">
        <v>0.0</v>
      </c>
      <c r="H58" s="91">
        <f t="shared" si="11"/>
        <v>0</v>
      </c>
      <c r="I58" s="71">
        <f t="shared" si="27"/>
        <v>18.6</v>
      </c>
      <c r="J58" s="92">
        <f t="shared" si="12"/>
        <v>316.2</v>
      </c>
      <c r="K58" s="71">
        <v>0.0</v>
      </c>
      <c r="L58" s="91">
        <f t="shared" si="13"/>
        <v>0</v>
      </c>
      <c r="M58" s="71">
        <v>0.0</v>
      </c>
      <c r="N58" s="91">
        <f t="shared" si="14"/>
        <v>0</v>
      </c>
      <c r="O58" s="71">
        <v>0.0</v>
      </c>
      <c r="P58" s="71">
        <f t="shared" si="15"/>
        <v>0</v>
      </c>
      <c r="Q58" s="74">
        <f t="shared" si="28"/>
        <v>18.6</v>
      </c>
      <c r="R58" s="93">
        <f t="shared" si="23"/>
        <v>22951.48</v>
      </c>
      <c r="T58" s="94">
        <f t="shared" si="24"/>
        <v>13</v>
      </c>
      <c r="U58" s="182">
        <v>0.0</v>
      </c>
      <c r="V58" s="69">
        <f t="shared" si="29"/>
        <v>229.51</v>
      </c>
      <c r="W58" s="70">
        <f t="shared" si="25"/>
        <v>7882.58</v>
      </c>
      <c r="X58" s="71">
        <f t="shared" si="19"/>
        <v>229.51</v>
      </c>
    </row>
    <row r="59">
      <c r="A59" s="143"/>
      <c r="B59" s="72">
        <v>44015.0</v>
      </c>
      <c r="C59" s="73" t="s">
        <v>44</v>
      </c>
      <c r="D59" s="71">
        <f t="shared" si="26"/>
        <v>18.6</v>
      </c>
      <c r="E59" s="74">
        <v>0.0</v>
      </c>
      <c r="F59" s="91">
        <f t="shared" si="10"/>
        <v>22635.28</v>
      </c>
      <c r="G59" s="71">
        <v>0.0</v>
      </c>
      <c r="H59" s="91">
        <f t="shared" si="11"/>
        <v>0</v>
      </c>
      <c r="I59" s="71">
        <f t="shared" si="27"/>
        <v>18.6</v>
      </c>
      <c r="J59" s="92">
        <f t="shared" si="12"/>
        <v>334.8</v>
      </c>
      <c r="K59" s="71">
        <v>0.0</v>
      </c>
      <c r="L59" s="91">
        <f t="shared" si="13"/>
        <v>0</v>
      </c>
      <c r="M59" s="71">
        <v>0.0</v>
      </c>
      <c r="N59" s="91">
        <f t="shared" si="14"/>
        <v>0</v>
      </c>
      <c r="O59" s="71">
        <v>0.0</v>
      </c>
      <c r="P59" s="71">
        <f t="shared" si="15"/>
        <v>0</v>
      </c>
      <c r="Q59" s="74">
        <f t="shared" si="28"/>
        <v>18.6</v>
      </c>
      <c r="R59" s="93">
        <f t="shared" si="23"/>
        <v>22970.08</v>
      </c>
      <c r="T59" s="94">
        <f t="shared" si="24"/>
        <v>12</v>
      </c>
      <c r="U59" s="182">
        <v>0.0</v>
      </c>
      <c r="V59" s="69">
        <f t="shared" si="29"/>
        <v>229.7</v>
      </c>
      <c r="W59" s="70">
        <f t="shared" si="25"/>
        <v>7882.58</v>
      </c>
      <c r="X59" s="71">
        <f t="shared" si="19"/>
        <v>229.7</v>
      </c>
    </row>
    <row r="60">
      <c r="A60" s="143"/>
      <c r="B60" s="72">
        <v>44016.0</v>
      </c>
      <c r="C60" s="73" t="s">
        <v>44</v>
      </c>
      <c r="D60" s="71">
        <f t="shared" si="26"/>
        <v>18.6</v>
      </c>
      <c r="E60" s="74">
        <v>0.0</v>
      </c>
      <c r="F60" s="91">
        <f t="shared" si="10"/>
        <v>22635.28</v>
      </c>
      <c r="G60" s="71">
        <v>0.0</v>
      </c>
      <c r="H60" s="91">
        <f t="shared" si="11"/>
        <v>0</v>
      </c>
      <c r="I60" s="71">
        <f t="shared" si="27"/>
        <v>18.6</v>
      </c>
      <c r="J60" s="92">
        <f t="shared" si="12"/>
        <v>353.4</v>
      </c>
      <c r="K60" s="71">
        <v>0.0</v>
      </c>
      <c r="L60" s="91">
        <f t="shared" si="13"/>
        <v>0</v>
      </c>
      <c r="M60" s="71">
        <v>0.0</v>
      </c>
      <c r="N60" s="91">
        <f t="shared" si="14"/>
        <v>0</v>
      </c>
      <c r="O60" s="71">
        <v>0.0</v>
      </c>
      <c r="P60" s="71">
        <f t="shared" si="15"/>
        <v>0</v>
      </c>
      <c r="Q60" s="74">
        <f t="shared" si="28"/>
        <v>18.6</v>
      </c>
      <c r="R60" s="93">
        <f t="shared" si="23"/>
        <v>22988.68</v>
      </c>
      <c r="T60" s="94">
        <f t="shared" si="24"/>
        <v>11</v>
      </c>
      <c r="U60" s="182">
        <v>0.0</v>
      </c>
      <c r="V60" s="69">
        <f t="shared" si="29"/>
        <v>229.89</v>
      </c>
      <c r="W60" s="70">
        <f t="shared" si="25"/>
        <v>7882.58</v>
      </c>
      <c r="X60" s="71">
        <f t="shared" si="19"/>
        <v>229.89</v>
      </c>
    </row>
    <row r="61">
      <c r="A61" s="143"/>
      <c r="B61" s="72">
        <v>44017.0</v>
      </c>
      <c r="C61" s="73" t="s">
        <v>44</v>
      </c>
      <c r="D61" s="71">
        <f t="shared" si="26"/>
        <v>18.6</v>
      </c>
      <c r="E61" s="74">
        <v>0.0</v>
      </c>
      <c r="F61" s="91">
        <f t="shared" si="10"/>
        <v>22635.28</v>
      </c>
      <c r="G61" s="71">
        <v>0.0</v>
      </c>
      <c r="H61" s="91">
        <f t="shared" si="11"/>
        <v>0</v>
      </c>
      <c r="I61" s="71">
        <f t="shared" si="27"/>
        <v>18.6</v>
      </c>
      <c r="J61" s="92">
        <f t="shared" si="12"/>
        <v>372</v>
      </c>
      <c r="K61" s="71">
        <v>0.0</v>
      </c>
      <c r="L61" s="91">
        <f t="shared" si="13"/>
        <v>0</v>
      </c>
      <c r="M61" s="71">
        <v>0.0</v>
      </c>
      <c r="N61" s="91">
        <f t="shared" si="14"/>
        <v>0</v>
      </c>
      <c r="O61" s="71">
        <v>0.0</v>
      </c>
      <c r="P61" s="71">
        <f t="shared" si="15"/>
        <v>0</v>
      </c>
      <c r="Q61" s="74">
        <f t="shared" si="28"/>
        <v>18.6</v>
      </c>
      <c r="R61" s="93">
        <f t="shared" si="23"/>
        <v>23007.28</v>
      </c>
      <c r="T61" s="94">
        <f t="shared" si="24"/>
        <v>10</v>
      </c>
      <c r="U61" s="182">
        <v>0.0</v>
      </c>
      <c r="V61" s="69">
        <f t="shared" si="29"/>
        <v>230.07</v>
      </c>
      <c r="W61" s="70">
        <f t="shared" si="25"/>
        <v>7882.58</v>
      </c>
      <c r="X61" s="71">
        <f t="shared" si="19"/>
        <v>230.07</v>
      </c>
    </row>
    <row r="62">
      <c r="A62" s="143"/>
      <c r="B62" s="72">
        <v>44018.0</v>
      </c>
      <c r="C62" s="73" t="s">
        <v>44</v>
      </c>
      <c r="D62" s="71">
        <f t="shared" si="26"/>
        <v>18.6</v>
      </c>
      <c r="E62" s="74">
        <v>0.0</v>
      </c>
      <c r="F62" s="91">
        <f t="shared" si="10"/>
        <v>22635.28</v>
      </c>
      <c r="G62" s="71">
        <v>0.0</v>
      </c>
      <c r="H62" s="91">
        <f t="shared" si="11"/>
        <v>0</v>
      </c>
      <c r="I62" s="71">
        <f t="shared" si="27"/>
        <v>18.6</v>
      </c>
      <c r="J62" s="92">
        <f t="shared" si="12"/>
        <v>390.6</v>
      </c>
      <c r="K62" s="71">
        <v>0.0</v>
      </c>
      <c r="L62" s="91">
        <f t="shared" si="13"/>
        <v>0</v>
      </c>
      <c r="M62" s="71">
        <v>0.0</v>
      </c>
      <c r="N62" s="91">
        <f t="shared" si="14"/>
        <v>0</v>
      </c>
      <c r="O62" s="71">
        <v>0.0</v>
      </c>
      <c r="P62" s="71">
        <f t="shared" si="15"/>
        <v>0</v>
      </c>
      <c r="Q62" s="74">
        <f t="shared" si="28"/>
        <v>18.6</v>
      </c>
      <c r="R62" s="93">
        <f t="shared" si="23"/>
        <v>23025.88</v>
      </c>
      <c r="T62" s="94">
        <f t="shared" si="24"/>
        <v>9</v>
      </c>
      <c r="U62" s="182">
        <v>0.0</v>
      </c>
      <c r="V62" s="69">
        <f t="shared" si="29"/>
        <v>230.26</v>
      </c>
      <c r="W62" s="70">
        <f t="shared" si="25"/>
        <v>7882.58</v>
      </c>
      <c r="X62" s="71">
        <f t="shared" si="19"/>
        <v>230.26</v>
      </c>
    </row>
    <row r="63">
      <c r="A63" s="143"/>
      <c r="B63" s="72">
        <v>44019.0</v>
      </c>
      <c r="C63" s="73" t="s">
        <v>44</v>
      </c>
      <c r="D63" s="71">
        <f t="shared" si="26"/>
        <v>18.6</v>
      </c>
      <c r="E63" s="74">
        <v>0.0</v>
      </c>
      <c r="F63" s="91">
        <f t="shared" si="10"/>
        <v>22635.28</v>
      </c>
      <c r="G63" s="71">
        <v>0.0</v>
      </c>
      <c r="H63" s="91">
        <f t="shared" si="11"/>
        <v>0</v>
      </c>
      <c r="I63" s="71">
        <f t="shared" si="27"/>
        <v>18.6</v>
      </c>
      <c r="J63" s="92">
        <f t="shared" si="12"/>
        <v>409.2</v>
      </c>
      <c r="K63" s="71">
        <v>0.0</v>
      </c>
      <c r="L63" s="91">
        <f t="shared" si="13"/>
        <v>0</v>
      </c>
      <c r="M63" s="71">
        <v>0.0</v>
      </c>
      <c r="N63" s="91">
        <f t="shared" si="14"/>
        <v>0</v>
      </c>
      <c r="O63" s="71">
        <v>0.0</v>
      </c>
      <c r="P63" s="71">
        <f t="shared" si="15"/>
        <v>0</v>
      </c>
      <c r="Q63" s="74">
        <f t="shared" si="28"/>
        <v>18.6</v>
      </c>
      <c r="R63" s="93">
        <f t="shared" si="23"/>
        <v>23044.48</v>
      </c>
      <c r="T63" s="94">
        <f t="shared" si="24"/>
        <v>8</v>
      </c>
      <c r="U63" s="182">
        <v>0.0</v>
      </c>
      <c r="V63" s="69">
        <f t="shared" si="29"/>
        <v>230.44</v>
      </c>
      <c r="W63" s="70">
        <f t="shared" si="25"/>
        <v>7882.58</v>
      </c>
      <c r="X63" s="71">
        <f t="shared" si="19"/>
        <v>230.44</v>
      </c>
    </row>
    <row r="64">
      <c r="A64" s="143"/>
      <c r="B64" s="72">
        <v>44020.0</v>
      </c>
      <c r="C64" s="73" t="s">
        <v>44</v>
      </c>
      <c r="D64" s="71">
        <f t="shared" si="26"/>
        <v>18.6</v>
      </c>
      <c r="E64" s="74">
        <v>0.0</v>
      </c>
      <c r="F64" s="91">
        <f t="shared" si="10"/>
        <v>22635.28</v>
      </c>
      <c r="G64" s="71">
        <v>0.0</v>
      </c>
      <c r="H64" s="91">
        <f t="shared" si="11"/>
        <v>0</v>
      </c>
      <c r="I64" s="71">
        <f t="shared" si="27"/>
        <v>18.6</v>
      </c>
      <c r="J64" s="92">
        <f t="shared" si="12"/>
        <v>427.8</v>
      </c>
      <c r="K64" s="71">
        <v>0.0</v>
      </c>
      <c r="L64" s="91">
        <f t="shared" si="13"/>
        <v>0</v>
      </c>
      <c r="M64" s="71">
        <v>0.0</v>
      </c>
      <c r="N64" s="91">
        <f t="shared" si="14"/>
        <v>0</v>
      </c>
      <c r="O64" s="71">
        <v>0.0</v>
      </c>
      <c r="P64" s="71">
        <f t="shared" si="15"/>
        <v>0</v>
      </c>
      <c r="Q64" s="74">
        <f t="shared" si="28"/>
        <v>18.6</v>
      </c>
      <c r="R64" s="93">
        <f t="shared" si="23"/>
        <v>23063.08</v>
      </c>
      <c r="T64" s="94">
        <f t="shared" si="24"/>
        <v>7</v>
      </c>
      <c r="U64" s="182">
        <v>0.0</v>
      </c>
      <c r="V64" s="69">
        <f t="shared" si="29"/>
        <v>230.63</v>
      </c>
      <c r="W64" s="70">
        <f t="shared" si="25"/>
        <v>7882.58</v>
      </c>
      <c r="X64" s="71">
        <f t="shared" si="19"/>
        <v>230.63</v>
      </c>
    </row>
    <row r="65">
      <c r="A65" s="143"/>
      <c r="B65" s="72">
        <v>44021.0</v>
      </c>
      <c r="C65" s="73" t="s">
        <v>44</v>
      </c>
      <c r="D65" s="71">
        <f t="shared" si="26"/>
        <v>18.6</v>
      </c>
      <c r="E65" s="74">
        <v>0.0</v>
      </c>
      <c r="F65" s="91">
        <f t="shared" si="10"/>
        <v>22635.28</v>
      </c>
      <c r="G65" s="71">
        <v>0.0</v>
      </c>
      <c r="H65" s="91">
        <f t="shared" si="11"/>
        <v>0</v>
      </c>
      <c r="I65" s="71">
        <f t="shared" si="27"/>
        <v>18.6</v>
      </c>
      <c r="J65" s="92">
        <f t="shared" si="12"/>
        <v>446.4</v>
      </c>
      <c r="K65" s="71">
        <v>0.0</v>
      </c>
      <c r="L65" s="91">
        <f t="shared" si="13"/>
        <v>0</v>
      </c>
      <c r="M65" s="71">
        <v>0.0</v>
      </c>
      <c r="N65" s="91">
        <f t="shared" si="14"/>
        <v>0</v>
      </c>
      <c r="O65" s="71">
        <v>0.0</v>
      </c>
      <c r="P65" s="71">
        <f t="shared" si="15"/>
        <v>0</v>
      </c>
      <c r="Q65" s="74">
        <f t="shared" si="28"/>
        <v>18.6</v>
      </c>
      <c r="R65" s="93">
        <f t="shared" si="23"/>
        <v>23081.68</v>
      </c>
      <c r="T65" s="94">
        <f t="shared" si="24"/>
        <v>6</v>
      </c>
      <c r="U65" s="182">
        <v>0.0</v>
      </c>
      <c r="V65" s="69">
        <f t="shared" si="29"/>
        <v>230.82</v>
      </c>
      <c r="W65" s="70">
        <f t="shared" si="25"/>
        <v>7882.58</v>
      </c>
      <c r="X65" s="71">
        <f t="shared" si="19"/>
        <v>230.82</v>
      </c>
    </row>
    <row r="66">
      <c r="A66" s="143"/>
      <c r="B66" s="72">
        <v>44022.0</v>
      </c>
      <c r="C66" s="73" t="s">
        <v>44</v>
      </c>
      <c r="D66" s="71">
        <f t="shared" si="26"/>
        <v>18.6</v>
      </c>
      <c r="E66" s="74">
        <v>0.0</v>
      </c>
      <c r="F66" s="91">
        <f t="shared" si="10"/>
        <v>22635.28</v>
      </c>
      <c r="G66" s="71">
        <v>0.0</v>
      </c>
      <c r="H66" s="91">
        <f t="shared" si="11"/>
        <v>0</v>
      </c>
      <c r="I66" s="71">
        <f t="shared" si="27"/>
        <v>18.6</v>
      </c>
      <c r="J66" s="92">
        <f t="shared" si="12"/>
        <v>465</v>
      </c>
      <c r="K66" s="71">
        <v>0.0</v>
      </c>
      <c r="L66" s="91">
        <f t="shared" si="13"/>
        <v>0</v>
      </c>
      <c r="M66" s="71">
        <v>0.0</v>
      </c>
      <c r="N66" s="91">
        <f t="shared" si="14"/>
        <v>0</v>
      </c>
      <c r="O66" s="71">
        <v>0.0</v>
      </c>
      <c r="P66" s="71">
        <f t="shared" si="15"/>
        <v>0</v>
      </c>
      <c r="Q66" s="74">
        <f t="shared" si="28"/>
        <v>18.6</v>
      </c>
      <c r="R66" s="93">
        <f t="shared" si="23"/>
        <v>23100.28</v>
      </c>
      <c r="T66" s="94">
        <f t="shared" si="24"/>
        <v>5</v>
      </c>
      <c r="U66" s="182">
        <v>0.0</v>
      </c>
      <c r="V66" s="69">
        <f t="shared" si="29"/>
        <v>231</v>
      </c>
      <c r="W66" s="70">
        <f t="shared" si="25"/>
        <v>7882.58</v>
      </c>
      <c r="X66" s="71">
        <f t="shared" si="19"/>
        <v>231</v>
      </c>
    </row>
    <row r="67">
      <c r="A67" s="143"/>
      <c r="B67" s="72">
        <v>44023.0</v>
      </c>
      <c r="C67" s="73" t="s">
        <v>44</v>
      </c>
      <c r="D67" s="71">
        <f t="shared" si="26"/>
        <v>18.6</v>
      </c>
      <c r="E67" s="74">
        <v>0.0</v>
      </c>
      <c r="F67" s="91">
        <f t="shared" si="10"/>
        <v>22635.28</v>
      </c>
      <c r="G67" s="71">
        <v>0.0</v>
      </c>
      <c r="H67" s="91">
        <f t="shared" si="11"/>
        <v>0</v>
      </c>
      <c r="I67" s="71">
        <f t="shared" si="27"/>
        <v>18.6</v>
      </c>
      <c r="J67" s="92">
        <f t="shared" si="12"/>
        <v>483.6</v>
      </c>
      <c r="K67" s="71">
        <v>0.0</v>
      </c>
      <c r="L67" s="91">
        <f t="shared" si="13"/>
        <v>0</v>
      </c>
      <c r="M67" s="71">
        <v>0.0</v>
      </c>
      <c r="N67" s="91">
        <f t="shared" si="14"/>
        <v>0</v>
      </c>
      <c r="O67" s="71">
        <v>0.0</v>
      </c>
      <c r="P67" s="71">
        <f t="shared" si="15"/>
        <v>0</v>
      </c>
      <c r="Q67" s="74">
        <f t="shared" si="28"/>
        <v>18.6</v>
      </c>
      <c r="R67" s="93">
        <f t="shared" si="23"/>
        <v>23118.88</v>
      </c>
      <c r="T67" s="94">
        <f t="shared" si="24"/>
        <v>4</v>
      </c>
      <c r="U67" s="182">
        <v>0.0</v>
      </c>
      <c r="V67" s="69">
        <f t="shared" si="29"/>
        <v>231.19</v>
      </c>
      <c r="W67" s="70">
        <f t="shared" si="25"/>
        <v>7882.58</v>
      </c>
      <c r="X67" s="71">
        <f t="shared" si="19"/>
        <v>231.19</v>
      </c>
    </row>
    <row r="68">
      <c r="A68" s="143"/>
      <c r="B68" s="72">
        <v>44024.0</v>
      </c>
      <c r="C68" s="73" t="s">
        <v>44</v>
      </c>
      <c r="D68" s="71">
        <f t="shared" si="26"/>
        <v>18.6</v>
      </c>
      <c r="E68" s="74">
        <v>0.0</v>
      </c>
      <c r="F68" s="91">
        <f t="shared" si="10"/>
        <v>22635.28</v>
      </c>
      <c r="G68" s="71">
        <v>0.0</v>
      </c>
      <c r="H68" s="91">
        <f t="shared" si="11"/>
        <v>0</v>
      </c>
      <c r="I68" s="71">
        <f t="shared" si="27"/>
        <v>18.6</v>
      </c>
      <c r="J68" s="92">
        <f t="shared" si="12"/>
        <v>502.2</v>
      </c>
      <c r="K68" s="71">
        <v>0.0</v>
      </c>
      <c r="L68" s="91">
        <f t="shared" si="13"/>
        <v>0</v>
      </c>
      <c r="M68" s="71">
        <v>0.0</v>
      </c>
      <c r="N68" s="91">
        <f t="shared" si="14"/>
        <v>0</v>
      </c>
      <c r="O68" s="71">
        <v>0.0</v>
      </c>
      <c r="P68" s="71">
        <f t="shared" si="15"/>
        <v>0</v>
      </c>
      <c r="Q68" s="74">
        <f t="shared" si="28"/>
        <v>18.6</v>
      </c>
      <c r="R68" s="93">
        <f t="shared" si="23"/>
        <v>23137.48</v>
      </c>
      <c r="T68" s="94">
        <f t="shared" si="24"/>
        <v>3</v>
      </c>
      <c r="U68" s="182">
        <v>0.0</v>
      </c>
      <c r="V68" s="69">
        <f t="shared" si="29"/>
        <v>231.37</v>
      </c>
      <c r="W68" s="70">
        <f t="shared" si="25"/>
        <v>7882.58</v>
      </c>
      <c r="X68" s="71">
        <f t="shared" si="19"/>
        <v>231.37</v>
      </c>
    </row>
    <row r="69">
      <c r="A69" s="143"/>
      <c r="B69" s="72">
        <v>44025.0</v>
      </c>
      <c r="C69" s="73" t="s">
        <v>44</v>
      </c>
      <c r="D69" s="71">
        <f t="shared" si="26"/>
        <v>18.6</v>
      </c>
      <c r="E69" s="74">
        <v>0.0</v>
      </c>
      <c r="F69" s="91">
        <f t="shared" si="10"/>
        <v>22635.28</v>
      </c>
      <c r="G69" s="71">
        <v>0.0</v>
      </c>
      <c r="H69" s="91">
        <f t="shared" si="11"/>
        <v>0</v>
      </c>
      <c r="I69" s="71">
        <f t="shared" si="27"/>
        <v>18.6</v>
      </c>
      <c r="J69" s="92">
        <f t="shared" si="12"/>
        <v>520.8</v>
      </c>
      <c r="K69" s="71">
        <v>0.0</v>
      </c>
      <c r="L69" s="91">
        <f t="shared" si="13"/>
        <v>0</v>
      </c>
      <c r="M69" s="71">
        <v>0.0</v>
      </c>
      <c r="N69" s="91">
        <f t="shared" si="14"/>
        <v>0</v>
      </c>
      <c r="O69" s="71">
        <v>0.0</v>
      </c>
      <c r="P69" s="71">
        <f t="shared" si="15"/>
        <v>0</v>
      </c>
      <c r="Q69" s="74">
        <f t="shared" si="28"/>
        <v>18.6</v>
      </c>
      <c r="R69" s="93">
        <f t="shared" si="23"/>
        <v>23156.08</v>
      </c>
      <c r="T69" s="94">
        <f t="shared" si="24"/>
        <v>2</v>
      </c>
      <c r="U69" s="182">
        <v>0.0</v>
      </c>
      <c r="V69" s="69">
        <f t="shared" si="29"/>
        <v>231.56</v>
      </c>
      <c r="W69" s="70">
        <f t="shared" si="25"/>
        <v>7882.58</v>
      </c>
      <c r="X69" s="71">
        <f t="shared" si="19"/>
        <v>231.56</v>
      </c>
    </row>
    <row r="70">
      <c r="A70" s="143"/>
      <c r="B70" s="72">
        <v>44026.0</v>
      </c>
      <c r="C70" s="73" t="s">
        <v>44</v>
      </c>
      <c r="D70" s="71">
        <f t="shared" si="26"/>
        <v>18.6</v>
      </c>
      <c r="E70" s="74">
        <v>0.0</v>
      </c>
      <c r="F70" s="91">
        <f t="shared" si="10"/>
        <v>22635.28</v>
      </c>
      <c r="G70" s="71">
        <v>0.0</v>
      </c>
      <c r="H70" s="91">
        <f t="shared" si="11"/>
        <v>0</v>
      </c>
      <c r="I70" s="71">
        <f t="shared" si="27"/>
        <v>18.6</v>
      </c>
      <c r="J70" s="92">
        <f t="shared" si="12"/>
        <v>539.4</v>
      </c>
      <c r="K70" s="71">
        <v>0.0</v>
      </c>
      <c r="L70" s="91">
        <f t="shared" si="13"/>
        <v>0</v>
      </c>
      <c r="M70" s="71">
        <v>0.0</v>
      </c>
      <c r="N70" s="91">
        <f t="shared" si="14"/>
        <v>0</v>
      </c>
      <c r="O70" s="71">
        <v>0.0</v>
      </c>
      <c r="P70" s="71">
        <f t="shared" si="15"/>
        <v>0</v>
      </c>
      <c r="Q70" s="74">
        <f t="shared" si="28"/>
        <v>18.6</v>
      </c>
      <c r="R70" s="93">
        <f t="shared" si="23"/>
        <v>23174.68</v>
      </c>
      <c r="T70" s="94">
        <f t="shared" si="24"/>
        <v>1</v>
      </c>
      <c r="U70" s="182">
        <v>0.0</v>
      </c>
      <c r="V70" s="69">
        <f t="shared" si="29"/>
        <v>231.75</v>
      </c>
      <c r="W70" s="70">
        <f t="shared" si="25"/>
        <v>7882.58</v>
      </c>
      <c r="X70" s="71">
        <f t="shared" si="19"/>
        <v>231.75</v>
      </c>
    </row>
    <row r="71">
      <c r="A71" s="143"/>
      <c r="B71" s="72">
        <v>44027.0</v>
      </c>
      <c r="C71" s="73" t="s">
        <v>44</v>
      </c>
      <c r="D71" s="71">
        <f t="shared" si="26"/>
        <v>18.6</v>
      </c>
      <c r="E71" s="74">
        <v>0.0</v>
      </c>
      <c r="F71" s="91">
        <f t="shared" si="10"/>
        <v>22635.28</v>
      </c>
      <c r="G71" s="71">
        <v>0.0</v>
      </c>
      <c r="H71" s="91">
        <f t="shared" si="11"/>
        <v>0</v>
      </c>
      <c r="I71" s="71">
        <f t="shared" si="27"/>
        <v>18.6</v>
      </c>
      <c r="J71" s="92">
        <f t="shared" si="12"/>
        <v>558</v>
      </c>
      <c r="K71" s="71">
        <v>0.0</v>
      </c>
      <c r="L71" s="91">
        <f t="shared" si="13"/>
        <v>0</v>
      </c>
      <c r="M71" s="71">
        <v>0.0</v>
      </c>
      <c r="N71" s="91">
        <f t="shared" si="14"/>
        <v>0</v>
      </c>
      <c r="O71" s="71">
        <v>0.0</v>
      </c>
      <c r="P71" s="71">
        <f t="shared" si="15"/>
        <v>0</v>
      </c>
      <c r="Q71" s="74">
        <f t="shared" si="28"/>
        <v>18.6</v>
      </c>
      <c r="R71" s="93">
        <f t="shared" si="23"/>
        <v>23193.28</v>
      </c>
      <c r="T71" s="94">
        <f t="shared" si="24"/>
        <v>0</v>
      </c>
      <c r="U71" s="189">
        <v>0.0</v>
      </c>
      <c r="V71" s="79">
        <v>0.0</v>
      </c>
      <c r="W71" s="70">
        <f t="shared" si="25"/>
        <v>7882.58</v>
      </c>
      <c r="X71" s="81">
        <f t="shared" si="19"/>
        <v>231.93</v>
      </c>
    </row>
    <row r="72">
      <c r="A72" s="143"/>
      <c r="B72" s="83">
        <v>44027.0</v>
      </c>
      <c r="C72" s="84" t="s">
        <v>45</v>
      </c>
      <c r="D72" s="99">
        <f>O3</f>
        <v>7882.58</v>
      </c>
      <c r="E72" s="97">
        <f>-(D72+I72)</f>
        <v>-7324.58</v>
      </c>
      <c r="F72" s="98">
        <f t="shared" si="10"/>
        <v>15310.7</v>
      </c>
      <c r="G72" s="185">
        <v>0.0</v>
      </c>
      <c r="H72" s="186">
        <f t="shared" si="11"/>
        <v>0</v>
      </c>
      <c r="I72" s="99">
        <f>-(J71)</f>
        <v>-558</v>
      </c>
      <c r="J72" s="88">
        <f t="shared" si="12"/>
        <v>0</v>
      </c>
      <c r="K72" s="185">
        <v>0.0</v>
      </c>
      <c r="L72" s="186">
        <f t="shared" si="13"/>
        <v>0</v>
      </c>
      <c r="M72" s="85">
        <v>0.0</v>
      </c>
      <c r="N72" s="186">
        <f t="shared" si="14"/>
        <v>0</v>
      </c>
      <c r="O72" s="190">
        <v>0.0</v>
      </c>
      <c r="P72" s="190">
        <f t="shared" si="15"/>
        <v>0</v>
      </c>
      <c r="Q72" s="97">
        <f>-(D72)</f>
        <v>-7882.58</v>
      </c>
      <c r="R72" s="89">
        <f t="shared" si="23"/>
        <v>15310.7</v>
      </c>
      <c r="T72" s="191">
        <f t="shared" ref="T72:T103" si="30">$B$103-B72</f>
        <v>31</v>
      </c>
      <c r="U72" s="188">
        <v>0.0</v>
      </c>
      <c r="V72" s="79">
        <v>0.0</v>
      </c>
      <c r="W72" s="144">
        <f t="shared" ref="W72:W103" si="31">ROUND(MAX(0,F72-$S$4)+J72+ROUND(F72*$C$2/365,2)*T72+ROUND(F72*$C$5,2)*U72,2)</f>
        <v>7882.58</v>
      </c>
      <c r="X72" s="81">
        <f t="shared" si="19"/>
        <v>153.11</v>
      </c>
    </row>
    <row r="73">
      <c r="A73" s="145"/>
      <c r="B73" s="72">
        <v>44028.0</v>
      </c>
      <c r="C73" s="73" t="s">
        <v>44</v>
      </c>
      <c r="D73" s="71">
        <f t="shared" ref="D73:D103" si="32">ROUND($C$2/365*F72,2)</f>
        <v>12.58</v>
      </c>
      <c r="E73" s="74">
        <v>0.0</v>
      </c>
      <c r="F73" s="100">
        <f t="shared" si="10"/>
        <v>15310.7</v>
      </c>
      <c r="G73" s="71">
        <v>0.0</v>
      </c>
      <c r="H73" s="91">
        <f t="shared" si="11"/>
        <v>0</v>
      </c>
      <c r="I73" s="71">
        <f t="shared" ref="I73:I103" si="33">D73</f>
        <v>12.58</v>
      </c>
      <c r="J73" s="92">
        <f t="shared" si="12"/>
        <v>12.58</v>
      </c>
      <c r="K73" s="71">
        <v>0.0</v>
      </c>
      <c r="L73" s="91">
        <f t="shared" si="13"/>
        <v>0</v>
      </c>
      <c r="M73" s="71">
        <v>0.0</v>
      </c>
      <c r="N73" s="91">
        <f t="shared" si="14"/>
        <v>0</v>
      </c>
      <c r="O73" s="71">
        <v>0.0</v>
      </c>
      <c r="P73" s="71">
        <f t="shared" si="15"/>
        <v>0</v>
      </c>
      <c r="Q73" s="74">
        <f t="shared" ref="Q73:Q103" si="34">E73+I73</f>
        <v>12.58</v>
      </c>
      <c r="R73" s="93">
        <f t="shared" si="23"/>
        <v>15323.28</v>
      </c>
      <c r="T73" s="68">
        <f t="shared" si="30"/>
        <v>30</v>
      </c>
      <c r="U73" s="182">
        <v>0.0</v>
      </c>
      <c r="V73" s="69">
        <f t="shared" ref="V73:V102" si="35">ROUND(R73*$C$15,2)</f>
        <v>153.23</v>
      </c>
      <c r="W73" s="70">
        <f t="shared" si="31"/>
        <v>7882.58</v>
      </c>
      <c r="X73" s="71">
        <f t="shared" si="19"/>
        <v>153.23</v>
      </c>
    </row>
    <row r="74">
      <c r="A74" s="143"/>
      <c r="B74" s="72">
        <v>44029.0</v>
      </c>
      <c r="C74" s="73" t="s">
        <v>44</v>
      </c>
      <c r="D74" s="71">
        <f t="shared" si="32"/>
        <v>12.58</v>
      </c>
      <c r="E74" s="74">
        <v>0.0</v>
      </c>
      <c r="F74" s="100">
        <f t="shared" si="10"/>
        <v>15310.7</v>
      </c>
      <c r="G74" s="71">
        <v>0.0</v>
      </c>
      <c r="H74" s="91">
        <f t="shared" si="11"/>
        <v>0</v>
      </c>
      <c r="I74" s="71">
        <f t="shared" si="33"/>
        <v>12.58</v>
      </c>
      <c r="J74" s="92">
        <f t="shared" si="12"/>
        <v>25.16</v>
      </c>
      <c r="K74" s="71">
        <v>0.0</v>
      </c>
      <c r="L74" s="91">
        <f t="shared" si="13"/>
        <v>0</v>
      </c>
      <c r="M74" s="71">
        <v>0.0</v>
      </c>
      <c r="N74" s="91">
        <f t="shared" si="14"/>
        <v>0</v>
      </c>
      <c r="O74" s="71">
        <v>0.0</v>
      </c>
      <c r="P74" s="71">
        <f t="shared" si="15"/>
        <v>0</v>
      </c>
      <c r="Q74" s="74">
        <f t="shared" si="34"/>
        <v>12.58</v>
      </c>
      <c r="R74" s="93">
        <f t="shared" si="23"/>
        <v>15335.86</v>
      </c>
      <c r="T74" s="68">
        <f t="shared" si="30"/>
        <v>29</v>
      </c>
      <c r="U74" s="182">
        <v>0.0</v>
      </c>
      <c r="V74" s="69">
        <f t="shared" si="35"/>
        <v>153.36</v>
      </c>
      <c r="W74" s="70">
        <f t="shared" si="31"/>
        <v>7882.58</v>
      </c>
      <c r="X74" s="71">
        <f t="shared" si="19"/>
        <v>153.36</v>
      </c>
    </row>
    <row r="75">
      <c r="A75" s="143"/>
      <c r="B75" s="72">
        <v>44030.0</v>
      </c>
      <c r="C75" s="73" t="s">
        <v>44</v>
      </c>
      <c r="D75" s="71">
        <f t="shared" si="32"/>
        <v>12.58</v>
      </c>
      <c r="E75" s="74">
        <v>0.0</v>
      </c>
      <c r="F75" s="100">
        <f t="shared" si="10"/>
        <v>15310.7</v>
      </c>
      <c r="G75" s="71">
        <v>0.0</v>
      </c>
      <c r="H75" s="91">
        <f t="shared" si="11"/>
        <v>0</v>
      </c>
      <c r="I75" s="71">
        <f t="shared" si="33"/>
        <v>12.58</v>
      </c>
      <c r="J75" s="92">
        <f t="shared" si="12"/>
        <v>37.74</v>
      </c>
      <c r="K75" s="71">
        <v>0.0</v>
      </c>
      <c r="L75" s="91">
        <f t="shared" si="13"/>
        <v>0</v>
      </c>
      <c r="M75" s="71">
        <v>0.0</v>
      </c>
      <c r="N75" s="91">
        <f t="shared" si="14"/>
        <v>0</v>
      </c>
      <c r="O75" s="71">
        <v>0.0</v>
      </c>
      <c r="P75" s="71">
        <f t="shared" si="15"/>
        <v>0</v>
      </c>
      <c r="Q75" s="74">
        <f t="shared" si="34"/>
        <v>12.58</v>
      </c>
      <c r="R75" s="93">
        <f t="shared" si="23"/>
        <v>15348.44</v>
      </c>
      <c r="T75" s="68">
        <f t="shared" si="30"/>
        <v>28</v>
      </c>
      <c r="U75" s="182">
        <v>0.0</v>
      </c>
      <c r="V75" s="69">
        <f t="shared" si="35"/>
        <v>153.48</v>
      </c>
      <c r="W75" s="70">
        <f t="shared" si="31"/>
        <v>7882.58</v>
      </c>
      <c r="X75" s="71">
        <f t="shared" si="19"/>
        <v>153.48</v>
      </c>
    </row>
    <row r="76">
      <c r="A76" s="143"/>
      <c r="B76" s="72">
        <v>44031.0</v>
      </c>
      <c r="C76" s="73" t="s">
        <v>44</v>
      </c>
      <c r="D76" s="71">
        <f t="shared" si="32"/>
        <v>12.58</v>
      </c>
      <c r="E76" s="74">
        <v>0.0</v>
      </c>
      <c r="F76" s="100">
        <f t="shared" si="10"/>
        <v>15310.7</v>
      </c>
      <c r="G76" s="71">
        <v>0.0</v>
      </c>
      <c r="H76" s="91">
        <f t="shared" si="11"/>
        <v>0</v>
      </c>
      <c r="I76" s="71">
        <f t="shared" si="33"/>
        <v>12.58</v>
      </c>
      <c r="J76" s="92">
        <f t="shared" si="12"/>
        <v>50.32</v>
      </c>
      <c r="K76" s="71">
        <v>0.0</v>
      </c>
      <c r="L76" s="91">
        <f t="shared" si="13"/>
        <v>0</v>
      </c>
      <c r="M76" s="71">
        <v>0.0</v>
      </c>
      <c r="N76" s="91">
        <f t="shared" si="14"/>
        <v>0</v>
      </c>
      <c r="O76" s="71">
        <v>0.0</v>
      </c>
      <c r="P76" s="71">
        <f t="shared" si="15"/>
        <v>0</v>
      </c>
      <c r="Q76" s="74">
        <f t="shared" si="34"/>
        <v>12.58</v>
      </c>
      <c r="R76" s="93">
        <f t="shared" si="23"/>
        <v>15361.02</v>
      </c>
      <c r="T76" s="68">
        <f t="shared" si="30"/>
        <v>27</v>
      </c>
      <c r="U76" s="182">
        <v>0.0</v>
      </c>
      <c r="V76" s="69">
        <f t="shared" si="35"/>
        <v>153.61</v>
      </c>
      <c r="W76" s="70">
        <f t="shared" si="31"/>
        <v>7882.58</v>
      </c>
      <c r="X76" s="71">
        <f t="shared" si="19"/>
        <v>153.61</v>
      </c>
    </row>
    <row r="77">
      <c r="A77" s="143"/>
      <c r="B77" s="72">
        <v>44032.0</v>
      </c>
      <c r="C77" s="73" t="s">
        <v>44</v>
      </c>
      <c r="D77" s="71">
        <f t="shared" si="32"/>
        <v>12.58</v>
      </c>
      <c r="E77" s="74">
        <v>0.0</v>
      </c>
      <c r="F77" s="100">
        <f t="shared" si="10"/>
        <v>15310.7</v>
      </c>
      <c r="G77" s="71">
        <v>0.0</v>
      </c>
      <c r="H77" s="91">
        <f t="shared" si="11"/>
        <v>0</v>
      </c>
      <c r="I77" s="71">
        <f t="shared" si="33"/>
        <v>12.58</v>
      </c>
      <c r="J77" s="92">
        <f t="shared" si="12"/>
        <v>62.9</v>
      </c>
      <c r="K77" s="71">
        <v>0.0</v>
      </c>
      <c r="L77" s="91">
        <f t="shared" si="13"/>
        <v>0</v>
      </c>
      <c r="M77" s="71">
        <v>0.0</v>
      </c>
      <c r="N77" s="91">
        <f t="shared" si="14"/>
        <v>0</v>
      </c>
      <c r="O77" s="71">
        <v>0.0</v>
      </c>
      <c r="P77" s="71">
        <f t="shared" si="15"/>
        <v>0</v>
      </c>
      <c r="Q77" s="74">
        <f t="shared" si="34"/>
        <v>12.58</v>
      </c>
      <c r="R77" s="93">
        <f t="shared" si="23"/>
        <v>15373.6</v>
      </c>
      <c r="T77" s="68">
        <f t="shared" si="30"/>
        <v>26</v>
      </c>
      <c r="U77" s="182">
        <v>0.0</v>
      </c>
      <c r="V77" s="69">
        <f t="shared" si="35"/>
        <v>153.74</v>
      </c>
      <c r="W77" s="70">
        <f t="shared" si="31"/>
        <v>7882.58</v>
      </c>
      <c r="X77" s="71">
        <f t="shared" si="19"/>
        <v>153.74</v>
      </c>
    </row>
    <row r="78">
      <c r="A78" s="143"/>
      <c r="B78" s="72">
        <v>44033.0</v>
      </c>
      <c r="C78" s="73" t="s">
        <v>44</v>
      </c>
      <c r="D78" s="71">
        <f t="shared" si="32"/>
        <v>12.58</v>
      </c>
      <c r="E78" s="74">
        <v>0.0</v>
      </c>
      <c r="F78" s="100">
        <f t="shared" si="10"/>
        <v>15310.7</v>
      </c>
      <c r="G78" s="71">
        <v>0.0</v>
      </c>
      <c r="H78" s="91">
        <f t="shared" si="11"/>
        <v>0</v>
      </c>
      <c r="I78" s="71">
        <f t="shared" si="33"/>
        <v>12.58</v>
      </c>
      <c r="J78" s="92">
        <f t="shared" si="12"/>
        <v>75.48</v>
      </c>
      <c r="K78" s="71">
        <v>0.0</v>
      </c>
      <c r="L78" s="91">
        <f t="shared" si="13"/>
        <v>0</v>
      </c>
      <c r="M78" s="71">
        <v>0.0</v>
      </c>
      <c r="N78" s="91">
        <f t="shared" si="14"/>
        <v>0</v>
      </c>
      <c r="O78" s="71">
        <v>0.0</v>
      </c>
      <c r="P78" s="71">
        <f t="shared" si="15"/>
        <v>0</v>
      </c>
      <c r="Q78" s="74">
        <f t="shared" si="34"/>
        <v>12.58</v>
      </c>
      <c r="R78" s="93">
        <f t="shared" si="23"/>
        <v>15386.18</v>
      </c>
      <c r="T78" s="68">
        <f t="shared" si="30"/>
        <v>25</v>
      </c>
      <c r="U78" s="182">
        <v>0.0</v>
      </c>
      <c r="V78" s="69">
        <f t="shared" si="35"/>
        <v>153.86</v>
      </c>
      <c r="W78" s="70">
        <f t="shared" si="31"/>
        <v>7882.58</v>
      </c>
      <c r="X78" s="71">
        <f t="shared" si="19"/>
        <v>153.86</v>
      </c>
    </row>
    <row r="79">
      <c r="A79" s="143"/>
      <c r="B79" s="72">
        <v>44034.0</v>
      </c>
      <c r="C79" s="73" t="s">
        <v>44</v>
      </c>
      <c r="D79" s="71">
        <f t="shared" si="32"/>
        <v>12.58</v>
      </c>
      <c r="E79" s="74">
        <v>0.0</v>
      </c>
      <c r="F79" s="100">
        <f t="shared" si="10"/>
        <v>15310.7</v>
      </c>
      <c r="G79" s="71">
        <v>0.0</v>
      </c>
      <c r="H79" s="91">
        <f t="shared" si="11"/>
        <v>0</v>
      </c>
      <c r="I79" s="71">
        <f t="shared" si="33"/>
        <v>12.58</v>
      </c>
      <c r="J79" s="92">
        <f t="shared" si="12"/>
        <v>88.06</v>
      </c>
      <c r="K79" s="71">
        <v>0.0</v>
      </c>
      <c r="L79" s="91">
        <f t="shared" si="13"/>
        <v>0</v>
      </c>
      <c r="M79" s="71">
        <v>0.0</v>
      </c>
      <c r="N79" s="91">
        <f t="shared" si="14"/>
        <v>0</v>
      </c>
      <c r="O79" s="71">
        <v>0.0</v>
      </c>
      <c r="P79" s="71">
        <f t="shared" si="15"/>
        <v>0</v>
      </c>
      <c r="Q79" s="74">
        <f t="shared" si="34"/>
        <v>12.58</v>
      </c>
      <c r="R79" s="93">
        <f t="shared" si="23"/>
        <v>15398.76</v>
      </c>
      <c r="T79" s="68">
        <f t="shared" si="30"/>
        <v>24</v>
      </c>
      <c r="U79" s="182">
        <v>0.0</v>
      </c>
      <c r="V79" s="69">
        <f t="shared" si="35"/>
        <v>153.99</v>
      </c>
      <c r="W79" s="70">
        <f t="shared" si="31"/>
        <v>7882.58</v>
      </c>
      <c r="X79" s="71">
        <f t="shared" si="19"/>
        <v>153.99</v>
      </c>
    </row>
    <row r="80">
      <c r="A80" s="143"/>
      <c r="B80" s="72">
        <v>44035.0</v>
      </c>
      <c r="C80" s="73" t="s">
        <v>44</v>
      </c>
      <c r="D80" s="71">
        <f t="shared" si="32"/>
        <v>12.58</v>
      </c>
      <c r="E80" s="74">
        <v>0.0</v>
      </c>
      <c r="F80" s="100">
        <f t="shared" si="10"/>
        <v>15310.7</v>
      </c>
      <c r="G80" s="71">
        <v>0.0</v>
      </c>
      <c r="H80" s="91">
        <f t="shared" si="11"/>
        <v>0</v>
      </c>
      <c r="I80" s="71">
        <f t="shared" si="33"/>
        <v>12.58</v>
      </c>
      <c r="J80" s="92">
        <f t="shared" si="12"/>
        <v>100.64</v>
      </c>
      <c r="K80" s="71">
        <v>0.0</v>
      </c>
      <c r="L80" s="91">
        <f t="shared" si="13"/>
        <v>0</v>
      </c>
      <c r="M80" s="71">
        <v>0.0</v>
      </c>
      <c r="N80" s="91">
        <f t="shared" si="14"/>
        <v>0</v>
      </c>
      <c r="O80" s="71">
        <v>0.0</v>
      </c>
      <c r="P80" s="71">
        <f t="shared" si="15"/>
        <v>0</v>
      </c>
      <c r="Q80" s="74">
        <f t="shared" si="34"/>
        <v>12.58</v>
      </c>
      <c r="R80" s="93">
        <f t="shared" si="23"/>
        <v>15411.34</v>
      </c>
      <c r="T80" s="68">
        <f t="shared" si="30"/>
        <v>23</v>
      </c>
      <c r="U80" s="182">
        <v>0.0</v>
      </c>
      <c r="V80" s="69">
        <f t="shared" si="35"/>
        <v>154.11</v>
      </c>
      <c r="W80" s="70">
        <f t="shared" si="31"/>
        <v>7882.58</v>
      </c>
      <c r="X80" s="71">
        <f t="shared" si="19"/>
        <v>154.11</v>
      </c>
    </row>
    <row r="81">
      <c r="A81" s="143"/>
      <c r="B81" s="72">
        <v>44036.0</v>
      </c>
      <c r="C81" s="73" t="s">
        <v>44</v>
      </c>
      <c r="D81" s="71">
        <f t="shared" si="32"/>
        <v>12.58</v>
      </c>
      <c r="E81" s="74">
        <v>0.0</v>
      </c>
      <c r="F81" s="100">
        <f t="shared" si="10"/>
        <v>15310.7</v>
      </c>
      <c r="G81" s="71">
        <v>0.0</v>
      </c>
      <c r="H81" s="91">
        <f t="shared" si="11"/>
        <v>0</v>
      </c>
      <c r="I81" s="71">
        <f t="shared" si="33"/>
        <v>12.58</v>
      </c>
      <c r="J81" s="92">
        <f t="shared" si="12"/>
        <v>113.22</v>
      </c>
      <c r="K81" s="71">
        <v>0.0</v>
      </c>
      <c r="L81" s="91">
        <f t="shared" si="13"/>
        <v>0</v>
      </c>
      <c r="M81" s="71">
        <v>0.0</v>
      </c>
      <c r="N81" s="91">
        <f t="shared" si="14"/>
        <v>0</v>
      </c>
      <c r="O81" s="71">
        <v>0.0</v>
      </c>
      <c r="P81" s="71">
        <f t="shared" si="15"/>
        <v>0</v>
      </c>
      <c r="Q81" s="74">
        <f t="shared" si="34"/>
        <v>12.58</v>
      </c>
      <c r="R81" s="93">
        <f t="shared" si="23"/>
        <v>15423.92</v>
      </c>
      <c r="T81" s="68">
        <f t="shared" si="30"/>
        <v>22</v>
      </c>
      <c r="U81" s="182">
        <v>0.0</v>
      </c>
      <c r="V81" s="69">
        <f t="shared" si="35"/>
        <v>154.24</v>
      </c>
      <c r="W81" s="70">
        <f t="shared" si="31"/>
        <v>7882.58</v>
      </c>
      <c r="X81" s="71">
        <f t="shared" si="19"/>
        <v>154.24</v>
      </c>
    </row>
    <row r="82">
      <c r="A82" s="143"/>
      <c r="B82" s="72">
        <v>44037.0</v>
      </c>
      <c r="C82" s="73" t="s">
        <v>44</v>
      </c>
      <c r="D82" s="71">
        <f t="shared" si="32"/>
        <v>12.58</v>
      </c>
      <c r="E82" s="74">
        <v>0.0</v>
      </c>
      <c r="F82" s="100">
        <f t="shared" si="10"/>
        <v>15310.7</v>
      </c>
      <c r="G82" s="71">
        <v>0.0</v>
      </c>
      <c r="H82" s="91">
        <f t="shared" si="11"/>
        <v>0</v>
      </c>
      <c r="I82" s="71">
        <f t="shared" si="33"/>
        <v>12.58</v>
      </c>
      <c r="J82" s="92">
        <f t="shared" si="12"/>
        <v>125.8</v>
      </c>
      <c r="K82" s="71">
        <v>0.0</v>
      </c>
      <c r="L82" s="91">
        <f t="shared" si="13"/>
        <v>0</v>
      </c>
      <c r="M82" s="71">
        <v>0.0</v>
      </c>
      <c r="N82" s="91">
        <f t="shared" si="14"/>
        <v>0</v>
      </c>
      <c r="O82" s="71">
        <v>0.0</v>
      </c>
      <c r="P82" s="71">
        <f t="shared" si="15"/>
        <v>0</v>
      </c>
      <c r="Q82" s="74">
        <f t="shared" si="34"/>
        <v>12.58</v>
      </c>
      <c r="R82" s="93">
        <f t="shared" si="23"/>
        <v>15436.5</v>
      </c>
      <c r="T82" s="68">
        <f t="shared" si="30"/>
        <v>21</v>
      </c>
      <c r="U82" s="182">
        <v>0.0</v>
      </c>
      <c r="V82" s="69">
        <f t="shared" si="35"/>
        <v>154.37</v>
      </c>
      <c r="W82" s="70">
        <f t="shared" si="31"/>
        <v>7882.58</v>
      </c>
      <c r="X82" s="71">
        <f t="shared" si="19"/>
        <v>154.37</v>
      </c>
    </row>
    <row r="83">
      <c r="A83" s="143"/>
      <c r="B83" s="72">
        <v>44038.0</v>
      </c>
      <c r="C83" s="73" t="s">
        <v>44</v>
      </c>
      <c r="D83" s="71">
        <f t="shared" si="32"/>
        <v>12.58</v>
      </c>
      <c r="E83" s="74">
        <v>0.0</v>
      </c>
      <c r="F83" s="100">
        <f t="shared" si="10"/>
        <v>15310.7</v>
      </c>
      <c r="G83" s="71">
        <v>0.0</v>
      </c>
      <c r="H83" s="91">
        <f t="shared" si="11"/>
        <v>0</v>
      </c>
      <c r="I83" s="71">
        <f t="shared" si="33"/>
        <v>12.58</v>
      </c>
      <c r="J83" s="92">
        <f t="shared" si="12"/>
        <v>138.38</v>
      </c>
      <c r="K83" s="71">
        <v>0.0</v>
      </c>
      <c r="L83" s="91">
        <f t="shared" si="13"/>
        <v>0</v>
      </c>
      <c r="M83" s="71">
        <v>0.0</v>
      </c>
      <c r="N83" s="91">
        <f t="shared" si="14"/>
        <v>0</v>
      </c>
      <c r="O83" s="71">
        <v>0.0</v>
      </c>
      <c r="P83" s="71">
        <f t="shared" si="15"/>
        <v>0</v>
      </c>
      <c r="Q83" s="74">
        <f t="shared" si="34"/>
        <v>12.58</v>
      </c>
      <c r="R83" s="93">
        <f t="shared" si="23"/>
        <v>15449.08</v>
      </c>
      <c r="T83" s="68">
        <f t="shared" si="30"/>
        <v>20</v>
      </c>
      <c r="U83" s="182">
        <v>0.0</v>
      </c>
      <c r="V83" s="69">
        <f t="shared" si="35"/>
        <v>154.49</v>
      </c>
      <c r="W83" s="70">
        <f t="shared" si="31"/>
        <v>7882.58</v>
      </c>
      <c r="X83" s="71">
        <f t="shared" si="19"/>
        <v>154.49</v>
      </c>
    </row>
    <row r="84">
      <c r="A84" s="143"/>
      <c r="B84" s="72">
        <v>44039.0</v>
      </c>
      <c r="C84" s="73" t="s">
        <v>44</v>
      </c>
      <c r="D84" s="71">
        <f t="shared" si="32"/>
        <v>12.58</v>
      </c>
      <c r="E84" s="74">
        <v>0.0</v>
      </c>
      <c r="F84" s="100">
        <f t="shared" si="10"/>
        <v>15310.7</v>
      </c>
      <c r="G84" s="71">
        <v>0.0</v>
      </c>
      <c r="H84" s="91">
        <f t="shared" si="11"/>
        <v>0</v>
      </c>
      <c r="I84" s="71">
        <f t="shared" si="33"/>
        <v>12.58</v>
      </c>
      <c r="J84" s="92">
        <f t="shared" si="12"/>
        <v>150.96</v>
      </c>
      <c r="K84" s="71">
        <v>0.0</v>
      </c>
      <c r="L84" s="91">
        <f t="shared" si="13"/>
        <v>0</v>
      </c>
      <c r="M84" s="71">
        <v>0.0</v>
      </c>
      <c r="N84" s="91">
        <f t="shared" si="14"/>
        <v>0</v>
      </c>
      <c r="O84" s="71">
        <v>0.0</v>
      </c>
      <c r="P84" s="71">
        <f t="shared" si="15"/>
        <v>0</v>
      </c>
      <c r="Q84" s="74">
        <f t="shared" si="34"/>
        <v>12.58</v>
      </c>
      <c r="R84" s="93">
        <f t="shared" si="23"/>
        <v>15461.66</v>
      </c>
      <c r="T84" s="68">
        <f t="shared" si="30"/>
        <v>19</v>
      </c>
      <c r="U84" s="182">
        <v>0.0</v>
      </c>
      <c r="V84" s="69">
        <f t="shared" si="35"/>
        <v>154.62</v>
      </c>
      <c r="W84" s="70">
        <f t="shared" si="31"/>
        <v>7882.58</v>
      </c>
      <c r="X84" s="71">
        <f t="shared" si="19"/>
        <v>154.62</v>
      </c>
    </row>
    <row r="85">
      <c r="A85" s="143"/>
      <c r="B85" s="72">
        <v>44040.0</v>
      </c>
      <c r="C85" s="73" t="s">
        <v>44</v>
      </c>
      <c r="D85" s="71">
        <f t="shared" si="32"/>
        <v>12.58</v>
      </c>
      <c r="E85" s="74">
        <v>0.0</v>
      </c>
      <c r="F85" s="100">
        <f t="shared" si="10"/>
        <v>15310.7</v>
      </c>
      <c r="G85" s="71">
        <v>0.0</v>
      </c>
      <c r="H85" s="91">
        <f t="shared" si="11"/>
        <v>0</v>
      </c>
      <c r="I85" s="71">
        <f t="shared" si="33"/>
        <v>12.58</v>
      </c>
      <c r="J85" s="92">
        <f t="shared" si="12"/>
        <v>163.54</v>
      </c>
      <c r="K85" s="71">
        <v>0.0</v>
      </c>
      <c r="L85" s="91">
        <f t="shared" si="13"/>
        <v>0</v>
      </c>
      <c r="M85" s="71">
        <v>0.0</v>
      </c>
      <c r="N85" s="91">
        <f t="shared" si="14"/>
        <v>0</v>
      </c>
      <c r="O85" s="71">
        <v>0.0</v>
      </c>
      <c r="P85" s="71">
        <f t="shared" si="15"/>
        <v>0</v>
      </c>
      <c r="Q85" s="74">
        <f t="shared" si="34"/>
        <v>12.58</v>
      </c>
      <c r="R85" s="93">
        <f t="shared" si="23"/>
        <v>15474.24</v>
      </c>
      <c r="T85" s="68">
        <f t="shared" si="30"/>
        <v>18</v>
      </c>
      <c r="U85" s="182">
        <v>0.0</v>
      </c>
      <c r="V85" s="69">
        <f t="shared" si="35"/>
        <v>154.74</v>
      </c>
      <c r="W85" s="70">
        <f t="shared" si="31"/>
        <v>7882.58</v>
      </c>
      <c r="X85" s="71">
        <f t="shared" si="19"/>
        <v>154.74</v>
      </c>
    </row>
    <row r="86">
      <c r="A86" s="143"/>
      <c r="B86" s="72">
        <v>44041.0</v>
      </c>
      <c r="C86" s="73" t="s">
        <v>44</v>
      </c>
      <c r="D86" s="71">
        <f t="shared" si="32"/>
        <v>12.58</v>
      </c>
      <c r="E86" s="74">
        <v>0.0</v>
      </c>
      <c r="F86" s="100">
        <f t="shared" si="10"/>
        <v>15310.7</v>
      </c>
      <c r="G86" s="71">
        <v>0.0</v>
      </c>
      <c r="H86" s="91">
        <f t="shared" si="11"/>
        <v>0</v>
      </c>
      <c r="I86" s="71">
        <f t="shared" si="33"/>
        <v>12.58</v>
      </c>
      <c r="J86" s="92">
        <f t="shared" si="12"/>
        <v>176.12</v>
      </c>
      <c r="K86" s="71">
        <v>0.0</v>
      </c>
      <c r="L86" s="91">
        <f t="shared" si="13"/>
        <v>0</v>
      </c>
      <c r="M86" s="71">
        <v>0.0</v>
      </c>
      <c r="N86" s="91">
        <f t="shared" si="14"/>
        <v>0</v>
      </c>
      <c r="O86" s="71">
        <v>0.0</v>
      </c>
      <c r="P86" s="71">
        <f t="shared" si="15"/>
        <v>0</v>
      </c>
      <c r="Q86" s="74">
        <f t="shared" si="34"/>
        <v>12.58</v>
      </c>
      <c r="R86" s="93">
        <f t="shared" si="23"/>
        <v>15486.82</v>
      </c>
      <c r="T86" s="68">
        <f t="shared" si="30"/>
        <v>17</v>
      </c>
      <c r="U86" s="182">
        <v>0.0</v>
      </c>
      <c r="V86" s="69">
        <f t="shared" si="35"/>
        <v>154.87</v>
      </c>
      <c r="W86" s="70">
        <f t="shared" si="31"/>
        <v>7882.58</v>
      </c>
      <c r="X86" s="71">
        <f t="shared" si="19"/>
        <v>154.87</v>
      </c>
    </row>
    <row r="87">
      <c r="A87" s="143"/>
      <c r="B87" s="72">
        <v>44042.0</v>
      </c>
      <c r="C87" s="73" t="s">
        <v>44</v>
      </c>
      <c r="D87" s="71">
        <f t="shared" si="32"/>
        <v>12.58</v>
      </c>
      <c r="E87" s="74">
        <v>0.0</v>
      </c>
      <c r="F87" s="100">
        <f t="shared" si="10"/>
        <v>15310.7</v>
      </c>
      <c r="G87" s="71">
        <v>0.0</v>
      </c>
      <c r="H87" s="91">
        <f t="shared" si="11"/>
        <v>0</v>
      </c>
      <c r="I87" s="71">
        <f t="shared" si="33"/>
        <v>12.58</v>
      </c>
      <c r="J87" s="92">
        <f t="shared" si="12"/>
        <v>188.7</v>
      </c>
      <c r="K87" s="71">
        <v>0.0</v>
      </c>
      <c r="L87" s="91">
        <f t="shared" si="13"/>
        <v>0</v>
      </c>
      <c r="M87" s="71">
        <v>0.0</v>
      </c>
      <c r="N87" s="91">
        <f t="shared" si="14"/>
        <v>0</v>
      </c>
      <c r="O87" s="71">
        <v>0.0</v>
      </c>
      <c r="P87" s="71">
        <f t="shared" si="15"/>
        <v>0</v>
      </c>
      <c r="Q87" s="74">
        <f t="shared" si="34"/>
        <v>12.58</v>
      </c>
      <c r="R87" s="93">
        <f t="shared" si="23"/>
        <v>15499.4</v>
      </c>
      <c r="T87" s="68">
        <f t="shared" si="30"/>
        <v>16</v>
      </c>
      <c r="U87" s="182">
        <v>0.0</v>
      </c>
      <c r="V87" s="69">
        <f t="shared" si="35"/>
        <v>154.99</v>
      </c>
      <c r="W87" s="70">
        <f t="shared" si="31"/>
        <v>7882.58</v>
      </c>
      <c r="X87" s="71">
        <f t="shared" si="19"/>
        <v>154.99</v>
      </c>
    </row>
    <row r="88">
      <c r="A88" s="143"/>
      <c r="B88" s="72">
        <v>44043.0</v>
      </c>
      <c r="C88" s="73" t="s">
        <v>44</v>
      </c>
      <c r="D88" s="71">
        <f t="shared" si="32"/>
        <v>12.58</v>
      </c>
      <c r="E88" s="74">
        <v>0.0</v>
      </c>
      <c r="F88" s="100">
        <f t="shared" si="10"/>
        <v>15310.7</v>
      </c>
      <c r="G88" s="71">
        <v>0.0</v>
      </c>
      <c r="H88" s="91">
        <f t="shared" si="11"/>
        <v>0</v>
      </c>
      <c r="I88" s="71">
        <f t="shared" si="33"/>
        <v>12.58</v>
      </c>
      <c r="J88" s="92">
        <f t="shared" si="12"/>
        <v>201.28</v>
      </c>
      <c r="K88" s="71">
        <v>0.0</v>
      </c>
      <c r="L88" s="91">
        <f t="shared" si="13"/>
        <v>0</v>
      </c>
      <c r="M88" s="71">
        <v>0.0</v>
      </c>
      <c r="N88" s="91">
        <f t="shared" si="14"/>
        <v>0</v>
      </c>
      <c r="O88" s="71">
        <v>0.0</v>
      </c>
      <c r="P88" s="71">
        <f t="shared" si="15"/>
        <v>0</v>
      </c>
      <c r="Q88" s="74">
        <f t="shared" si="34"/>
        <v>12.58</v>
      </c>
      <c r="R88" s="93">
        <f t="shared" si="23"/>
        <v>15511.98</v>
      </c>
      <c r="T88" s="68">
        <f t="shared" si="30"/>
        <v>15</v>
      </c>
      <c r="U88" s="182">
        <v>0.0</v>
      </c>
      <c r="V88" s="69">
        <f t="shared" si="35"/>
        <v>155.12</v>
      </c>
      <c r="W88" s="70">
        <f t="shared" si="31"/>
        <v>7882.58</v>
      </c>
      <c r="X88" s="71">
        <f t="shared" si="19"/>
        <v>155.12</v>
      </c>
    </row>
    <row r="89">
      <c r="A89" s="143"/>
      <c r="B89" s="72">
        <v>44044.0</v>
      </c>
      <c r="C89" s="73" t="s">
        <v>44</v>
      </c>
      <c r="D89" s="71">
        <f t="shared" si="32"/>
        <v>12.58</v>
      </c>
      <c r="E89" s="74">
        <v>0.0</v>
      </c>
      <c r="F89" s="100">
        <f t="shared" si="10"/>
        <v>15310.7</v>
      </c>
      <c r="G89" s="71">
        <v>0.0</v>
      </c>
      <c r="H89" s="91">
        <f t="shared" si="11"/>
        <v>0</v>
      </c>
      <c r="I89" s="71">
        <f t="shared" si="33"/>
        <v>12.58</v>
      </c>
      <c r="J89" s="92">
        <f t="shared" si="12"/>
        <v>213.86</v>
      </c>
      <c r="K89" s="71">
        <v>0.0</v>
      </c>
      <c r="L89" s="91">
        <f t="shared" si="13"/>
        <v>0</v>
      </c>
      <c r="M89" s="71">
        <v>0.0</v>
      </c>
      <c r="N89" s="91">
        <f t="shared" si="14"/>
        <v>0</v>
      </c>
      <c r="O89" s="71">
        <v>0.0</v>
      </c>
      <c r="P89" s="71">
        <f t="shared" si="15"/>
        <v>0</v>
      </c>
      <c r="Q89" s="74">
        <f t="shared" si="34"/>
        <v>12.58</v>
      </c>
      <c r="R89" s="93">
        <f t="shared" si="23"/>
        <v>15524.56</v>
      </c>
      <c r="T89" s="68">
        <f t="shared" si="30"/>
        <v>14</v>
      </c>
      <c r="U89" s="182">
        <v>0.0</v>
      </c>
      <c r="V89" s="69">
        <f t="shared" si="35"/>
        <v>155.25</v>
      </c>
      <c r="W89" s="70">
        <f t="shared" si="31"/>
        <v>7882.58</v>
      </c>
      <c r="X89" s="71">
        <f t="shared" si="19"/>
        <v>155.25</v>
      </c>
    </row>
    <row r="90">
      <c r="A90" s="143"/>
      <c r="B90" s="72">
        <v>44045.0</v>
      </c>
      <c r="C90" s="73" t="s">
        <v>44</v>
      </c>
      <c r="D90" s="71">
        <f t="shared" si="32"/>
        <v>12.58</v>
      </c>
      <c r="E90" s="74">
        <v>0.0</v>
      </c>
      <c r="F90" s="100">
        <f t="shared" si="10"/>
        <v>15310.7</v>
      </c>
      <c r="G90" s="71">
        <v>0.0</v>
      </c>
      <c r="H90" s="91">
        <f t="shared" si="11"/>
        <v>0</v>
      </c>
      <c r="I90" s="71">
        <f t="shared" si="33"/>
        <v>12.58</v>
      </c>
      <c r="J90" s="92">
        <f t="shared" si="12"/>
        <v>226.44</v>
      </c>
      <c r="K90" s="71">
        <v>0.0</v>
      </c>
      <c r="L90" s="91">
        <f t="shared" si="13"/>
        <v>0</v>
      </c>
      <c r="M90" s="71">
        <v>0.0</v>
      </c>
      <c r="N90" s="91">
        <f t="shared" si="14"/>
        <v>0</v>
      </c>
      <c r="O90" s="71">
        <v>0.0</v>
      </c>
      <c r="P90" s="71">
        <f t="shared" si="15"/>
        <v>0</v>
      </c>
      <c r="Q90" s="74">
        <f t="shared" si="34"/>
        <v>12.58</v>
      </c>
      <c r="R90" s="93">
        <f t="shared" si="23"/>
        <v>15537.14</v>
      </c>
      <c r="T90" s="68">
        <f t="shared" si="30"/>
        <v>13</v>
      </c>
      <c r="U90" s="182">
        <v>0.0</v>
      </c>
      <c r="V90" s="69">
        <f t="shared" si="35"/>
        <v>155.37</v>
      </c>
      <c r="W90" s="70">
        <f t="shared" si="31"/>
        <v>7882.58</v>
      </c>
      <c r="X90" s="71">
        <f t="shared" si="19"/>
        <v>155.37</v>
      </c>
    </row>
    <row r="91">
      <c r="A91" s="143"/>
      <c r="B91" s="72">
        <v>44046.0</v>
      </c>
      <c r="C91" s="73" t="s">
        <v>44</v>
      </c>
      <c r="D91" s="71">
        <f t="shared" si="32"/>
        <v>12.58</v>
      </c>
      <c r="E91" s="74">
        <v>0.0</v>
      </c>
      <c r="F91" s="100">
        <f t="shared" si="10"/>
        <v>15310.7</v>
      </c>
      <c r="G91" s="71">
        <v>0.0</v>
      </c>
      <c r="H91" s="91">
        <f t="shared" si="11"/>
        <v>0</v>
      </c>
      <c r="I91" s="71">
        <f t="shared" si="33"/>
        <v>12.58</v>
      </c>
      <c r="J91" s="92">
        <f t="shared" si="12"/>
        <v>239.02</v>
      </c>
      <c r="K91" s="71">
        <v>0.0</v>
      </c>
      <c r="L91" s="91">
        <f t="shared" si="13"/>
        <v>0</v>
      </c>
      <c r="M91" s="71">
        <v>0.0</v>
      </c>
      <c r="N91" s="91">
        <f t="shared" si="14"/>
        <v>0</v>
      </c>
      <c r="O91" s="71">
        <v>0.0</v>
      </c>
      <c r="P91" s="71">
        <f t="shared" si="15"/>
        <v>0</v>
      </c>
      <c r="Q91" s="74">
        <f t="shared" si="34"/>
        <v>12.58</v>
      </c>
      <c r="R91" s="93">
        <f t="shared" si="23"/>
        <v>15549.72</v>
      </c>
      <c r="T91" s="68">
        <f t="shared" si="30"/>
        <v>12</v>
      </c>
      <c r="U91" s="182">
        <v>0.0</v>
      </c>
      <c r="V91" s="69">
        <f t="shared" si="35"/>
        <v>155.5</v>
      </c>
      <c r="W91" s="70">
        <f t="shared" si="31"/>
        <v>7882.58</v>
      </c>
      <c r="X91" s="71">
        <f t="shared" si="19"/>
        <v>155.5</v>
      </c>
    </row>
    <row r="92">
      <c r="A92" s="143"/>
      <c r="B92" s="72">
        <v>44047.0</v>
      </c>
      <c r="C92" s="73" t="s">
        <v>44</v>
      </c>
      <c r="D92" s="71">
        <f t="shared" si="32"/>
        <v>12.58</v>
      </c>
      <c r="E92" s="74">
        <v>0.0</v>
      </c>
      <c r="F92" s="100">
        <f t="shared" si="10"/>
        <v>15310.7</v>
      </c>
      <c r="G92" s="71">
        <v>0.0</v>
      </c>
      <c r="H92" s="91">
        <f t="shared" si="11"/>
        <v>0</v>
      </c>
      <c r="I92" s="71">
        <f t="shared" si="33"/>
        <v>12.58</v>
      </c>
      <c r="J92" s="92">
        <f t="shared" si="12"/>
        <v>251.6</v>
      </c>
      <c r="K92" s="71">
        <v>0.0</v>
      </c>
      <c r="L92" s="91">
        <f t="shared" si="13"/>
        <v>0</v>
      </c>
      <c r="M92" s="71">
        <v>0.0</v>
      </c>
      <c r="N92" s="91">
        <f t="shared" si="14"/>
        <v>0</v>
      </c>
      <c r="O92" s="71">
        <v>0.0</v>
      </c>
      <c r="P92" s="71">
        <f t="shared" si="15"/>
        <v>0</v>
      </c>
      <c r="Q92" s="74">
        <f t="shared" si="34"/>
        <v>12.58</v>
      </c>
      <c r="R92" s="93">
        <f t="shared" si="23"/>
        <v>15562.3</v>
      </c>
      <c r="T92" s="68">
        <f t="shared" si="30"/>
        <v>11</v>
      </c>
      <c r="U92" s="182">
        <v>0.0</v>
      </c>
      <c r="V92" s="69">
        <f t="shared" si="35"/>
        <v>155.62</v>
      </c>
      <c r="W92" s="70">
        <f t="shared" si="31"/>
        <v>7882.58</v>
      </c>
      <c r="X92" s="71">
        <f t="shared" si="19"/>
        <v>155.62</v>
      </c>
    </row>
    <row r="93">
      <c r="A93" s="143"/>
      <c r="B93" s="72">
        <v>44048.0</v>
      </c>
      <c r="C93" s="73" t="s">
        <v>44</v>
      </c>
      <c r="D93" s="71">
        <f t="shared" si="32"/>
        <v>12.58</v>
      </c>
      <c r="E93" s="74">
        <v>0.0</v>
      </c>
      <c r="F93" s="100">
        <f t="shared" si="10"/>
        <v>15310.7</v>
      </c>
      <c r="G93" s="71">
        <v>0.0</v>
      </c>
      <c r="H93" s="91">
        <f t="shared" si="11"/>
        <v>0</v>
      </c>
      <c r="I93" s="71">
        <f t="shared" si="33"/>
        <v>12.58</v>
      </c>
      <c r="J93" s="92">
        <f t="shared" si="12"/>
        <v>264.18</v>
      </c>
      <c r="K93" s="71">
        <v>0.0</v>
      </c>
      <c r="L93" s="91">
        <f t="shared" si="13"/>
        <v>0</v>
      </c>
      <c r="M93" s="71">
        <v>0.0</v>
      </c>
      <c r="N93" s="91">
        <f t="shared" si="14"/>
        <v>0</v>
      </c>
      <c r="O93" s="71">
        <v>0.0</v>
      </c>
      <c r="P93" s="71">
        <f t="shared" si="15"/>
        <v>0</v>
      </c>
      <c r="Q93" s="74">
        <f t="shared" si="34"/>
        <v>12.58</v>
      </c>
      <c r="R93" s="93">
        <f t="shared" si="23"/>
        <v>15574.88</v>
      </c>
      <c r="T93" s="68">
        <f t="shared" si="30"/>
        <v>10</v>
      </c>
      <c r="U93" s="182">
        <v>0.0</v>
      </c>
      <c r="V93" s="69">
        <f t="shared" si="35"/>
        <v>155.75</v>
      </c>
      <c r="W93" s="70">
        <f t="shared" si="31"/>
        <v>7882.58</v>
      </c>
      <c r="X93" s="71">
        <f t="shared" si="19"/>
        <v>155.75</v>
      </c>
    </row>
    <row r="94">
      <c r="A94" s="143"/>
      <c r="B94" s="72">
        <v>44049.0</v>
      </c>
      <c r="C94" s="73" t="s">
        <v>44</v>
      </c>
      <c r="D94" s="71">
        <f t="shared" si="32"/>
        <v>12.58</v>
      </c>
      <c r="E94" s="74">
        <v>0.0</v>
      </c>
      <c r="F94" s="100">
        <f t="shared" si="10"/>
        <v>15310.7</v>
      </c>
      <c r="G94" s="71">
        <v>0.0</v>
      </c>
      <c r="H94" s="91">
        <f t="shared" si="11"/>
        <v>0</v>
      </c>
      <c r="I94" s="71">
        <f t="shared" si="33"/>
        <v>12.58</v>
      </c>
      <c r="J94" s="92">
        <f t="shared" si="12"/>
        <v>276.76</v>
      </c>
      <c r="K94" s="71">
        <v>0.0</v>
      </c>
      <c r="L94" s="91">
        <f t="shared" si="13"/>
        <v>0</v>
      </c>
      <c r="M94" s="71">
        <v>0.0</v>
      </c>
      <c r="N94" s="91">
        <f t="shared" si="14"/>
        <v>0</v>
      </c>
      <c r="O94" s="71">
        <v>0.0</v>
      </c>
      <c r="P94" s="71">
        <f t="shared" si="15"/>
        <v>0</v>
      </c>
      <c r="Q94" s="74">
        <f t="shared" si="34"/>
        <v>12.58</v>
      </c>
      <c r="R94" s="93">
        <f t="shared" si="23"/>
        <v>15587.46</v>
      </c>
      <c r="T94" s="68">
        <f t="shared" si="30"/>
        <v>9</v>
      </c>
      <c r="U94" s="182">
        <v>0.0</v>
      </c>
      <c r="V94" s="69">
        <f t="shared" si="35"/>
        <v>155.87</v>
      </c>
      <c r="W94" s="70">
        <f t="shared" si="31"/>
        <v>7882.58</v>
      </c>
      <c r="X94" s="71">
        <f t="shared" si="19"/>
        <v>155.87</v>
      </c>
    </row>
    <row r="95">
      <c r="A95" s="143"/>
      <c r="B95" s="72">
        <v>44050.0</v>
      </c>
      <c r="C95" s="73" t="s">
        <v>44</v>
      </c>
      <c r="D95" s="71">
        <f t="shared" si="32"/>
        <v>12.58</v>
      </c>
      <c r="E95" s="74">
        <v>0.0</v>
      </c>
      <c r="F95" s="100">
        <f t="shared" si="10"/>
        <v>15310.7</v>
      </c>
      <c r="G95" s="71">
        <v>0.0</v>
      </c>
      <c r="H95" s="91">
        <f t="shared" si="11"/>
        <v>0</v>
      </c>
      <c r="I95" s="71">
        <f t="shared" si="33"/>
        <v>12.58</v>
      </c>
      <c r="J95" s="92">
        <f t="shared" si="12"/>
        <v>289.34</v>
      </c>
      <c r="K95" s="71">
        <v>0.0</v>
      </c>
      <c r="L95" s="91">
        <f t="shared" si="13"/>
        <v>0</v>
      </c>
      <c r="M95" s="71">
        <v>0.0</v>
      </c>
      <c r="N95" s="91">
        <f t="shared" si="14"/>
        <v>0</v>
      </c>
      <c r="O95" s="71">
        <v>0.0</v>
      </c>
      <c r="P95" s="71">
        <f t="shared" si="15"/>
        <v>0</v>
      </c>
      <c r="Q95" s="74">
        <f t="shared" si="34"/>
        <v>12.58</v>
      </c>
      <c r="R95" s="93">
        <f t="shared" si="23"/>
        <v>15600.04</v>
      </c>
      <c r="T95" s="68">
        <f t="shared" si="30"/>
        <v>8</v>
      </c>
      <c r="U95" s="182">
        <v>0.0</v>
      </c>
      <c r="V95" s="69">
        <f t="shared" si="35"/>
        <v>156</v>
      </c>
      <c r="W95" s="70">
        <f t="shared" si="31"/>
        <v>7882.58</v>
      </c>
      <c r="X95" s="71">
        <f t="shared" si="19"/>
        <v>156</v>
      </c>
    </row>
    <row r="96">
      <c r="A96" s="143"/>
      <c r="B96" s="72">
        <v>44051.0</v>
      </c>
      <c r="C96" s="73" t="s">
        <v>44</v>
      </c>
      <c r="D96" s="71">
        <f t="shared" si="32"/>
        <v>12.58</v>
      </c>
      <c r="E96" s="74">
        <v>0.0</v>
      </c>
      <c r="F96" s="100">
        <f t="shared" si="10"/>
        <v>15310.7</v>
      </c>
      <c r="G96" s="71">
        <v>0.0</v>
      </c>
      <c r="H96" s="91">
        <f t="shared" si="11"/>
        <v>0</v>
      </c>
      <c r="I96" s="71">
        <f t="shared" si="33"/>
        <v>12.58</v>
      </c>
      <c r="J96" s="92">
        <f t="shared" si="12"/>
        <v>301.92</v>
      </c>
      <c r="K96" s="71">
        <v>0.0</v>
      </c>
      <c r="L96" s="91">
        <f t="shared" si="13"/>
        <v>0</v>
      </c>
      <c r="M96" s="71">
        <v>0.0</v>
      </c>
      <c r="N96" s="91">
        <f t="shared" si="14"/>
        <v>0</v>
      </c>
      <c r="O96" s="71">
        <v>0.0</v>
      </c>
      <c r="P96" s="71">
        <f t="shared" si="15"/>
        <v>0</v>
      </c>
      <c r="Q96" s="74">
        <f t="shared" si="34"/>
        <v>12.58</v>
      </c>
      <c r="R96" s="93">
        <f t="shared" si="23"/>
        <v>15612.62</v>
      </c>
      <c r="T96" s="68">
        <f t="shared" si="30"/>
        <v>7</v>
      </c>
      <c r="U96" s="182">
        <v>0.0</v>
      </c>
      <c r="V96" s="69">
        <f t="shared" si="35"/>
        <v>156.13</v>
      </c>
      <c r="W96" s="70">
        <f t="shared" si="31"/>
        <v>7882.58</v>
      </c>
      <c r="X96" s="71">
        <f t="shared" si="19"/>
        <v>156.13</v>
      </c>
    </row>
    <row r="97">
      <c r="A97" s="143"/>
      <c r="B97" s="72">
        <v>44052.0</v>
      </c>
      <c r="C97" s="73" t="s">
        <v>44</v>
      </c>
      <c r="D97" s="71">
        <f t="shared" si="32"/>
        <v>12.58</v>
      </c>
      <c r="E97" s="74">
        <v>0.0</v>
      </c>
      <c r="F97" s="100">
        <f t="shared" si="10"/>
        <v>15310.7</v>
      </c>
      <c r="G97" s="71">
        <v>0.0</v>
      </c>
      <c r="H97" s="91">
        <f t="shared" si="11"/>
        <v>0</v>
      </c>
      <c r="I97" s="71">
        <f t="shared" si="33"/>
        <v>12.58</v>
      </c>
      <c r="J97" s="92">
        <f t="shared" si="12"/>
        <v>314.5</v>
      </c>
      <c r="K97" s="71">
        <v>0.0</v>
      </c>
      <c r="L97" s="91">
        <f t="shared" si="13"/>
        <v>0</v>
      </c>
      <c r="M97" s="71">
        <v>0.0</v>
      </c>
      <c r="N97" s="91">
        <f t="shared" si="14"/>
        <v>0</v>
      </c>
      <c r="O97" s="71">
        <v>0.0</v>
      </c>
      <c r="P97" s="71">
        <f t="shared" si="15"/>
        <v>0</v>
      </c>
      <c r="Q97" s="74">
        <f t="shared" si="34"/>
        <v>12.58</v>
      </c>
      <c r="R97" s="93">
        <f t="shared" si="23"/>
        <v>15625.2</v>
      </c>
      <c r="T97" s="68">
        <f t="shared" si="30"/>
        <v>6</v>
      </c>
      <c r="U97" s="182">
        <v>0.0</v>
      </c>
      <c r="V97" s="69">
        <f t="shared" si="35"/>
        <v>156.25</v>
      </c>
      <c r="W97" s="70">
        <f t="shared" si="31"/>
        <v>7882.58</v>
      </c>
      <c r="X97" s="71">
        <f t="shared" si="19"/>
        <v>156.25</v>
      </c>
    </row>
    <row r="98">
      <c r="A98" s="143"/>
      <c r="B98" s="72">
        <v>44053.0</v>
      </c>
      <c r="C98" s="73" t="s">
        <v>44</v>
      </c>
      <c r="D98" s="71">
        <f t="shared" si="32"/>
        <v>12.58</v>
      </c>
      <c r="E98" s="74">
        <v>0.0</v>
      </c>
      <c r="F98" s="100">
        <f t="shared" si="10"/>
        <v>15310.7</v>
      </c>
      <c r="G98" s="71">
        <v>0.0</v>
      </c>
      <c r="H98" s="91">
        <f t="shared" si="11"/>
        <v>0</v>
      </c>
      <c r="I98" s="71">
        <f t="shared" si="33"/>
        <v>12.58</v>
      </c>
      <c r="J98" s="92">
        <f t="shared" si="12"/>
        <v>327.08</v>
      </c>
      <c r="K98" s="71">
        <v>0.0</v>
      </c>
      <c r="L98" s="91">
        <f t="shared" si="13"/>
        <v>0</v>
      </c>
      <c r="M98" s="71">
        <v>0.0</v>
      </c>
      <c r="N98" s="91">
        <f t="shared" si="14"/>
        <v>0</v>
      </c>
      <c r="O98" s="71">
        <v>0.0</v>
      </c>
      <c r="P98" s="71">
        <f t="shared" si="15"/>
        <v>0</v>
      </c>
      <c r="Q98" s="74">
        <f t="shared" si="34"/>
        <v>12.58</v>
      </c>
      <c r="R98" s="93">
        <f t="shared" si="23"/>
        <v>15637.78</v>
      </c>
      <c r="T98" s="68">
        <f t="shared" si="30"/>
        <v>5</v>
      </c>
      <c r="U98" s="182">
        <v>0.0</v>
      </c>
      <c r="V98" s="69">
        <f t="shared" si="35"/>
        <v>156.38</v>
      </c>
      <c r="W98" s="70">
        <f t="shared" si="31"/>
        <v>7882.58</v>
      </c>
      <c r="X98" s="71">
        <f t="shared" si="19"/>
        <v>156.38</v>
      </c>
    </row>
    <row r="99">
      <c r="A99" s="143"/>
      <c r="B99" s="72">
        <v>44054.0</v>
      </c>
      <c r="C99" s="73" t="s">
        <v>44</v>
      </c>
      <c r="D99" s="71">
        <f t="shared" si="32"/>
        <v>12.58</v>
      </c>
      <c r="E99" s="74">
        <v>0.0</v>
      </c>
      <c r="F99" s="100">
        <f t="shared" si="10"/>
        <v>15310.7</v>
      </c>
      <c r="G99" s="71">
        <v>0.0</v>
      </c>
      <c r="H99" s="91">
        <f t="shared" si="11"/>
        <v>0</v>
      </c>
      <c r="I99" s="71">
        <f t="shared" si="33"/>
        <v>12.58</v>
      </c>
      <c r="J99" s="92">
        <f t="shared" si="12"/>
        <v>339.66</v>
      </c>
      <c r="K99" s="71">
        <v>0.0</v>
      </c>
      <c r="L99" s="91">
        <f t="shared" si="13"/>
        <v>0</v>
      </c>
      <c r="M99" s="71">
        <v>0.0</v>
      </c>
      <c r="N99" s="91">
        <f t="shared" si="14"/>
        <v>0</v>
      </c>
      <c r="O99" s="71">
        <v>0.0</v>
      </c>
      <c r="P99" s="71">
        <f t="shared" si="15"/>
        <v>0</v>
      </c>
      <c r="Q99" s="74">
        <f t="shared" si="34"/>
        <v>12.58</v>
      </c>
      <c r="R99" s="93">
        <f t="shared" si="23"/>
        <v>15650.36</v>
      </c>
      <c r="T99" s="68">
        <f t="shared" si="30"/>
        <v>4</v>
      </c>
      <c r="U99" s="182">
        <v>0.0</v>
      </c>
      <c r="V99" s="69">
        <f t="shared" si="35"/>
        <v>156.5</v>
      </c>
      <c r="W99" s="70">
        <f t="shared" si="31"/>
        <v>7882.58</v>
      </c>
      <c r="X99" s="71">
        <f t="shared" si="19"/>
        <v>156.5</v>
      </c>
    </row>
    <row r="100">
      <c r="A100" s="143"/>
      <c r="B100" s="72">
        <v>44055.0</v>
      </c>
      <c r="C100" s="73" t="s">
        <v>44</v>
      </c>
      <c r="D100" s="71">
        <f t="shared" si="32"/>
        <v>12.58</v>
      </c>
      <c r="E100" s="74">
        <v>0.0</v>
      </c>
      <c r="F100" s="100">
        <f t="shared" si="10"/>
        <v>15310.7</v>
      </c>
      <c r="G100" s="71">
        <v>0.0</v>
      </c>
      <c r="H100" s="91">
        <f t="shared" si="11"/>
        <v>0</v>
      </c>
      <c r="I100" s="71">
        <f t="shared" si="33"/>
        <v>12.58</v>
      </c>
      <c r="J100" s="92">
        <f t="shared" si="12"/>
        <v>352.24</v>
      </c>
      <c r="K100" s="71">
        <v>0.0</v>
      </c>
      <c r="L100" s="91">
        <f t="shared" si="13"/>
        <v>0</v>
      </c>
      <c r="M100" s="71">
        <v>0.0</v>
      </c>
      <c r="N100" s="91">
        <f t="shared" si="14"/>
        <v>0</v>
      </c>
      <c r="O100" s="71">
        <v>0.0</v>
      </c>
      <c r="P100" s="71">
        <f t="shared" si="15"/>
        <v>0</v>
      </c>
      <c r="Q100" s="74">
        <f t="shared" si="34"/>
        <v>12.58</v>
      </c>
      <c r="R100" s="93">
        <f t="shared" si="23"/>
        <v>15662.94</v>
      </c>
      <c r="T100" s="68">
        <f t="shared" si="30"/>
        <v>3</v>
      </c>
      <c r="U100" s="182">
        <v>0.0</v>
      </c>
      <c r="V100" s="69">
        <f t="shared" si="35"/>
        <v>156.63</v>
      </c>
      <c r="W100" s="70">
        <f t="shared" si="31"/>
        <v>7882.58</v>
      </c>
      <c r="X100" s="71">
        <f t="shared" si="19"/>
        <v>156.63</v>
      </c>
    </row>
    <row r="101">
      <c r="A101" s="143"/>
      <c r="B101" s="72">
        <v>44056.0</v>
      </c>
      <c r="C101" s="73" t="s">
        <v>44</v>
      </c>
      <c r="D101" s="71">
        <f t="shared" si="32"/>
        <v>12.58</v>
      </c>
      <c r="E101" s="74">
        <v>0.0</v>
      </c>
      <c r="F101" s="100">
        <f t="shared" si="10"/>
        <v>15310.7</v>
      </c>
      <c r="G101" s="71">
        <v>0.0</v>
      </c>
      <c r="H101" s="91">
        <f t="shared" si="11"/>
        <v>0</v>
      </c>
      <c r="I101" s="71">
        <f t="shared" si="33"/>
        <v>12.58</v>
      </c>
      <c r="J101" s="92">
        <f t="shared" si="12"/>
        <v>364.82</v>
      </c>
      <c r="K101" s="71">
        <v>0.0</v>
      </c>
      <c r="L101" s="91">
        <f t="shared" si="13"/>
        <v>0</v>
      </c>
      <c r="M101" s="71">
        <v>0.0</v>
      </c>
      <c r="N101" s="91">
        <f t="shared" si="14"/>
        <v>0</v>
      </c>
      <c r="O101" s="71">
        <v>0.0</v>
      </c>
      <c r="P101" s="71">
        <f t="shared" si="15"/>
        <v>0</v>
      </c>
      <c r="Q101" s="74">
        <f t="shared" si="34"/>
        <v>12.58</v>
      </c>
      <c r="R101" s="93">
        <f t="shared" si="23"/>
        <v>15675.52</v>
      </c>
      <c r="T101" s="68">
        <f t="shared" si="30"/>
        <v>2</v>
      </c>
      <c r="U101" s="182">
        <v>0.0</v>
      </c>
      <c r="V101" s="69">
        <f t="shared" si="35"/>
        <v>156.76</v>
      </c>
      <c r="W101" s="70">
        <f t="shared" si="31"/>
        <v>7882.58</v>
      </c>
      <c r="X101" s="71">
        <f t="shared" si="19"/>
        <v>156.76</v>
      </c>
    </row>
    <row r="102">
      <c r="A102" s="143"/>
      <c r="B102" s="72">
        <v>44057.0</v>
      </c>
      <c r="C102" s="73" t="s">
        <v>44</v>
      </c>
      <c r="D102" s="71">
        <f t="shared" si="32"/>
        <v>12.58</v>
      </c>
      <c r="E102" s="74">
        <v>0.0</v>
      </c>
      <c r="F102" s="100">
        <f t="shared" si="10"/>
        <v>15310.7</v>
      </c>
      <c r="G102" s="71">
        <v>0.0</v>
      </c>
      <c r="H102" s="91">
        <f t="shared" si="11"/>
        <v>0</v>
      </c>
      <c r="I102" s="71">
        <f t="shared" si="33"/>
        <v>12.58</v>
      </c>
      <c r="J102" s="92">
        <f t="shared" si="12"/>
        <v>377.4</v>
      </c>
      <c r="K102" s="71">
        <v>0.0</v>
      </c>
      <c r="L102" s="91">
        <f t="shared" si="13"/>
        <v>0</v>
      </c>
      <c r="M102" s="71">
        <v>0.0</v>
      </c>
      <c r="N102" s="91">
        <f t="shared" si="14"/>
        <v>0</v>
      </c>
      <c r="O102" s="71">
        <v>0.0</v>
      </c>
      <c r="P102" s="71">
        <f t="shared" si="15"/>
        <v>0</v>
      </c>
      <c r="Q102" s="74">
        <f t="shared" si="34"/>
        <v>12.58</v>
      </c>
      <c r="R102" s="93">
        <f t="shared" si="23"/>
        <v>15688.1</v>
      </c>
      <c r="T102" s="68">
        <f t="shared" si="30"/>
        <v>1</v>
      </c>
      <c r="U102" s="182">
        <v>0.0</v>
      </c>
      <c r="V102" s="69">
        <f t="shared" si="35"/>
        <v>156.88</v>
      </c>
      <c r="W102" s="70">
        <f t="shared" si="31"/>
        <v>7882.58</v>
      </c>
      <c r="X102" s="71">
        <f t="shared" si="19"/>
        <v>156.88</v>
      </c>
    </row>
    <row r="103">
      <c r="A103" s="143"/>
      <c r="B103" s="72">
        <v>44058.0</v>
      </c>
      <c r="C103" s="73" t="s">
        <v>44</v>
      </c>
      <c r="D103" s="71">
        <f t="shared" si="32"/>
        <v>12.58</v>
      </c>
      <c r="E103" s="74">
        <v>0.0</v>
      </c>
      <c r="F103" s="100">
        <f t="shared" si="10"/>
        <v>15310.7</v>
      </c>
      <c r="G103" s="71">
        <v>0.0</v>
      </c>
      <c r="H103" s="91">
        <f t="shared" si="11"/>
        <v>0</v>
      </c>
      <c r="I103" s="71">
        <f t="shared" si="33"/>
        <v>12.58</v>
      </c>
      <c r="J103" s="92">
        <f t="shared" si="12"/>
        <v>389.98</v>
      </c>
      <c r="K103" s="71">
        <v>0.0</v>
      </c>
      <c r="L103" s="91">
        <f t="shared" si="13"/>
        <v>0</v>
      </c>
      <c r="M103" s="71">
        <v>0.0</v>
      </c>
      <c r="N103" s="91">
        <f t="shared" si="14"/>
        <v>0</v>
      </c>
      <c r="O103" s="71">
        <v>0.0</v>
      </c>
      <c r="P103" s="71">
        <f t="shared" si="15"/>
        <v>0</v>
      </c>
      <c r="Q103" s="74">
        <f t="shared" si="34"/>
        <v>12.58</v>
      </c>
      <c r="R103" s="93">
        <f t="shared" si="23"/>
        <v>15700.68</v>
      </c>
      <c r="T103" s="68">
        <f t="shared" si="30"/>
        <v>0</v>
      </c>
      <c r="U103" s="189">
        <v>0.0</v>
      </c>
      <c r="V103" s="79">
        <v>0.0</v>
      </c>
      <c r="W103" s="70">
        <f t="shared" si="31"/>
        <v>7882.58</v>
      </c>
      <c r="X103" s="81">
        <f t="shared" si="19"/>
        <v>157.01</v>
      </c>
    </row>
    <row r="104">
      <c r="A104" s="143"/>
      <c r="B104" s="83">
        <v>44058.0</v>
      </c>
      <c r="C104" s="192" t="s">
        <v>45</v>
      </c>
      <c r="D104" s="193">
        <f>O4</f>
        <v>7882.58</v>
      </c>
      <c r="E104" s="194">
        <f>-(D104+I104)</f>
        <v>-7492.6</v>
      </c>
      <c r="F104" s="195">
        <f t="shared" si="10"/>
        <v>7818.1</v>
      </c>
      <c r="G104" s="185">
        <v>0.0</v>
      </c>
      <c r="H104" s="186">
        <v>0.0</v>
      </c>
      <c r="I104" s="99">
        <f>-(J103)</f>
        <v>-389.98</v>
      </c>
      <c r="J104" s="88">
        <f t="shared" si="12"/>
        <v>0</v>
      </c>
      <c r="K104" s="185">
        <v>0.0</v>
      </c>
      <c r="L104" s="186">
        <f t="shared" si="13"/>
        <v>0</v>
      </c>
      <c r="M104" s="185">
        <v>0.0</v>
      </c>
      <c r="N104" s="186">
        <f t="shared" si="14"/>
        <v>0</v>
      </c>
      <c r="O104" s="185">
        <v>0.0</v>
      </c>
      <c r="P104" s="185">
        <f t="shared" si="15"/>
        <v>0</v>
      </c>
      <c r="Q104" s="97">
        <f>-D104</f>
        <v>-7882.58</v>
      </c>
      <c r="R104" s="89">
        <f t="shared" si="23"/>
        <v>7818.1</v>
      </c>
      <c r="T104" s="191">
        <f t="shared" ref="T104:T114" si="36">$B$114-B104</f>
        <v>10</v>
      </c>
      <c r="U104" s="191">
        <v>0.0</v>
      </c>
      <c r="V104" s="196">
        <v>0.0</v>
      </c>
      <c r="W104" s="144">
        <f t="shared" ref="W104:W114" si="37">ROUND(MAX(0,F104-$S$5)+J104+ROUND(F104*$C$2/365,2)*T104+ROUND(F104*$C$5,2)*U104,2)</f>
        <v>7882.4</v>
      </c>
      <c r="X104" s="81">
        <f t="shared" si="19"/>
        <v>78.18</v>
      </c>
    </row>
    <row r="105">
      <c r="A105" s="143"/>
      <c r="B105" s="72">
        <v>44059.0</v>
      </c>
      <c r="C105" s="102" t="s">
        <v>44</v>
      </c>
      <c r="D105" s="103">
        <f t="shared" ref="D105:D114" si="38">ROUND($C$2/365*F104,2)</f>
        <v>6.43</v>
      </c>
      <c r="E105" s="71">
        <v>0.0</v>
      </c>
      <c r="F105" s="91">
        <f t="shared" si="10"/>
        <v>7818.1</v>
      </c>
      <c r="G105" s="71">
        <v>0.0</v>
      </c>
      <c r="H105" s="91">
        <v>0.0</v>
      </c>
      <c r="I105" s="4">
        <f t="shared" ref="I105:I114" si="39">D105</f>
        <v>6.43</v>
      </c>
      <c r="J105" s="77">
        <f t="shared" si="12"/>
        <v>6.43</v>
      </c>
      <c r="K105" s="71">
        <v>0.0</v>
      </c>
      <c r="L105" s="91">
        <f t="shared" si="13"/>
        <v>0</v>
      </c>
      <c r="M105" s="71">
        <v>0.0</v>
      </c>
      <c r="N105" s="91">
        <f t="shared" si="14"/>
        <v>0</v>
      </c>
      <c r="O105" s="71">
        <v>0.0</v>
      </c>
      <c r="P105" s="91">
        <f t="shared" si="15"/>
        <v>0</v>
      </c>
      <c r="Q105" s="71">
        <f t="shared" ref="Q105:Q114" si="40">E105+I105</f>
        <v>6.43</v>
      </c>
      <c r="R105" s="77">
        <f t="shared" si="23"/>
        <v>7824.53</v>
      </c>
      <c r="T105" s="68">
        <f t="shared" si="36"/>
        <v>9</v>
      </c>
      <c r="U105" s="68">
        <v>0.0</v>
      </c>
      <c r="V105" s="69">
        <f t="shared" ref="V105:V113" si="41">ROUND(R105*$C$15,2)</f>
        <v>78.25</v>
      </c>
      <c r="W105" s="70">
        <f t="shared" si="37"/>
        <v>7882.4</v>
      </c>
      <c r="X105" s="71">
        <f t="shared" si="19"/>
        <v>78.25</v>
      </c>
    </row>
    <row r="106">
      <c r="A106" s="143"/>
      <c r="B106" s="72">
        <v>44060.0</v>
      </c>
      <c r="C106" s="102" t="s">
        <v>44</v>
      </c>
      <c r="D106" s="103">
        <f t="shared" si="38"/>
        <v>6.43</v>
      </c>
      <c r="E106" s="71">
        <v>0.0</v>
      </c>
      <c r="F106" s="91">
        <f t="shared" si="10"/>
        <v>7818.1</v>
      </c>
      <c r="G106" s="71">
        <v>0.0</v>
      </c>
      <c r="H106" s="91">
        <v>0.0</v>
      </c>
      <c r="I106" s="4">
        <f t="shared" si="39"/>
        <v>6.43</v>
      </c>
      <c r="J106" s="77">
        <f t="shared" si="12"/>
        <v>12.86</v>
      </c>
      <c r="K106" s="71">
        <v>0.0</v>
      </c>
      <c r="L106" s="91">
        <f t="shared" si="13"/>
        <v>0</v>
      </c>
      <c r="M106" s="71">
        <v>0.0</v>
      </c>
      <c r="N106" s="91">
        <f t="shared" si="14"/>
        <v>0</v>
      </c>
      <c r="O106" s="71">
        <v>0.0</v>
      </c>
      <c r="P106" s="91">
        <f t="shared" si="15"/>
        <v>0</v>
      </c>
      <c r="Q106" s="71">
        <f t="shared" si="40"/>
        <v>6.43</v>
      </c>
      <c r="R106" s="77">
        <f t="shared" si="23"/>
        <v>7830.96</v>
      </c>
      <c r="T106" s="68">
        <f t="shared" si="36"/>
        <v>8</v>
      </c>
      <c r="U106" s="68">
        <v>0.0</v>
      </c>
      <c r="V106" s="69">
        <f t="shared" si="41"/>
        <v>78.31</v>
      </c>
      <c r="W106" s="70">
        <f t="shared" si="37"/>
        <v>7882.4</v>
      </c>
      <c r="X106" s="71">
        <f t="shared" si="19"/>
        <v>78.31</v>
      </c>
    </row>
    <row r="107">
      <c r="A107" s="143"/>
      <c r="B107" s="72">
        <v>44061.0</v>
      </c>
      <c r="C107" s="102" t="s">
        <v>44</v>
      </c>
      <c r="D107" s="103">
        <f t="shared" si="38"/>
        <v>6.43</v>
      </c>
      <c r="E107" s="71">
        <v>0.0</v>
      </c>
      <c r="F107" s="91">
        <f t="shared" si="10"/>
        <v>7818.1</v>
      </c>
      <c r="G107" s="71">
        <v>0.0</v>
      </c>
      <c r="H107" s="91">
        <v>0.0</v>
      </c>
      <c r="I107" s="4">
        <f t="shared" si="39"/>
        <v>6.43</v>
      </c>
      <c r="J107" s="77">
        <f t="shared" si="12"/>
        <v>19.29</v>
      </c>
      <c r="K107" s="71">
        <v>0.0</v>
      </c>
      <c r="L107" s="91">
        <f t="shared" si="13"/>
        <v>0</v>
      </c>
      <c r="M107" s="71">
        <v>0.0</v>
      </c>
      <c r="N107" s="91">
        <f t="shared" si="14"/>
        <v>0</v>
      </c>
      <c r="O107" s="71">
        <v>0.0</v>
      </c>
      <c r="P107" s="91">
        <f t="shared" si="15"/>
        <v>0</v>
      </c>
      <c r="Q107" s="71">
        <f t="shared" si="40"/>
        <v>6.43</v>
      </c>
      <c r="R107" s="77">
        <f t="shared" si="23"/>
        <v>7837.39</v>
      </c>
      <c r="T107" s="68">
        <f t="shared" si="36"/>
        <v>7</v>
      </c>
      <c r="U107" s="68">
        <v>0.0</v>
      </c>
      <c r="V107" s="69">
        <f t="shared" si="41"/>
        <v>78.37</v>
      </c>
      <c r="W107" s="70">
        <f t="shared" si="37"/>
        <v>7882.4</v>
      </c>
      <c r="X107" s="71">
        <f t="shared" si="19"/>
        <v>78.37</v>
      </c>
    </row>
    <row r="108">
      <c r="A108" s="143"/>
      <c r="B108" s="72">
        <v>44062.0</v>
      </c>
      <c r="C108" s="102" t="s">
        <v>44</v>
      </c>
      <c r="D108" s="103">
        <f t="shared" si="38"/>
        <v>6.43</v>
      </c>
      <c r="E108" s="71">
        <v>0.0</v>
      </c>
      <c r="F108" s="91">
        <f t="shared" si="10"/>
        <v>7818.1</v>
      </c>
      <c r="G108" s="71">
        <v>0.0</v>
      </c>
      <c r="H108" s="91">
        <v>0.0</v>
      </c>
      <c r="I108" s="4">
        <f t="shared" si="39"/>
        <v>6.43</v>
      </c>
      <c r="J108" s="77">
        <f t="shared" si="12"/>
        <v>25.72</v>
      </c>
      <c r="K108" s="71">
        <v>0.0</v>
      </c>
      <c r="L108" s="91">
        <f t="shared" si="13"/>
        <v>0</v>
      </c>
      <c r="M108" s="71">
        <v>0.0</v>
      </c>
      <c r="N108" s="91">
        <f t="shared" si="14"/>
        <v>0</v>
      </c>
      <c r="O108" s="71">
        <v>0.0</v>
      </c>
      <c r="P108" s="91">
        <f t="shared" si="15"/>
        <v>0</v>
      </c>
      <c r="Q108" s="71">
        <f t="shared" si="40"/>
        <v>6.43</v>
      </c>
      <c r="R108" s="77">
        <f t="shared" si="23"/>
        <v>7843.82</v>
      </c>
      <c r="T108" s="68">
        <f t="shared" si="36"/>
        <v>6</v>
      </c>
      <c r="U108" s="68">
        <v>0.0</v>
      </c>
      <c r="V108" s="69">
        <f t="shared" si="41"/>
        <v>78.44</v>
      </c>
      <c r="W108" s="70">
        <f t="shared" si="37"/>
        <v>7882.4</v>
      </c>
      <c r="X108" s="71">
        <f t="shared" si="19"/>
        <v>78.44</v>
      </c>
    </row>
    <row r="109">
      <c r="A109" s="143"/>
      <c r="B109" s="72">
        <v>44063.0</v>
      </c>
      <c r="C109" s="102" t="s">
        <v>44</v>
      </c>
      <c r="D109" s="103">
        <f t="shared" si="38"/>
        <v>6.43</v>
      </c>
      <c r="E109" s="71">
        <v>0.0</v>
      </c>
      <c r="F109" s="91">
        <f t="shared" si="10"/>
        <v>7818.1</v>
      </c>
      <c r="G109" s="71">
        <v>0.0</v>
      </c>
      <c r="H109" s="91">
        <v>0.0</v>
      </c>
      <c r="I109" s="4">
        <f t="shared" si="39"/>
        <v>6.43</v>
      </c>
      <c r="J109" s="77">
        <f t="shared" si="12"/>
        <v>32.15</v>
      </c>
      <c r="K109" s="71">
        <v>0.0</v>
      </c>
      <c r="L109" s="91">
        <f t="shared" si="13"/>
        <v>0</v>
      </c>
      <c r="M109" s="71">
        <v>0.0</v>
      </c>
      <c r="N109" s="91">
        <f t="shared" si="14"/>
        <v>0</v>
      </c>
      <c r="O109" s="71">
        <v>0.0</v>
      </c>
      <c r="P109" s="91">
        <f t="shared" si="15"/>
        <v>0</v>
      </c>
      <c r="Q109" s="71">
        <f t="shared" si="40"/>
        <v>6.43</v>
      </c>
      <c r="R109" s="77">
        <f t="shared" si="23"/>
        <v>7850.25</v>
      </c>
      <c r="T109" s="68">
        <f t="shared" si="36"/>
        <v>5</v>
      </c>
      <c r="U109" s="68">
        <v>0.0</v>
      </c>
      <c r="V109" s="69">
        <f t="shared" si="41"/>
        <v>78.5</v>
      </c>
      <c r="W109" s="70">
        <f t="shared" si="37"/>
        <v>7882.4</v>
      </c>
      <c r="X109" s="71">
        <f t="shared" si="19"/>
        <v>78.5</v>
      </c>
    </row>
    <row r="110">
      <c r="A110" s="143"/>
      <c r="B110" s="72">
        <v>44064.0</v>
      </c>
      <c r="C110" s="102" t="s">
        <v>44</v>
      </c>
      <c r="D110" s="103">
        <f t="shared" si="38"/>
        <v>6.43</v>
      </c>
      <c r="E110" s="71">
        <v>0.0</v>
      </c>
      <c r="F110" s="91">
        <f t="shared" si="10"/>
        <v>7818.1</v>
      </c>
      <c r="G110" s="71">
        <v>0.0</v>
      </c>
      <c r="H110" s="91">
        <v>0.0</v>
      </c>
      <c r="I110" s="4">
        <f t="shared" si="39"/>
        <v>6.43</v>
      </c>
      <c r="J110" s="77">
        <f t="shared" si="12"/>
        <v>38.58</v>
      </c>
      <c r="K110" s="71">
        <v>0.0</v>
      </c>
      <c r="L110" s="91">
        <f t="shared" si="13"/>
        <v>0</v>
      </c>
      <c r="M110" s="71">
        <v>0.0</v>
      </c>
      <c r="N110" s="91">
        <f t="shared" si="14"/>
        <v>0</v>
      </c>
      <c r="O110" s="71">
        <v>0.0</v>
      </c>
      <c r="P110" s="91">
        <f t="shared" si="15"/>
        <v>0</v>
      </c>
      <c r="Q110" s="71">
        <f t="shared" si="40"/>
        <v>6.43</v>
      </c>
      <c r="R110" s="77">
        <f t="shared" si="23"/>
        <v>7856.68</v>
      </c>
      <c r="T110" s="68">
        <f t="shared" si="36"/>
        <v>4</v>
      </c>
      <c r="U110" s="68">
        <v>0.0</v>
      </c>
      <c r="V110" s="69">
        <f t="shared" si="41"/>
        <v>78.57</v>
      </c>
      <c r="W110" s="70">
        <f t="shared" si="37"/>
        <v>7882.4</v>
      </c>
      <c r="X110" s="71">
        <f t="shared" si="19"/>
        <v>78.57</v>
      </c>
    </row>
    <row r="111">
      <c r="A111" s="143"/>
      <c r="B111" s="72">
        <v>44065.0</v>
      </c>
      <c r="C111" s="102" t="s">
        <v>44</v>
      </c>
      <c r="D111" s="103">
        <f t="shared" si="38"/>
        <v>6.43</v>
      </c>
      <c r="E111" s="71">
        <v>0.0</v>
      </c>
      <c r="F111" s="91">
        <f t="shared" si="10"/>
        <v>7818.1</v>
      </c>
      <c r="G111" s="71">
        <v>0.0</v>
      </c>
      <c r="H111" s="91">
        <v>0.0</v>
      </c>
      <c r="I111" s="4">
        <f t="shared" si="39"/>
        <v>6.43</v>
      </c>
      <c r="J111" s="77">
        <f t="shared" si="12"/>
        <v>45.01</v>
      </c>
      <c r="K111" s="71">
        <v>0.0</v>
      </c>
      <c r="L111" s="91">
        <f t="shared" si="13"/>
        <v>0</v>
      </c>
      <c r="M111" s="71">
        <v>0.0</v>
      </c>
      <c r="N111" s="91">
        <f t="shared" si="14"/>
        <v>0</v>
      </c>
      <c r="O111" s="71">
        <v>0.0</v>
      </c>
      <c r="P111" s="91">
        <f t="shared" si="15"/>
        <v>0</v>
      </c>
      <c r="Q111" s="71">
        <f t="shared" si="40"/>
        <v>6.43</v>
      </c>
      <c r="R111" s="77">
        <f t="shared" si="23"/>
        <v>7863.11</v>
      </c>
      <c r="T111" s="68">
        <f t="shared" si="36"/>
        <v>3</v>
      </c>
      <c r="U111" s="68">
        <v>0.0</v>
      </c>
      <c r="V111" s="69">
        <f t="shared" si="41"/>
        <v>78.63</v>
      </c>
      <c r="W111" s="70">
        <f t="shared" si="37"/>
        <v>7882.4</v>
      </c>
      <c r="X111" s="71">
        <f t="shared" si="19"/>
        <v>78.63</v>
      </c>
    </row>
    <row r="112">
      <c r="A112" s="143"/>
      <c r="B112" s="72">
        <v>44066.0</v>
      </c>
      <c r="C112" s="102" t="s">
        <v>44</v>
      </c>
      <c r="D112" s="103">
        <f t="shared" si="38"/>
        <v>6.43</v>
      </c>
      <c r="E112" s="71">
        <v>0.0</v>
      </c>
      <c r="F112" s="91">
        <f t="shared" si="10"/>
        <v>7818.1</v>
      </c>
      <c r="G112" s="71">
        <v>0.0</v>
      </c>
      <c r="H112" s="91">
        <v>0.0</v>
      </c>
      <c r="I112" s="4">
        <f t="shared" si="39"/>
        <v>6.43</v>
      </c>
      <c r="J112" s="77">
        <f t="shared" si="12"/>
        <v>51.44</v>
      </c>
      <c r="K112" s="71">
        <v>0.0</v>
      </c>
      <c r="L112" s="91">
        <f t="shared" si="13"/>
        <v>0</v>
      </c>
      <c r="M112" s="71">
        <v>0.0</v>
      </c>
      <c r="N112" s="91">
        <f t="shared" si="14"/>
        <v>0</v>
      </c>
      <c r="O112" s="71">
        <v>0.0</v>
      </c>
      <c r="P112" s="91">
        <f t="shared" si="15"/>
        <v>0</v>
      </c>
      <c r="Q112" s="71">
        <f t="shared" si="40"/>
        <v>6.43</v>
      </c>
      <c r="R112" s="77">
        <f t="shared" si="23"/>
        <v>7869.54</v>
      </c>
      <c r="T112" s="68">
        <f t="shared" si="36"/>
        <v>2</v>
      </c>
      <c r="U112" s="68">
        <v>0.0</v>
      </c>
      <c r="V112" s="69">
        <f t="shared" si="41"/>
        <v>78.7</v>
      </c>
      <c r="W112" s="70">
        <f t="shared" si="37"/>
        <v>7882.4</v>
      </c>
      <c r="X112" s="71">
        <f t="shared" si="19"/>
        <v>78.7</v>
      </c>
    </row>
    <row r="113">
      <c r="A113" s="143"/>
      <c r="B113" s="72">
        <v>44067.0</v>
      </c>
      <c r="C113" s="102" t="s">
        <v>44</v>
      </c>
      <c r="D113" s="103">
        <f t="shared" si="38"/>
        <v>6.43</v>
      </c>
      <c r="E113" s="71">
        <v>0.0</v>
      </c>
      <c r="F113" s="91">
        <f t="shared" si="10"/>
        <v>7818.1</v>
      </c>
      <c r="G113" s="71">
        <v>0.0</v>
      </c>
      <c r="H113" s="91">
        <v>0.0</v>
      </c>
      <c r="I113" s="4">
        <f t="shared" si="39"/>
        <v>6.43</v>
      </c>
      <c r="J113" s="77">
        <f t="shared" si="12"/>
        <v>57.87</v>
      </c>
      <c r="K113" s="71">
        <v>0.0</v>
      </c>
      <c r="L113" s="91">
        <f t="shared" si="13"/>
        <v>0</v>
      </c>
      <c r="M113" s="71">
        <v>0.0</v>
      </c>
      <c r="N113" s="91">
        <f t="shared" si="14"/>
        <v>0</v>
      </c>
      <c r="O113" s="71">
        <v>0.0</v>
      </c>
      <c r="P113" s="91">
        <f t="shared" si="15"/>
        <v>0</v>
      </c>
      <c r="Q113" s="71">
        <f t="shared" si="40"/>
        <v>6.43</v>
      </c>
      <c r="R113" s="77">
        <f t="shared" si="23"/>
        <v>7875.97</v>
      </c>
      <c r="T113" s="68">
        <f t="shared" si="36"/>
        <v>1</v>
      </c>
      <c r="U113" s="68">
        <v>0.0</v>
      </c>
      <c r="V113" s="69">
        <f t="shared" si="41"/>
        <v>78.76</v>
      </c>
      <c r="W113" s="70">
        <f t="shared" si="37"/>
        <v>7882.4</v>
      </c>
      <c r="X113" s="71">
        <f t="shared" si="19"/>
        <v>78.76</v>
      </c>
    </row>
    <row r="114">
      <c r="A114" s="143"/>
      <c r="B114" s="72">
        <v>44068.0</v>
      </c>
      <c r="C114" s="102" t="s">
        <v>44</v>
      </c>
      <c r="D114" s="103">
        <f t="shared" si="38"/>
        <v>6.43</v>
      </c>
      <c r="E114" s="71">
        <v>0.0</v>
      </c>
      <c r="F114" s="91">
        <f t="shared" si="10"/>
        <v>7818.1</v>
      </c>
      <c r="G114" s="71">
        <v>0.0</v>
      </c>
      <c r="H114" s="91">
        <v>0.0</v>
      </c>
      <c r="I114" s="4">
        <f t="shared" si="39"/>
        <v>6.43</v>
      </c>
      <c r="J114" s="77">
        <f t="shared" si="12"/>
        <v>64.3</v>
      </c>
      <c r="K114" s="71">
        <v>0.0</v>
      </c>
      <c r="L114" s="91">
        <f t="shared" si="13"/>
        <v>0</v>
      </c>
      <c r="M114" s="71">
        <v>0.0</v>
      </c>
      <c r="N114" s="91">
        <f t="shared" si="14"/>
        <v>0</v>
      </c>
      <c r="O114" s="71">
        <v>0.0</v>
      </c>
      <c r="P114" s="91">
        <f t="shared" si="15"/>
        <v>0</v>
      </c>
      <c r="Q114" s="71">
        <f t="shared" si="40"/>
        <v>6.43</v>
      </c>
      <c r="R114" s="77">
        <f t="shared" si="23"/>
        <v>7882.4</v>
      </c>
      <c r="T114" s="68">
        <f t="shared" si="36"/>
        <v>0</v>
      </c>
      <c r="U114" s="68">
        <v>0.0</v>
      </c>
      <c r="V114" s="69">
        <v>0.0</v>
      </c>
      <c r="W114" s="70">
        <f t="shared" si="37"/>
        <v>7882.4</v>
      </c>
      <c r="X114" s="71">
        <f t="shared" si="19"/>
        <v>78.82</v>
      </c>
    </row>
    <row r="115">
      <c r="A115" s="143"/>
      <c r="B115" s="197">
        <v>44069.0</v>
      </c>
      <c r="C115" s="198" t="s">
        <v>58</v>
      </c>
      <c r="D115" s="199">
        <f>C8</f>
        <v>300</v>
      </c>
      <c r="E115" s="200">
        <v>0.0</v>
      </c>
      <c r="F115" s="201">
        <f t="shared" si="10"/>
        <v>7818.1</v>
      </c>
      <c r="G115" s="202">
        <f>0</f>
        <v>0</v>
      </c>
      <c r="H115" s="201">
        <f t="shared" ref="H115:H116" si="42">G115</f>
        <v>0</v>
      </c>
      <c r="I115" s="202">
        <v>0.0</v>
      </c>
      <c r="J115" s="203">
        <f t="shared" si="12"/>
        <v>64.3</v>
      </c>
      <c r="K115" s="202">
        <v>0.0</v>
      </c>
      <c r="L115" s="201">
        <f>K115</f>
        <v>0</v>
      </c>
      <c r="M115" s="202">
        <f>D115</f>
        <v>300</v>
      </c>
      <c r="N115" s="201">
        <f>M115</f>
        <v>300</v>
      </c>
      <c r="O115" s="202">
        <v>0.0</v>
      </c>
      <c r="P115" s="201">
        <f>P103+O115</f>
        <v>0</v>
      </c>
      <c r="Q115" s="200">
        <f>E115+I115+M115+O115</f>
        <v>300</v>
      </c>
      <c r="R115" s="204">
        <f t="shared" si="23"/>
        <v>8182.4</v>
      </c>
      <c r="T115" s="68"/>
      <c r="U115" s="68"/>
      <c r="V115" s="71">
        <v>0.0</v>
      </c>
      <c r="W115" s="71">
        <v>0.0</v>
      </c>
      <c r="X115" s="71">
        <f t="shared" si="19"/>
        <v>81.82</v>
      </c>
    </row>
    <row r="116">
      <c r="A116" s="113"/>
      <c r="B116" s="197">
        <v>44069.0</v>
      </c>
      <c r="C116" s="198" t="s">
        <v>59</v>
      </c>
      <c r="D116" s="202">
        <f>F115</f>
        <v>7818.1</v>
      </c>
      <c r="E116" s="200">
        <f>-F115</f>
        <v>-7818.1</v>
      </c>
      <c r="F116" s="201">
        <f t="shared" si="10"/>
        <v>0</v>
      </c>
      <c r="G116" s="202">
        <f>F115</f>
        <v>7818.1</v>
      </c>
      <c r="H116" s="201">
        <f t="shared" si="42"/>
        <v>7818.1</v>
      </c>
      <c r="I116" s="202">
        <v>0.0</v>
      </c>
      <c r="J116" s="203">
        <f t="shared" si="12"/>
        <v>64.3</v>
      </c>
      <c r="K116" s="202">
        <v>0.0</v>
      </c>
      <c r="L116" s="201">
        <f t="shared" ref="L116:L121" si="43">L115+K116</f>
        <v>0</v>
      </c>
      <c r="M116" s="202">
        <v>0.0</v>
      </c>
      <c r="N116" s="201">
        <f t="shared" ref="N116:N117" si="44">N115+M116</f>
        <v>300</v>
      </c>
      <c r="O116" s="202">
        <v>0.0</v>
      </c>
      <c r="P116" s="202">
        <f t="shared" ref="P116:P117" si="45">P115+O116</f>
        <v>0</v>
      </c>
      <c r="Q116" s="200">
        <v>0.0</v>
      </c>
      <c r="R116" s="204">
        <f t="shared" si="23"/>
        <v>8182.4</v>
      </c>
      <c r="T116" s="205"/>
      <c r="U116" s="182"/>
      <c r="V116" s="69">
        <v>0.0</v>
      </c>
      <c r="W116" s="70">
        <v>0.0</v>
      </c>
      <c r="X116" s="4">
        <f t="shared" si="19"/>
        <v>81.82</v>
      </c>
    </row>
    <row r="117">
      <c r="A117" s="113"/>
      <c r="B117" s="197">
        <v>44069.0</v>
      </c>
      <c r="C117" s="198" t="s">
        <v>60</v>
      </c>
      <c r="D117" s="202">
        <f>J116</f>
        <v>64.3</v>
      </c>
      <c r="E117" s="200">
        <v>0.0</v>
      </c>
      <c r="F117" s="201">
        <f t="shared" si="10"/>
        <v>0</v>
      </c>
      <c r="G117" s="202">
        <v>0.0</v>
      </c>
      <c r="H117" s="201">
        <f t="shared" ref="H117:H121" si="46">H116+G117</f>
        <v>7818.1</v>
      </c>
      <c r="I117" s="202">
        <f>-J116</f>
        <v>-64.3</v>
      </c>
      <c r="J117" s="203">
        <f t="shared" si="12"/>
        <v>0</v>
      </c>
      <c r="K117" s="202">
        <f>J116</f>
        <v>64.3</v>
      </c>
      <c r="L117" s="201">
        <f t="shared" si="43"/>
        <v>64.3</v>
      </c>
      <c r="M117" s="202">
        <v>0.0</v>
      </c>
      <c r="N117" s="201">
        <f t="shared" si="44"/>
        <v>300</v>
      </c>
      <c r="O117" s="202">
        <v>0.0</v>
      </c>
      <c r="P117" s="202">
        <f t="shared" si="45"/>
        <v>0</v>
      </c>
      <c r="Q117" s="200">
        <v>0.0</v>
      </c>
      <c r="R117" s="204">
        <f t="shared" si="23"/>
        <v>8182.4</v>
      </c>
      <c r="T117" s="205"/>
      <c r="V117" s="206">
        <v>0.0</v>
      </c>
      <c r="W117" s="206">
        <v>0.0</v>
      </c>
      <c r="X117" s="4">
        <f t="shared" si="19"/>
        <v>81.82</v>
      </c>
    </row>
    <row r="118">
      <c r="A118" s="113"/>
      <c r="B118" s="197">
        <v>44069.0</v>
      </c>
      <c r="C118" s="198" t="s">
        <v>61</v>
      </c>
      <c r="D118" s="202">
        <f>ROUND(C3/365*H117,2)</f>
        <v>12.85</v>
      </c>
      <c r="E118" s="200">
        <v>0.0</v>
      </c>
      <c r="F118" s="201">
        <v>0.0</v>
      </c>
      <c r="G118" s="202">
        <v>0.0</v>
      </c>
      <c r="H118" s="201">
        <f t="shared" si="46"/>
        <v>7818.1</v>
      </c>
      <c r="I118" s="202">
        <v>0.0</v>
      </c>
      <c r="J118" s="203">
        <v>0.0</v>
      </c>
      <c r="K118" s="202">
        <v>0.0</v>
      </c>
      <c r="L118" s="201">
        <f t="shared" si="43"/>
        <v>64.3</v>
      </c>
      <c r="M118" s="202">
        <v>0.0</v>
      </c>
      <c r="N118" s="201">
        <f>N115+M118</f>
        <v>300</v>
      </c>
      <c r="O118" s="202">
        <f t="shared" ref="O118:O120" si="47">D118</f>
        <v>12.85</v>
      </c>
      <c r="P118" s="202">
        <f>P115+O118</f>
        <v>12.85</v>
      </c>
      <c r="Q118" s="200">
        <f t="shared" ref="Q118:Q120" si="48">E118+I118+M118+O118</f>
        <v>12.85</v>
      </c>
      <c r="R118" s="204">
        <f>R115+Q118</f>
        <v>8195.25</v>
      </c>
      <c r="T118" s="205"/>
      <c r="V118" s="206">
        <v>0.0</v>
      </c>
      <c r="W118" s="206">
        <v>0.0</v>
      </c>
      <c r="X118" s="4">
        <f t="shared" si="19"/>
        <v>81.95</v>
      </c>
    </row>
    <row r="119">
      <c r="A119" s="113"/>
      <c r="B119" s="197">
        <v>44070.0</v>
      </c>
      <c r="C119" s="198" t="s">
        <v>61</v>
      </c>
      <c r="D119" s="202">
        <f>ROUND(C3/365*H118,2)</f>
        <v>12.85</v>
      </c>
      <c r="E119" s="200">
        <v>0.0</v>
      </c>
      <c r="F119" s="201">
        <v>0.0</v>
      </c>
      <c r="G119" s="202">
        <v>0.0</v>
      </c>
      <c r="H119" s="201">
        <f t="shared" si="46"/>
        <v>7818.1</v>
      </c>
      <c r="I119" s="202">
        <v>0.0</v>
      </c>
      <c r="J119" s="203">
        <v>0.0</v>
      </c>
      <c r="K119" s="202">
        <v>0.0</v>
      </c>
      <c r="L119" s="201">
        <f t="shared" si="43"/>
        <v>64.3</v>
      </c>
      <c r="M119" s="202">
        <v>0.0</v>
      </c>
      <c r="N119" s="201">
        <f t="shared" ref="N119:N121" si="49">N118+M119</f>
        <v>300</v>
      </c>
      <c r="O119" s="202">
        <f t="shared" si="47"/>
        <v>12.85</v>
      </c>
      <c r="P119" s="202">
        <f t="shared" ref="P119:P121" si="50">P118+O119</f>
        <v>25.7</v>
      </c>
      <c r="Q119" s="200">
        <f t="shared" si="48"/>
        <v>12.85</v>
      </c>
      <c r="R119" s="204">
        <f t="shared" ref="R119:R121" si="51">R118+Q119</f>
        <v>8208.1</v>
      </c>
      <c r="T119" s="205"/>
      <c r="V119" s="206">
        <v>0.0</v>
      </c>
      <c r="W119" s="206">
        <v>0.0</v>
      </c>
      <c r="X119" s="4">
        <f t="shared" si="19"/>
        <v>82.08</v>
      </c>
    </row>
    <row r="120">
      <c r="A120" s="113"/>
      <c r="B120" s="207">
        <v>44071.0</v>
      </c>
      <c r="C120" s="198" t="s">
        <v>61</v>
      </c>
      <c r="D120" s="202">
        <f>ROUND(C3/365*H119,2)</f>
        <v>12.85</v>
      </c>
      <c r="E120" s="200">
        <v>0.0</v>
      </c>
      <c r="F120" s="201">
        <v>0.0</v>
      </c>
      <c r="G120" s="202">
        <v>0.0</v>
      </c>
      <c r="H120" s="201">
        <f t="shared" si="46"/>
        <v>7818.1</v>
      </c>
      <c r="I120" s="202">
        <v>0.0</v>
      </c>
      <c r="J120" s="203">
        <v>0.0</v>
      </c>
      <c r="K120" s="202">
        <v>0.0</v>
      </c>
      <c r="L120" s="201">
        <f t="shared" si="43"/>
        <v>64.3</v>
      </c>
      <c r="M120" s="202">
        <v>0.0</v>
      </c>
      <c r="N120" s="208">
        <f t="shared" si="49"/>
        <v>300</v>
      </c>
      <c r="O120" s="202">
        <f t="shared" si="47"/>
        <v>12.85</v>
      </c>
      <c r="P120" s="202">
        <f t="shared" si="50"/>
        <v>38.55</v>
      </c>
      <c r="Q120" s="200">
        <f t="shared" si="48"/>
        <v>12.85</v>
      </c>
      <c r="R120" s="204">
        <f t="shared" si="51"/>
        <v>8220.95</v>
      </c>
      <c r="T120" s="205"/>
      <c r="V120" s="206">
        <v>0.0</v>
      </c>
      <c r="W120" s="206">
        <v>0.0</v>
      </c>
      <c r="X120" s="4">
        <f t="shared" si="19"/>
        <v>82.21</v>
      </c>
    </row>
    <row r="121">
      <c r="A121" s="113"/>
      <c r="B121" s="209">
        <v>44071.0</v>
      </c>
      <c r="C121" s="84" t="s">
        <v>62</v>
      </c>
      <c r="D121" s="85">
        <f>-(G121+K121+M121+O121)</f>
        <v>8220.95</v>
      </c>
      <c r="E121" s="86">
        <v>0.0</v>
      </c>
      <c r="F121" s="98">
        <f>F120+E121</f>
        <v>0</v>
      </c>
      <c r="G121" s="85">
        <f>-(H120)</f>
        <v>-7818.1</v>
      </c>
      <c r="H121" s="98">
        <f t="shared" si="46"/>
        <v>0</v>
      </c>
      <c r="I121" s="85">
        <v>0.0</v>
      </c>
      <c r="J121" s="88">
        <f>J120+I121</f>
        <v>0</v>
      </c>
      <c r="K121" s="85">
        <f>-(L120)</f>
        <v>-64.3</v>
      </c>
      <c r="L121" s="98">
        <f t="shared" si="43"/>
        <v>0</v>
      </c>
      <c r="M121" s="85">
        <f>-(N120)</f>
        <v>-300</v>
      </c>
      <c r="N121" s="210">
        <f t="shared" si="49"/>
        <v>0</v>
      </c>
      <c r="O121" s="86">
        <f>-(P120)</f>
        <v>-38.55</v>
      </c>
      <c r="P121" s="85">
        <f t="shared" si="50"/>
        <v>0</v>
      </c>
      <c r="Q121" s="86">
        <f>-D121</f>
        <v>-8220.95</v>
      </c>
      <c r="R121" s="89">
        <f t="shared" si="51"/>
        <v>0</v>
      </c>
      <c r="T121" s="205"/>
      <c r="V121" s="206">
        <v>0.0</v>
      </c>
      <c r="W121" s="206">
        <v>0.0</v>
      </c>
      <c r="X121" s="4">
        <f t="shared" si="19"/>
        <v>0</v>
      </c>
    </row>
  </sheetData>
  <mergeCells count="1">
    <mergeCell ref="U2:U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29"/>
    <col customWidth="1" min="3" max="3" width="31.57"/>
    <col customWidth="1" min="13" max="13" width="20.86"/>
    <col customWidth="1" min="17" max="17" width="19.29"/>
    <col customWidth="1" min="19" max="19" width="22.71"/>
    <col customWidth="1" min="20" max="20" width="20.14"/>
    <col customWidth="1" min="21" max="21" width="18.57"/>
    <col customWidth="1" min="22" max="23" width="30.14"/>
  </cols>
  <sheetData>
    <row r="1" ht="27.75" customHeight="1">
      <c r="A1" s="211"/>
      <c r="B1" s="212" t="s">
        <v>0</v>
      </c>
      <c r="C1" s="213">
        <v>30000.0</v>
      </c>
      <c r="D1" s="214"/>
      <c r="E1" s="214"/>
      <c r="F1" s="214"/>
      <c r="G1" s="214"/>
      <c r="H1" s="214"/>
      <c r="I1" s="214"/>
      <c r="J1" s="214"/>
      <c r="K1" s="214"/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215"/>
      <c r="Y1" s="215"/>
      <c r="Z1" s="215"/>
      <c r="AA1" s="215"/>
      <c r="AB1" s="215"/>
      <c r="AC1" s="214"/>
      <c r="AD1" s="214"/>
      <c r="AE1" s="214"/>
      <c r="AF1" s="214"/>
      <c r="AG1" s="214"/>
      <c r="AH1" s="214"/>
      <c r="AI1" s="214"/>
      <c r="AJ1" s="214"/>
    </row>
    <row r="2" ht="18.75" customHeight="1">
      <c r="A2" s="211"/>
      <c r="B2" s="212" t="s">
        <v>13</v>
      </c>
      <c r="C2" s="216">
        <v>0.3</v>
      </c>
      <c r="D2" s="214"/>
      <c r="E2" s="214"/>
      <c r="F2" s="214"/>
      <c r="G2" s="214"/>
      <c r="H2" s="214"/>
      <c r="I2" s="214"/>
      <c r="J2" s="214"/>
      <c r="K2" s="217"/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ROUND(R2*$C$2/365,2)*N2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  <c r="X2" s="215"/>
      <c r="Y2" s="215"/>
      <c r="Z2" s="215"/>
      <c r="AA2" s="215"/>
      <c r="AB2" s="218"/>
      <c r="AC2" s="214"/>
      <c r="AD2" s="214"/>
      <c r="AE2" s="214"/>
      <c r="AF2" s="214"/>
      <c r="AG2" s="214"/>
      <c r="AH2" s="214"/>
      <c r="AI2" s="214"/>
      <c r="AJ2" s="214"/>
    </row>
    <row r="3" ht="30.0" customHeight="1">
      <c r="A3" s="211"/>
      <c r="B3" s="212" t="s">
        <v>48</v>
      </c>
      <c r="C3" s="216">
        <v>0.6</v>
      </c>
      <c r="D3" s="214"/>
      <c r="E3" s="214"/>
      <c r="F3" s="214"/>
      <c r="G3" s="214"/>
      <c r="H3" s="214"/>
      <c r="I3" s="214"/>
      <c r="J3" s="214"/>
      <c r="K3" s="217"/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  <c r="X3" s="215"/>
      <c r="Y3" s="215"/>
      <c r="Z3" s="215"/>
      <c r="AA3" s="215"/>
      <c r="AB3" s="218"/>
      <c r="AC3" s="214"/>
      <c r="AD3" s="214"/>
      <c r="AE3" s="214"/>
      <c r="AF3" s="214"/>
      <c r="AG3" s="214"/>
      <c r="AH3" s="214"/>
      <c r="AI3" s="214"/>
      <c r="AJ3" s="214"/>
    </row>
    <row r="4">
      <c r="A4" s="211"/>
      <c r="B4" s="212" t="s">
        <v>14</v>
      </c>
      <c r="C4" s="216">
        <v>0.03</v>
      </c>
      <c r="D4" s="214"/>
      <c r="E4" s="214"/>
      <c r="F4" s="214"/>
      <c r="G4" s="214"/>
      <c r="H4" s="214"/>
      <c r="I4" s="214"/>
      <c r="J4" s="214"/>
      <c r="K4" s="217"/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  <c r="X4" s="215"/>
      <c r="Y4" s="215"/>
      <c r="Z4" s="215"/>
      <c r="AA4" s="215"/>
      <c r="AB4" s="218"/>
      <c r="AC4" s="214"/>
      <c r="AD4" s="214"/>
      <c r="AE4" s="214"/>
      <c r="AF4" s="214"/>
      <c r="AG4" s="214"/>
      <c r="AH4" s="214"/>
      <c r="AI4" s="214"/>
      <c r="AJ4" s="214"/>
    </row>
    <row r="5" ht="15.75" customHeight="1">
      <c r="A5" s="211"/>
      <c r="B5" s="212" t="s">
        <v>15</v>
      </c>
      <c r="C5" s="219">
        <f>C4*C1</f>
        <v>900</v>
      </c>
      <c r="D5" s="214"/>
      <c r="E5" s="214"/>
      <c r="F5" s="214"/>
      <c r="G5" s="214"/>
      <c r="H5" s="214"/>
      <c r="I5" s="214"/>
      <c r="J5" s="214"/>
      <c r="K5" s="217"/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</row>
    <row r="6">
      <c r="A6" s="211"/>
      <c r="B6" s="212" t="s">
        <v>16</v>
      </c>
      <c r="C6" s="216">
        <v>5.0E-4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</row>
    <row r="7">
      <c r="A7" s="211"/>
      <c r="B7" s="212" t="s">
        <v>18</v>
      </c>
      <c r="C7" s="220">
        <f>C1-D18</f>
        <v>29100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</row>
    <row r="8">
      <c r="A8" s="211"/>
      <c r="B8" s="212" t="s">
        <v>19</v>
      </c>
      <c r="C8" s="220">
        <v>300.0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</row>
    <row r="9">
      <c r="A9" s="211"/>
      <c r="B9" s="212" t="s">
        <v>20</v>
      </c>
      <c r="C9" s="221">
        <v>4.0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</row>
    <row r="10">
      <c r="A10" s="211"/>
      <c r="B10" s="222" t="s">
        <v>21</v>
      </c>
      <c r="C10" s="220" t="s">
        <v>22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</row>
    <row r="11">
      <c r="A11" s="211"/>
      <c r="B11" s="222" t="s">
        <v>23</v>
      </c>
      <c r="C11" s="220" t="s">
        <v>24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</row>
    <row r="12">
      <c r="A12" s="211"/>
      <c r="B12" s="212" t="s">
        <v>25</v>
      </c>
      <c r="C12" s="220">
        <f>C1/C9</f>
        <v>7500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</row>
    <row r="13">
      <c r="A13" s="211"/>
      <c r="B13" s="212" t="s">
        <v>49</v>
      </c>
      <c r="C13" s="223">
        <v>43976.0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</row>
    <row r="14">
      <c r="A14" s="217"/>
      <c r="B14" s="224" t="s">
        <v>27</v>
      </c>
      <c r="C14" s="225">
        <v>10000.0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</row>
    <row r="15">
      <c r="A15" s="217"/>
      <c r="B15" s="224" t="s">
        <v>28</v>
      </c>
      <c r="C15" s="226">
        <v>0.01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</row>
    <row r="16">
      <c r="A16" s="214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</row>
    <row r="17">
      <c r="A17" s="228"/>
      <c r="B17" s="229" t="s">
        <v>29</v>
      </c>
      <c r="C17" s="229" t="s">
        <v>30</v>
      </c>
      <c r="D17" s="230" t="s">
        <v>31</v>
      </c>
      <c r="E17" s="231" t="s">
        <v>32</v>
      </c>
      <c r="F17" s="230" t="s">
        <v>33</v>
      </c>
      <c r="G17" s="232" t="s">
        <v>50</v>
      </c>
      <c r="H17" s="233" t="s">
        <v>51</v>
      </c>
      <c r="I17" s="231" t="s">
        <v>34</v>
      </c>
      <c r="J17" s="230" t="s">
        <v>35</v>
      </c>
      <c r="K17" s="233" t="s">
        <v>52</v>
      </c>
      <c r="L17" s="233" t="s">
        <v>53</v>
      </c>
      <c r="M17" s="230" t="s">
        <v>54</v>
      </c>
      <c r="N17" s="231" t="s">
        <v>55</v>
      </c>
      <c r="O17" s="231" t="s">
        <v>56</v>
      </c>
      <c r="P17" s="230" t="s">
        <v>57</v>
      </c>
      <c r="Q17" s="234" t="s">
        <v>36</v>
      </c>
      <c r="R17" s="235" t="s">
        <v>37</v>
      </c>
      <c r="S17" s="214"/>
      <c r="T17" s="236" t="s">
        <v>38</v>
      </c>
      <c r="U17" s="236" t="s">
        <v>2</v>
      </c>
      <c r="V17" s="236" t="s">
        <v>39</v>
      </c>
      <c r="W17" s="236" t="s">
        <v>40</v>
      </c>
      <c r="X17" s="236" t="s">
        <v>41</v>
      </c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</row>
    <row r="18">
      <c r="A18" s="228"/>
      <c r="B18" s="237">
        <v>43976.0</v>
      </c>
      <c r="C18" s="238" t="s">
        <v>42</v>
      </c>
      <c r="D18" s="239">
        <f>C5</f>
        <v>900</v>
      </c>
      <c r="E18" s="240">
        <f t="shared" ref="E18:E19" si="9">D18</f>
        <v>900</v>
      </c>
      <c r="F18" s="239">
        <f>D18</f>
        <v>900</v>
      </c>
      <c r="G18" s="240">
        <v>0.0</v>
      </c>
      <c r="H18" s="241">
        <f>G18</f>
        <v>0</v>
      </c>
      <c r="I18" s="242">
        <v>0.0</v>
      </c>
      <c r="J18" s="241">
        <v>0.0</v>
      </c>
      <c r="K18" s="240">
        <v>0.0</v>
      </c>
      <c r="L18" s="239">
        <v>0.0</v>
      </c>
      <c r="M18" s="240">
        <v>0.0</v>
      </c>
      <c r="N18" s="239">
        <f>M18</f>
        <v>0</v>
      </c>
      <c r="O18" s="240">
        <v>0.0</v>
      </c>
      <c r="P18" s="239">
        <f>O18</f>
        <v>0</v>
      </c>
      <c r="Q18" s="243"/>
      <c r="R18" s="244"/>
      <c r="S18" s="217"/>
      <c r="T18" s="245"/>
      <c r="U18" s="245"/>
      <c r="V18" s="245"/>
      <c r="W18" s="245"/>
      <c r="X18" s="245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</row>
    <row r="19">
      <c r="A19" s="246"/>
      <c r="B19" s="237">
        <v>43976.0</v>
      </c>
      <c r="C19" s="247" t="s">
        <v>43</v>
      </c>
      <c r="D19" s="241">
        <f>C1-D18</f>
        <v>29100</v>
      </c>
      <c r="E19" s="242">
        <f t="shared" si="9"/>
        <v>29100</v>
      </c>
      <c r="F19" s="239">
        <f t="shared" ref="F19:F44" si="10">F18+E19</f>
        <v>30000</v>
      </c>
      <c r="G19" s="240">
        <v>0.0</v>
      </c>
      <c r="H19" s="241">
        <f t="shared" ref="H19:H40" si="11">H18+G19</f>
        <v>0</v>
      </c>
      <c r="I19" s="242">
        <v>0.0</v>
      </c>
      <c r="J19" s="241">
        <f t="shared" ref="J19:J43" si="12">J18+I19</f>
        <v>0</v>
      </c>
      <c r="K19" s="240">
        <v>0.0</v>
      </c>
      <c r="L19" s="239">
        <f t="shared" ref="L19:L40" si="13">L18+K19</f>
        <v>0</v>
      </c>
      <c r="M19" s="240">
        <v>0.0</v>
      </c>
      <c r="N19" s="239">
        <f t="shared" ref="N19:N40" si="14">N18+M19</f>
        <v>0</v>
      </c>
      <c r="O19" s="240">
        <v>0.0</v>
      </c>
      <c r="P19" s="239">
        <f t="shared" ref="P19:P40" si="15">P18+O19</f>
        <v>0</v>
      </c>
      <c r="Q19" s="242">
        <f>C1</f>
        <v>30000</v>
      </c>
      <c r="R19" s="241">
        <f>C1</f>
        <v>30000</v>
      </c>
      <c r="S19" s="217"/>
      <c r="T19" s="248">
        <v>21.0</v>
      </c>
      <c r="U19" s="248">
        <v>0.0</v>
      </c>
      <c r="V19" s="249">
        <f t="shared" ref="V19:V39" si="16">ROUND(R19*$C$15,2)</f>
        <v>300</v>
      </c>
      <c r="W19" s="250">
        <f t="shared" ref="W19:W40" si="17">ROUND(MAX(0,F19-$S$2)+J19+ROUND(F19*$C$2/365,2)*T19+ROUND(F19*$C$5,2)*U19,2)</f>
        <v>7882.58</v>
      </c>
      <c r="X19" s="251">
        <f t="shared" ref="X19:X40" si="18">ROUND(R19/$C$14*100,2)</f>
        <v>300</v>
      </c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</row>
    <row r="20">
      <c r="A20" s="252"/>
      <c r="B20" s="253">
        <v>43977.0</v>
      </c>
      <c r="C20" s="254" t="s">
        <v>44</v>
      </c>
      <c r="D20" s="255">
        <f t="shared" ref="D20:D40" si="19">ROUND($C$2/365*F19,2)</f>
        <v>24.66</v>
      </c>
      <c r="E20" s="256">
        <v>0.0</v>
      </c>
      <c r="F20" s="255">
        <f t="shared" si="10"/>
        <v>30000</v>
      </c>
      <c r="G20" s="256">
        <v>0.0</v>
      </c>
      <c r="H20" s="255">
        <f t="shared" si="11"/>
        <v>0</v>
      </c>
      <c r="I20" s="256">
        <f t="shared" ref="I20:I40" si="20">D20</f>
        <v>24.66</v>
      </c>
      <c r="J20" s="257">
        <f t="shared" si="12"/>
        <v>24.66</v>
      </c>
      <c r="K20" s="256">
        <v>0.0</v>
      </c>
      <c r="L20" s="255">
        <f t="shared" si="13"/>
        <v>0</v>
      </c>
      <c r="M20" s="256">
        <v>0.0</v>
      </c>
      <c r="N20" s="255">
        <f t="shared" si="14"/>
        <v>0</v>
      </c>
      <c r="O20" s="256">
        <v>0.0</v>
      </c>
      <c r="P20" s="258">
        <f t="shared" si="15"/>
        <v>0</v>
      </c>
      <c r="Q20" s="256">
        <f t="shared" ref="Q20:Q40" si="21">E20+I20</f>
        <v>24.66</v>
      </c>
      <c r="R20" s="257">
        <f t="shared" ref="R20:R198" si="22">R19+Q20</f>
        <v>30024.66</v>
      </c>
      <c r="S20" s="217"/>
      <c r="T20" s="248">
        <v>20.0</v>
      </c>
      <c r="U20" s="248">
        <v>0.0</v>
      </c>
      <c r="V20" s="249">
        <f t="shared" si="16"/>
        <v>300.25</v>
      </c>
      <c r="W20" s="250">
        <f t="shared" si="17"/>
        <v>7882.58</v>
      </c>
      <c r="X20" s="251">
        <f t="shared" si="18"/>
        <v>300.25</v>
      </c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</row>
    <row r="21">
      <c r="A21" s="252"/>
      <c r="B21" s="253">
        <v>43978.0</v>
      </c>
      <c r="C21" s="254" t="s">
        <v>44</v>
      </c>
      <c r="D21" s="255">
        <f t="shared" si="19"/>
        <v>24.66</v>
      </c>
      <c r="E21" s="256">
        <v>0.0</v>
      </c>
      <c r="F21" s="255">
        <f t="shared" si="10"/>
        <v>30000</v>
      </c>
      <c r="G21" s="256">
        <v>0.0</v>
      </c>
      <c r="H21" s="255">
        <f t="shared" si="11"/>
        <v>0</v>
      </c>
      <c r="I21" s="256">
        <f t="shared" si="20"/>
        <v>24.66</v>
      </c>
      <c r="J21" s="257">
        <f t="shared" si="12"/>
        <v>49.32</v>
      </c>
      <c r="K21" s="256">
        <v>0.0</v>
      </c>
      <c r="L21" s="255">
        <f t="shared" si="13"/>
        <v>0</v>
      </c>
      <c r="M21" s="256">
        <v>0.0</v>
      </c>
      <c r="N21" s="255">
        <f t="shared" si="14"/>
        <v>0</v>
      </c>
      <c r="O21" s="256">
        <v>0.0</v>
      </c>
      <c r="P21" s="258">
        <f t="shared" si="15"/>
        <v>0</v>
      </c>
      <c r="Q21" s="256">
        <f t="shared" si="21"/>
        <v>24.66</v>
      </c>
      <c r="R21" s="257">
        <f t="shared" si="22"/>
        <v>30049.32</v>
      </c>
      <c r="S21" s="217"/>
      <c r="T21" s="248">
        <v>19.0</v>
      </c>
      <c r="U21" s="248">
        <v>0.0</v>
      </c>
      <c r="V21" s="249">
        <f t="shared" si="16"/>
        <v>300.49</v>
      </c>
      <c r="W21" s="250">
        <f t="shared" si="17"/>
        <v>7882.58</v>
      </c>
      <c r="X21" s="251">
        <f t="shared" si="18"/>
        <v>300.49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</row>
    <row r="22">
      <c r="A22" s="252"/>
      <c r="B22" s="253">
        <v>43979.0</v>
      </c>
      <c r="C22" s="254" t="s">
        <v>44</v>
      </c>
      <c r="D22" s="255">
        <f t="shared" si="19"/>
        <v>24.66</v>
      </c>
      <c r="E22" s="256">
        <v>0.0</v>
      </c>
      <c r="F22" s="255">
        <f t="shared" si="10"/>
        <v>30000</v>
      </c>
      <c r="G22" s="256">
        <v>0.0</v>
      </c>
      <c r="H22" s="255">
        <f t="shared" si="11"/>
        <v>0</v>
      </c>
      <c r="I22" s="256">
        <f t="shared" si="20"/>
        <v>24.66</v>
      </c>
      <c r="J22" s="257">
        <f t="shared" si="12"/>
        <v>73.98</v>
      </c>
      <c r="K22" s="256">
        <v>0.0</v>
      </c>
      <c r="L22" s="255">
        <f t="shared" si="13"/>
        <v>0</v>
      </c>
      <c r="M22" s="256">
        <v>0.0</v>
      </c>
      <c r="N22" s="255">
        <f t="shared" si="14"/>
        <v>0</v>
      </c>
      <c r="O22" s="256">
        <v>0.0</v>
      </c>
      <c r="P22" s="258">
        <f t="shared" si="15"/>
        <v>0</v>
      </c>
      <c r="Q22" s="256">
        <f t="shared" si="21"/>
        <v>24.66</v>
      </c>
      <c r="R22" s="257">
        <f t="shared" si="22"/>
        <v>30073.98</v>
      </c>
      <c r="S22" s="217"/>
      <c r="T22" s="248">
        <v>18.0</v>
      </c>
      <c r="U22" s="248">
        <v>0.0</v>
      </c>
      <c r="V22" s="249">
        <f t="shared" si="16"/>
        <v>300.74</v>
      </c>
      <c r="W22" s="250">
        <f t="shared" si="17"/>
        <v>7882.58</v>
      </c>
      <c r="X22" s="251">
        <f t="shared" si="18"/>
        <v>300.74</v>
      </c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</row>
    <row r="23">
      <c r="A23" s="259"/>
      <c r="B23" s="253">
        <v>43980.0</v>
      </c>
      <c r="C23" s="254" t="s">
        <v>44</v>
      </c>
      <c r="D23" s="255">
        <f t="shared" si="19"/>
        <v>24.66</v>
      </c>
      <c r="E23" s="256">
        <v>0.0</v>
      </c>
      <c r="F23" s="255">
        <f t="shared" si="10"/>
        <v>30000</v>
      </c>
      <c r="G23" s="256">
        <v>0.0</v>
      </c>
      <c r="H23" s="255">
        <f t="shared" si="11"/>
        <v>0</v>
      </c>
      <c r="I23" s="256">
        <f t="shared" si="20"/>
        <v>24.66</v>
      </c>
      <c r="J23" s="257">
        <f t="shared" si="12"/>
        <v>98.64</v>
      </c>
      <c r="K23" s="256">
        <v>0.0</v>
      </c>
      <c r="L23" s="255">
        <f t="shared" si="13"/>
        <v>0</v>
      </c>
      <c r="M23" s="256">
        <v>0.0</v>
      </c>
      <c r="N23" s="255">
        <f t="shared" si="14"/>
        <v>0</v>
      </c>
      <c r="O23" s="256">
        <v>0.0</v>
      </c>
      <c r="P23" s="258">
        <f t="shared" si="15"/>
        <v>0</v>
      </c>
      <c r="Q23" s="256">
        <f t="shared" si="21"/>
        <v>24.66</v>
      </c>
      <c r="R23" s="257">
        <f t="shared" si="22"/>
        <v>30098.64</v>
      </c>
      <c r="S23" s="217"/>
      <c r="T23" s="248">
        <v>17.0</v>
      </c>
      <c r="U23" s="248">
        <v>0.0</v>
      </c>
      <c r="V23" s="249">
        <f t="shared" si="16"/>
        <v>300.99</v>
      </c>
      <c r="W23" s="250">
        <f t="shared" si="17"/>
        <v>7882.58</v>
      </c>
      <c r="X23" s="251">
        <f t="shared" si="18"/>
        <v>300.99</v>
      </c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</row>
    <row r="24">
      <c r="A24" s="259"/>
      <c r="B24" s="253">
        <v>43981.0</v>
      </c>
      <c r="C24" s="254" t="s">
        <v>44</v>
      </c>
      <c r="D24" s="255">
        <f t="shared" si="19"/>
        <v>24.66</v>
      </c>
      <c r="E24" s="256">
        <v>0.0</v>
      </c>
      <c r="F24" s="255">
        <f t="shared" si="10"/>
        <v>30000</v>
      </c>
      <c r="G24" s="256">
        <v>0.0</v>
      </c>
      <c r="H24" s="255">
        <f t="shared" si="11"/>
        <v>0</v>
      </c>
      <c r="I24" s="256">
        <f t="shared" si="20"/>
        <v>24.66</v>
      </c>
      <c r="J24" s="257">
        <f t="shared" si="12"/>
        <v>123.3</v>
      </c>
      <c r="K24" s="256">
        <v>0.0</v>
      </c>
      <c r="L24" s="255">
        <f t="shared" si="13"/>
        <v>0</v>
      </c>
      <c r="M24" s="256">
        <v>0.0</v>
      </c>
      <c r="N24" s="255">
        <f t="shared" si="14"/>
        <v>0</v>
      </c>
      <c r="O24" s="256">
        <v>0.0</v>
      </c>
      <c r="P24" s="258">
        <f t="shared" si="15"/>
        <v>0</v>
      </c>
      <c r="Q24" s="256">
        <f t="shared" si="21"/>
        <v>24.66</v>
      </c>
      <c r="R24" s="257">
        <f t="shared" si="22"/>
        <v>30123.3</v>
      </c>
      <c r="S24" s="217"/>
      <c r="T24" s="248">
        <v>16.0</v>
      </c>
      <c r="U24" s="248">
        <v>0.0</v>
      </c>
      <c r="V24" s="249">
        <f t="shared" si="16"/>
        <v>301.23</v>
      </c>
      <c r="W24" s="250">
        <f t="shared" si="17"/>
        <v>7882.58</v>
      </c>
      <c r="X24" s="251">
        <f t="shared" si="18"/>
        <v>301.23</v>
      </c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</row>
    <row r="25">
      <c r="A25" s="259"/>
      <c r="B25" s="253">
        <v>43982.0</v>
      </c>
      <c r="C25" s="254" t="s">
        <v>44</v>
      </c>
      <c r="D25" s="255">
        <f t="shared" si="19"/>
        <v>24.66</v>
      </c>
      <c r="E25" s="256">
        <v>0.0</v>
      </c>
      <c r="F25" s="255">
        <f t="shared" si="10"/>
        <v>30000</v>
      </c>
      <c r="G25" s="256">
        <v>0.0</v>
      </c>
      <c r="H25" s="255">
        <f t="shared" si="11"/>
        <v>0</v>
      </c>
      <c r="I25" s="256">
        <f t="shared" si="20"/>
        <v>24.66</v>
      </c>
      <c r="J25" s="257">
        <f t="shared" si="12"/>
        <v>147.96</v>
      </c>
      <c r="K25" s="256">
        <v>0.0</v>
      </c>
      <c r="L25" s="255">
        <f t="shared" si="13"/>
        <v>0</v>
      </c>
      <c r="M25" s="256">
        <v>0.0</v>
      </c>
      <c r="N25" s="255">
        <f t="shared" si="14"/>
        <v>0</v>
      </c>
      <c r="O25" s="256">
        <v>0.0</v>
      </c>
      <c r="P25" s="258">
        <f t="shared" si="15"/>
        <v>0</v>
      </c>
      <c r="Q25" s="256">
        <f t="shared" si="21"/>
        <v>24.66</v>
      </c>
      <c r="R25" s="257">
        <f t="shared" si="22"/>
        <v>30147.96</v>
      </c>
      <c r="S25" s="217"/>
      <c r="T25" s="248">
        <v>15.0</v>
      </c>
      <c r="U25" s="248">
        <v>0.0</v>
      </c>
      <c r="V25" s="249">
        <f t="shared" si="16"/>
        <v>301.48</v>
      </c>
      <c r="W25" s="250">
        <f t="shared" si="17"/>
        <v>7882.58</v>
      </c>
      <c r="X25" s="251">
        <f t="shared" si="18"/>
        <v>301.48</v>
      </c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</row>
    <row r="26">
      <c r="A26" s="259"/>
      <c r="B26" s="253">
        <v>43983.0</v>
      </c>
      <c r="C26" s="254" t="s">
        <v>44</v>
      </c>
      <c r="D26" s="255">
        <f t="shared" si="19"/>
        <v>24.66</v>
      </c>
      <c r="E26" s="256">
        <v>0.0</v>
      </c>
      <c r="F26" s="255">
        <f t="shared" si="10"/>
        <v>30000</v>
      </c>
      <c r="G26" s="256">
        <v>0.0</v>
      </c>
      <c r="H26" s="255">
        <f t="shared" si="11"/>
        <v>0</v>
      </c>
      <c r="I26" s="256">
        <f t="shared" si="20"/>
        <v>24.66</v>
      </c>
      <c r="J26" s="257">
        <f t="shared" si="12"/>
        <v>172.62</v>
      </c>
      <c r="K26" s="256">
        <v>0.0</v>
      </c>
      <c r="L26" s="255">
        <f t="shared" si="13"/>
        <v>0</v>
      </c>
      <c r="M26" s="256">
        <v>0.0</v>
      </c>
      <c r="N26" s="255">
        <f t="shared" si="14"/>
        <v>0</v>
      </c>
      <c r="O26" s="256">
        <v>0.0</v>
      </c>
      <c r="P26" s="258">
        <f t="shared" si="15"/>
        <v>0</v>
      </c>
      <c r="Q26" s="256">
        <f t="shared" si="21"/>
        <v>24.66</v>
      </c>
      <c r="R26" s="257">
        <f t="shared" si="22"/>
        <v>30172.62</v>
      </c>
      <c r="S26" s="217"/>
      <c r="T26" s="248">
        <v>14.0</v>
      </c>
      <c r="U26" s="248">
        <v>0.0</v>
      </c>
      <c r="V26" s="249">
        <f t="shared" si="16"/>
        <v>301.73</v>
      </c>
      <c r="W26" s="250">
        <f t="shared" si="17"/>
        <v>7882.58</v>
      </c>
      <c r="X26" s="251">
        <f t="shared" si="18"/>
        <v>301.73</v>
      </c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</row>
    <row r="27">
      <c r="A27" s="259"/>
      <c r="B27" s="253">
        <v>43984.0</v>
      </c>
      <c r="C27" s="254" t="s">
        <v>44</v>
      </c>
      <c r="D27" s="255">
        <f t="shared" si="19"/>
        <v>24.66</v>
      </c>
      <c r="E27" s="256">
        <v>0.0</v>
      </c>
      <c r="F27" s="255">
        <f t="shared" si="10"/>
        <v>30000</v>
      </c>
      <c r="G27" s="256">
        <v>0.0</v>
      </c>
      <c r="H27" s="255">
        <f t="shared" si="11"/>
        <v>0</v>
      </c>
      <c r="I27" s="256">
        <f t="shared" si="20"/>
        <v>24.66</v>
      </c>
      <c r="J27" s="257">
        <f t="shared" si="12"/>
        <v>197.28</v>
      </c>
      <c r="K27" s="256">
        <v>0.0</v>
      </c>
      <c r="L27" s="255">
        <f t="shared" si="13"/>
        <v>0</v>
      </c>
      <c r="M27" s="256">
        <v>0.0</v>
      </c>
      <c r="N27" s="255">
        <f t="shared" si="14"/>
        <v>0</v>
      </c>
      <c r="O27" s="256">
        <v>0.0</v>
      </c>
      <c r="P27" s="258">
        <f t="shared" si="15"/>
        <v>0</v>
      </c>
      <c r="Q27" s="256">
        <f t="shared" si="21"/>
        <v>24.66</v>
      </c>
      <c r="R27" s="257">
        <f t="shared" si="22"/>
        <v>30197.28</v>
      </c>
      <c r="S27" s="217"/>
      <c r="T27" s="248">
        <v>13.0</v>
      </c>
      <c r="U27" s="248">
        <v>0.0</v>
      </c>
      <c r="V27" s="249">
        <f t="shared" si="16"/>
        <v>301.97</v>
      </c>
      <c r="W27" s="250">
        <f t="shared" si="17"/>
        <v>7882.58</v>
      </c>
      <c r="X27" s="251">
        <f t="shared" si="18"/>
        <v>301.97</v>
      </c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</row>
    <row r="28">
      <c r="A28" s="259"/>
      <c r="B28" s="253">
        <v>43985.0</v>
      </c>
      <c r="C28" s="254" t="s">
        <v>44</v>
      </c>
      <c r="D28" s="255">
        <f t="shared" si="19"/>
        <v>24.66</v>
      </c>
      <c r="E28" s="256">
        <v>0.0</v>
      </c>
      <c r="F28" s="255">
        <f t="shared" si="10"/>
        <v>30000</v>
      </c>
      <c r="G28" s="256">
        <v>0.0</v>
      </c>
      <c r="H28" s="255">
        <f t="shared" si="11"/>
        <v>0</v>
      </c>
      <c r="I28" s="256">
        <f t="shared" si="20"/>
        <v>24.66</v>
      </c>
      <c r="J28" s="257">
        <f t="shared" si="12"/>
        <v>221.94</v>
      </c>
      <c r="K28" s="256">
        <v>0.0</v>
      </c>
      <c r="L28" s="255">
        <f t="shared" si="13"/>
        <v>0</v>
      </c>
      <c r="M28" s="256">
        <v>0.0</v>
      </c>
      <c r="N28" s="255">
        <f t="shared" si="14"/>
        <v>0</v>
      </c>
      <c r="O28" s="256">
        <v>0.0</v>
      </c>
      <c r="P28" s="258">
        <f t="shared" si="15"/>
        <v>0</v>
      </c>
      <c r="Q28" s="256">
        <f t="shared" si="21"/>
        <v>24.66</v>
      </c>
      <c r="R28" s="257">
        <f t="shared" si="22"/>
        <v>30221.94</v>
      </c>
      <c r="S28" s="217"/>
      <c r="T28" s="248">
        <v>12.0</v>
      </c>
      <c r="U28" s="248">
        <v>0.0</v>
      </c>
      <c r="V28" s="249">
        <f t="shared" si="16"/>
        <v>302.22</v>
      </c>
      <c r="W28" s="250">
        <f t="shared" si="17"/>
        <v>7882.58</v>
      </c>
      <c r="X28" s="251">
        <f t="shared" si="18"/>
        <v>302.22</v>
      </c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</row>
    <row r="29">
      <c r="A29" s="259"/>
      <c r="B29" s="253">
        <v>43986.0</v>
      </c>
      <c r="C29" s="254" t="s">
        <v>44</v>
      </c>
      <c r="D29" s="255">
        <f t="shared" si="19"/>
        <v>24.66</v>
      </c>
      <c r="E29" s="256">
        <v>0.0</v>
      </c>
      <c r="F29" s="255">
        <f t="shared" si="10"/>
        <v>30000</v>
      </c>
      <c r="G29" s="256">
        <v>0.0</v>
      </c>
      <c r="H29" s="255">
        <f t="shared" si="11"/>
        <v>0</v>
      </c>
      <c r="I29" s="256">
        <f t="shared" si="20"/>
        <v>24.66</v>
      </c>
      <c r="J29" s="257">
        <f t="shared" si="12"/>
        <v>246.6</v>
      </c>
      <c r="K29" s="256">
        <v>0.0</v>
      </c>
      <c r="L29" s="255">
        <f t="shared" si="13"/>
        <v>0</v>
      </c>
      <c r="M29" s="256">
        <v>0.0</v>
      </c>
      <c r="N29" s="255">
        <f t="shared" si="14"/>
        <v>0</v>
      </c>
      <c r="O29" s="256">
        <v>0.0</v>
      </c>
      <c r="P29" s="258">
        <f t="shared" si="15"/>
        <v>0</v>
      </c>
      <c r="Q29" s="256">
        <f t="shared" si="21"/>
        <v>24.66</v>
      </c>
      <c r="R29" s="257">
        <f t="shared" si="22"/>
        <v>30246.6</v>
      </c>
      <c r="S29" s="217"/>
      <c r="T29" s="248">
        <v>11.0</v>
      </c>
      <c r="U29" s="248">
        <v>0.0</v>
      </c>
      <c r="V29" s="249">
        <f t="shared" si="16"/>
        <v>302.47</v>
      </c>
      <c r="W29" s="250">
        <f t="shared" si="17"/>
        <v>7882.58</v>
      </c>
      <c r="X29" s="251">
        <f t="shared" si="18"/>
        <v>302.47</v>
      </c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</row>
    <row r="30">
      <c r="A30" s="259"/>
      <c r="B30" s="253">
        <v>43987.0</v>
      </c>
      <c r="C30" s="254" t="s">
        <v>44</v>
      </c>
      <c r="D30" s="255">
        <f t="shared" si="19"/>
        <v>24.66</v>
      </c>
      <c r="E30" s="256">
        <v>0.0</v>
      </c>
      <c r="F30" s="255">
        <f t="shared" si="10"/>
        <v>30000</v>
      </c>
      <c r="G30" s="256">
        <v>0.0</v>
      </c>
      <c r="H30" s="255">
        <f t="shared" si="11"/>
        <v>0</v>
      </c>
      <c r="I30" s="256">
        <f t="shared" si="20"/>
        <v>24.66</v>
      </c>
      <c r="J30" s="257">
        <f t="shared" si="12"/>
        <v>271.26</v>
      </c>
      <c r="K30" s="256">
        <v>0.0</v>
      </c>
      <c r="L30" s="255">
        <f t="shared" si="13"/>
        <v>0</v>
      </c>
      <c r="M30" s="256">
        <v>0.0</v>
      </c>
      <c r="N30" s="255">
        <f t="shared" si="14"/>
        <v>0</v>
      </c>
      <c r="O30" s="256">
        <v>0.0</v>
      </c>
      <c r="P30" s="258">
        <f t="shared" si="15"/>
        <v>0</v>
      </c>
      <c r="Q30" s="256">
        <f t="shared" si="21"/>
        <v>24.66</v>
      </c>
      <c r="R30" s="257">
        <f t="shared" si="22"/>
        <v>30271.26</v>
      </c>
      <c r="S30" s="217"/>
      <c r="T30" s="248">
        <v>10.0</v>
      </c>
      <c r="U30" s="248">
        <v>0.0</v>
      </c>
      <c r="V30" s="249">
        <f t="shared" si="16"/>
        <v>302.71</v>
      </c>
      <c r="W30" s="250">
        <f t="shared" si="17"/>
        <v>7882.58</v>
      </c>
      <c r="X30" s="251">
        <f t="shared" si="18"/>
        <v>302.71</v>
      </c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</row>
    <row r="31">
      <c r="A31" s="259"/>
      <c r="B31" s="253">
        <v>43988.0</v>
      </c>
      <c r="C31" s="254" t="s">
        <v>44</v>
      </c>
      <c r="D31" s="255">
        <f t="shared" si="19"/>
        <v>24.66</v>
      </c>
      <c r="E31" s="256">
        <v>0.0</v>
      </c>
      <c r="F31" s="255">
        <f t="shared" si="10"/>
        <v>30000</v>
      </c>
      <c r="G31" s="256">
        <v>0.0</v>
      </c>
      <c r="H31" s="255">
        <f t="shared" si="11"/>
        <v>0</v>
      </c>
      <c r="I31" s="256">
        <f t="shared" si="20"/>
        <v>24.66</v>
      </c>
      <c r="J31" s="257">
        <f t="shared" si="12"/>
        <v>295.92</v>
      </c>
      <c r="K31" s="256">
        <v>0.0</v>
      </c>
      <c r="L31" s="255">
        <f t="shared" si="13"/>
        <v>0</v>
      </c>
      <c r="M31" s="256">
        <v>0.0</v>
      </c>
      <c r="N31" s="255">
        <f t="shared" si="14"/>
        <v>0</v>
      </c>
      <c r="O31" s="256">
        <v>0.0</v>
      </c>
      <c r="P31" s="258">
        <f t="shared" si="15"/>
        <v>0</v>
      </c>
      <c r="Q31" s="256">
        <f t="shared" si="21"/>
        <v>24.66</v>
      </c>
      <c r="R31" s="257">
        <f t="shared" si="22"/>
        <v>30295.92</v>
      </c>
      <c r="S31" s="217"/>
      <c r="T31" s="248">
        <v>9.0</v>
      </c>
      <c r="U31" s="248">
        <v>0.0</v>
      </c>
      <c r="V31" s="249">
        <f t="shared" si="16"/>
        <v>302.96</v>
      </c>
      <c r="W31" s="250">
        <f t="shared" si="17"/>
        <v>7882.58</v>
      </c>
      <c r="X31" s="251">
        <f t="shared" si="18"/>
        <v>302.96</v>
      </c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</row>
    <row r="32">
      <c r="A32" s="259"/>
      <c r="B32" s="253">
        <v>43989.0</v>
      </c>
      <c r="C32" s="254" t="s">
        <v>44</v>
      </c>
      <c r="D32" s="255">
        <f t="shared" si="19"/>
        <v>24.66</v>
      </c>
      <c r="E32" s="256">
        <v>0.0</v>
      </c>
      <c r="F32" s="255">
        <f t="shared" si="10"/>
        <v>30000</v>
      </c>
      <c r="G32" s="256">
        <v>0.0</v>
      </c>
      <c r="H32" s="255">
        <f t="shared" si="11"/>
        <v>0</v>
      </c>
      <c r="I32" s="256">
        <f t="shared" si="20"/>
        <v>24.66</v>
      </c>
      <c r="J32" s="257">
        <f t="shared" si="12"/>
        <v>320.58</v>
      </c>
      <c r="K32" s="256">
        <v>0.0</v>
      </c>
      <c r="L32" s="255">
        <f t="shared" si="13"/>
        <v>0</v>
      </c>
      <c r="M32" s="256">
        <v>0.0</v>
      </c>
      <c r="N32" s="255">
        <f t="shared" si="14"/>
        <v>0</v>
      </c>
      <c r="O32" s="256">
        <v>0.0</v>
      </c>
      <c r="P32" s="258">
        <f t="shared" si="15"/>
        <v>0</v>
      </c>
      <c r="Q32" s="256">
        <f t="shared" si="21"/>
        <v>24.66</v>
      </c>
      <c r="R32" s="257">
        <f t="shared" si="22"/>
        <v>30320.58</v>
      </c>
      <c r="S32" s="217"/>
      <c r="T32" s="248">
        <v>8.0</v>
      </c>
      <c r="U32" s="248">
        <v>0.0</v>
      </c>
      <c r="V32" s="249">
        <f t="shared" si="16"/>
        <v>303.21</v>
      </c>
      <c r="W32" s="250">
        <f t="shared" si="17"/>
        <v>7882.58</v>
      </c>
      <c r="X32" s="251">
        <f t="shared" si="18"/>
        <v>303.21</v>
      </c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>
      <c r="A33" s="259"/>
      <c r="B33" s="253">
        <v>43990.0</v>
      </c>
      <c r="C33" s="254" t="s">
        <v>44</v>
      </c>
      <c r="D33" s="255">
        <f t="shared" si="19"/>
        <v>24.66</v>
      </c>
      <c r="E33" s="256">
        <v>0.0</v>
      </c>
      <c r="F33" s="255">
        <f t="shared" si="10"/>
        <v>30000</v>
      </c>
      <c r="G33" s="256">
        <v>0.0</v>
      </c>
      <c r="H33" s="255">
        <f t="shared" si="11"/>
        <v>0</v>
      </c>
      <c r="I33" s="256">
        <f t="shared" si="20"/>
        <v>24.66</v>
      </c>
      <c r="J33" s="257">
        <f t="shared" si="12"/>
        <v>345.24</v>
      </c>
      <c r="K33" s="256">
        <v>0.0</v>
      </c>
      <c r="L33" s="255">
        <f t="shared" si="13"/>
        <v>0</v>
      </c>
      <c r="M33" s="256">
        <v>0.0</v>
      </c>
      <c r="N33" s="255">
        <f t="shared" si="14"/>
        <v>0</v>
      </c>
      <c r="O33" s="256">
        <v>0.0</v>
      </c>
      <c r="P33" s="258">
        <f t="shared" si="15"/>
        <v>0</v>
      </c>
      <c r="Q33" s="256">
        <f t="shared" si="21"/>
        <v>24.66</v>
      </c>
      <c r="R33" s="257">
        <f t="shared" si="22"/>
        <v>30345.24</v>
      </c>
      <c r="S33" s="217"/>
      <c r="T33" s="248">
        <v>7.0</v>
      </c>
      <c r="U33" s="248">
        <v>0.0</v>
      </c>
      <c r="V33" s="249">
        <f t="shared" si="16"/>
        <v>303.45</v>
      </c>
      <c r="W33" s="250">
        <f t="shared" si="17"/>
        <v>7882.58</v>
      </c>
      <c r="X33" s="251">
        <f t="shared" si="18"/>
        <v>303.45</v>
      </c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</row>
    <row r="34">
      <c r="A34" s="259"/>
      <c r="B34" s="253">
        <v>43991.0</v>
      </c>
      <c r="C34" s="254" t="s">
        <v>44</v>
      </c>
      <c r="D34" s="255">
        <f t="shared" si="19"/>
        <v>24.66</v>
      </c>
      <c r="E34" s="256">
        <v>0.0</v>
      </c>
      <c r="F34" s="255">
        <f t="shared" si="10"/>
        <v>30000</v>
      </c>
      <c r="G34" s="256">
        <v>0.0</v>
      </c>
      <c r="H34" s="255">
        <f t="shared" si="11"/>
        <v>0</v>
      </c>
      <c r="I34" s="256">
        <f t="shared" si="20"/>
        <v>24.66</v>
      </c>
      <c r="J34" s="257">
        <f t="shared" si="12"/>
        <v>369.9</v>
      </c>
      <c r="K34" s="256">
        <v>0.0</v>
      </c>
      <c r="L34" s="255">
        <f t="shared" si="13"/>
        <v>0</v>
      </c>
      <c r="M34" s="256">
        <v>0.0</v>
      </c>
      <c r="N34" s="255">
        <f t="shared" si="14"/>
        <v>0</v>
      </c>
      <c r="O34" s="256">
        <v>0.0</v>
      </c>
      <c r="P34" s="258">
        <f t="shared" si="15"/>
        <v>0</v>
      </c>
      <c r="Q34" s="256">
        <f t="shared" si="21"/>
        <v>24.66</v>
      </c>
      <c r="R34" s="257">
        <f t="shared" si="22"/>
        <v>30369.9</v>
      </c>
      <c r="S34" s="217"/>
      <c r="T34" s="248">
        <v>6.0</v>
      </c>
      <c r="U34" s="248">
        <v>0.0</v>
      </c>
      <c r="V34" s="249">
        <f t="shared" si="16"/>
        <v>303.7</v>
      </c>
      <c r="W34" s="250">
        <f t="shared" si="17"/>
        <v>7882.58</v>
      </c>
      <c r="X34" s="251">
        <f t="shared" si="18"/>
        <v>303.7</v>
      </c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</row>
    <row r="35">
      <c r="A35" s="259"/>
      <c r="B35" s="253">
        <v>43992.0</v>
      </c>
      <c r="C35" s="254" t="s">
        <v>44</v>
      </c>
      <c r="D35" s="255">
        <f t="shared" si="19"/>
        <v>24.66</v>
      </c>
      <c r="E35" s="256">
        <v>0.0</v>
      </c>
      <c r="F35" s="255">
        <f t="shared" si="10"/>
        <v>30000</v>
      </c>
      <c r="G35" s="256">
        <v>0.0</v>
      </c>
      <c r="H35" s="255">
        <f t="shared" si="11"/>
        <v>0</v>
      </c>
      <c r="I35" s="256">
        <f t="shared" si="20"/>
        <v>24.66</v>
      </c>
      <c r="J35" s="257">
        <f t="shared" si="12"/>
        <v>394.56</v>
      </c>
      <c r="K35" s="256">
        <v>0.0</v>
      </c>
      <c r="L35" s="255">
        <f t="shared" si="13"/>
        <v>0</v>
      </c>
      <c r="M35" s="256">
        <v>0.0</v>
      </c>
      <c r="N35" s="255">
        <f t="shared" si="14"/>
        <v>0</v>
      </c>
      <c r="O35" s="256">
        <v>0.0</v>
      </c>
      <c r="P35" s="258">
        <f t="shared" si="15"/>
        <v>0</v>
      </c>
      <c r="Q35" s="256">
        <f t="shared" si="21"/>
        <v>24.66</v>
      </c>
      <c r="R35" s="257">
        <f t="shared" si="22"/>
        <v>30394.56</v>
      </c>
      <c r="S35" s="217"/>
      <c r="T35" s="248">
        <v>5.0</v>
      </c>
      <c r="U35" s="248">
        <v>0.0</v>
      </c>
      <c r="V35" s="249">
        <f t="shared" si="16"/>
        <v>303.95</v>
      </c>
      <c r="W35" s="250">
        <f t="shared" si="17"/>
        <v>7882.58</v>
      </c>
      <c r="X35" s="251">
        <f t="shared" si="18"/>
        <v>303.95</v>
      </c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>
      <c r="A36" s="259"/>
      <c r="B36" s="253">
        <v>43993.0</v>
      </c>
      <c r="C36" s="254" t="s">
        <v>44</v>
      </c>
      <c r="D36" s="255">
        <f t="shared" si="19"/>
        <v>24.66</v>
      </c>
      <c r="E36" s="256">
        <v>0.0</v>
      </c>
      <c r="F36" s="255">
        <f t="shared" si="10"/>
        <v>30000</v>
      </c>
      <c r="G36" s="256">
        <v>0.0</v>
      </c>
      <c r="H36" s="255">
        <f t="shared" si="11"/>
        <v>0</v>
      </c>
      <c r="I36" s="256">
        <f t="shared" si="20"/>
        <v>24.66</v>
      </c>
      <c r="J36" s="257">
        <f t="shared" si="12"/>
        <v>419.22</v>
      </c>
      <c r="K36" s="256">
        <v>0.0</v>
      </c>
      <c r="L36" s="255">
        <f t="shared" si="13"/>
        <v>0</v>
      </c>
      <c r="M36" s="256">
        <v>0.0</v>
      </c>
      <c r="N36" s="255">
        <f t="shared" si="14"/>
        <v>0</v>
      </c>
      <c r="O36" s="256">
        <v>0.0</v>
      </c>
      <c r="P36" s="258">
        <f t="shared" si="15"/>
        <v>0</v>
      </c>
      <c r="Q36" s="256">
        <f t="shared" si="21"/>
        <v>24.66</v>
      </c>
      <c r="R36" s="257">
        <f t="shared" si="22"/>
        <v>30419.22</v>
      </c>
      <c r="S36" s="217"/>
      <c r="T36" s="248">
        <v>4.0</v>
      </c>
      <c r="U36" s="248">
        <v>0.0</v>
      </c>
      <c r="V36" s="249">
        <f t="shared" si="16"/>
        <v>304.19</v>
      </c>
      <c r="W36" s="250">
        <f t="shared" si="17"/>
        <v>7882.58</v>
      </c>
      <c r="X36" s="251">
        <f t="shared" si="18"/>
        <v>304.19</v>
      </c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</row>
    <row r="37">
      <c r="A37" s="259"/>
      <c r="B37" s="253">
        <v>43994.0</v>
      </c>
      <c r="C37" s="254" t="s">
        <v>44</v>
      </c>
      <c r="D37" s="255">
        <f t="shared" si="19"/>
        <v>24.66</v>
      </c>
      <c r="E37" s="256">
        <v>0.0</v>
      </c>
      <c r="F37" s="255">
        <f t="shared" si="10"/>
        <v>30000</v>
      </c>
      <c r="G37" s="256">
        <v>0.0</v>
      </c>
      <c r="H37" s="255">
        <f t="shared" si="11"/>
        <v>0</v>
      </c>
      <c r="I37" s="256">
        <f t="shared" si="20"/>
        <v>24.66</v>
      </c>
      <c r="J37" s="257">
        <f t="shared" si="12"/>
        <v>443.88</v>
      </c>
      <c r="K37" s="256">
        <v>0.0</v>
      </c>
      <c r="L37" s="255">
        <f t="shared" si="13"/>
        <v>0</v>
      </c>
      <c r="M37" s="256">
        <v>0.0</v>
      </c>
      <c r="N37" s="255">
        <f t="shared" si="14"/>
        <v>0</v>
      </c>
      <c r="O37" s="256">
        <v>0.0</v>
      </c>
      <c r="P37" s="258">
        <f t="shared" si="15"/>
        <v>0</v>
      </c>
      <c r="Q37" s="256">
        <f t="shared" si="21"/>
        <v>24.66</v>
      </c>
      <c r="R37" s="257">
        <f t="shared" si="22"/>
        <v>30443.88</v>
      </c>
      <c r="S37" s="217"/>
      <c r="T37" s="248">
        <v>3.0</v>
      </c>
      <c r="U37" s="248">
        <v>0.0</v>
      </c>
      <c r="V37" s="249">
        <f t="shared" si="16"/>
        <v>304.44</v>
      </c>
      <c r="W37" s="250">
        <f t="shared" si="17"/>
        <v>7882.58</v>
      </c>
      <c r="X37" s="251">
        <f t="shared" si="18"/>
        <v>304.44</v>
      </c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</row>
    <row r="38">
      <c r="A38" s="259"/>
      <c r="B38" s="253">
        <v>43995.0</v>
      </c>
      <c r="C38" s="254" t="s">
        <v>44</v>
      </c>
      <c r="D38" s="255">
        <f t="shared" si="19"/>
        <v>24.66</v>
      </c>
      <c r="E38" s="256">
        <v>0.0</v>
      </c>
      <c r="F38" s="255">
        <f t="shared" si="10"/>
        <v>30000</v>
      </c>
      <c r="G38" s="256">
        <v>0.0</v>
      </c>
      <c r="H38" s="255">
        <f t="shared" si="11"/>
        <v>0</v>
      </c>
      <c r="I38" s="256">
        <f t="shared" si="20"/>
        <v>24.66</v>
      </c>
      <c r="J38" s="257">
        <f t="shared" si="12"/>
        <v>468.54</v>
      </c>
      <c r="K38" s="256">
        <v>0.0</v>
      </c>
      <c r="L38" s="255">
        <f t="shared" si="13"/>
        <v>0</v>
      </c>
      <c r="M38" s="256">
        <v>0.0</v>
      </c>
      <c r="N38" s="255">
        <f t="shared" si="14"/>
        <v>0</v>
      </c>
      <c r="O38" s="256">
        <v>0.0</v>
      </c>
      <c r="P38" s="258">
        <f t="shared" si="15"/>
        <v>0</v>
      </c>
      <c r="Q38" s="256">
        <f t="shared" si="21"/>
        <v>24.66</v>
      </c>
      <c r="R38" s="257">
        <f t="shared" si="22"/>
        <v>30468.54</v>
      </c>
      <c r="S38" s="217"/>
      <c r="T38" s="248">
        <v>2.0</v>
      </c>
      <c r="U38" s="248">
        <v>0.0</v>
      </c>
      <c r="V38" s="249">
        <f t="shared" si="16"/>
        <v>304.69</v>
      </c>
      <c r="W38" s="250">
        <f t="shared" si="17"/>
        <v>7882.58</v>
      </c>
      <c r="X38" s="251">
        <f t="shared" si="18"/>
        <v>304.69</v>
      </c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</row>
    <row r="39">
      <c r="A39" s="259"/>
      <c r="B39" s="253">
        <v>43996.0</v>
      </c>
      <c r="C39" s="254" t="s">
        <v>44</v>
      </c>
      <c r="D39" s="255">
        <f t="shared" si="19"/>
        <v>24.66</v>
      </c>
      <c r="E39" s="256">
        <v>0.0</v>
      </c>
      <c r="F39" s="255">
        <f t="shared" si="10"/>
        <v>30000</v>
      </c>
      <c r="G39" s="256">
        <v>0.0</v>
      </c>
      <c r="H39" s="255">
        <f t="shared" si="11"/>
        <v>0</v>
      </c>
      <c r="I39" s="256">
        <f t="shared" si="20"/>
        <v>24.66</v>
      </c>
      <c r="J39" s="257">
        <f t="shared" si="12"/>
        <v>493.2</v>
      </c>
      <c r="K39" s="256">
        <v>0.0</v>
      </c>
      <c r="L39" s="255">
        <f t="shared" si="13"/>
        <v>0</v>
      </c>
      <c r="M39" s="256">
        <v>0.0</v>
      </c>
      <c r="N39" s="255">
        <f t="shared" si="14"/>
        <v>0</v>
      </c>
      <c r="O39" s="256">
        <v>0.0</v>
      </c>
      <c r="P39" s="258">
        <f t="shared" si="15"/>
        <v>0</v>
      </c>
      <c r="Q39" s="256">
        <f t="shared" si="21"/>
        <v>24.66</v>
      </c>
      <c r="R39" s="257">
        <f t="shared" si="22"/>
        <v>30493.2</v>
      </c>
      <c r="S39" s="217"/>
      <c r="T39" s="248">
        <v>1.0</v>
      </c>
      <c r="U39" s="248">
        <v>0.0</v>
      </c>
      <c r="V39" s="249">
        <f t="shared" si="16"/>
        <v>304.93</v>
      </c>
      <c r="W39" s="250">
        <f t="shared" si="17"/>
        <v>7882.58</v>
      </c>
      <c r="X39" s="251">
        <f t="shared" si="18"/>
        <v>304.93</v>
      </c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</row>
    <row r="40">
      <c r="A40" s="259"/>
      <c r="B40" s="260">
        <v>43997.0</v>
      </c>
      <c r="C40" s="261" t="s">
        <v>44</v>
      </c>
      <c r="D40" s="262">
        <f t="shared" si="19"/>
        <v>24.66</v>
      </c>
      <c r="E40" s="263">
        <v>0.0</v>
      </c>
      <c r="F40" s="262">
        <f t="shared" si="10"/>
        <v>30000</v>
      </c>
      <c r="G40" s="263">
        <v>0.0</v>
      </c>
      <c r="H40" s="262">
        <f t="shared" si="11"/>
        <v>0</v>
      </c>
      <c r="I40" s="263">
        <f t="shared" si="20"/>
        <v>24.66</v>
      </c>
      <c r="J40" s="264">
        <f t="shared" si="12"/>
        <v>517.86</v>
      </c>
      <c r="K40" s="263">
        <v>0.0</v>
      </c>
      <c r="L40" s="262">
        <f t="shared" si="13"/>
        <v>0</v>
      </c>
      <c r="M40" s="263">
        <v>0.0</v>
      </c>
      <c r="N40" s="262">
        <f t="shared" si="14"/>
        <v>0</v>
      </c>
      <c r="O40" s="263">
        <v>0.0</v>
      </c>
      <c r="P40" s="265">
        <f t="shared" si="15"/>
        <v>0</v>
      </c>
      <c r="Q40" s="263">
        <f t="shared" si="21"/>
        <v>24.66</v>
      </c>
      <c r="R40" s="264">
        <f t="shared" si="22"/>
        <v>30517.86</v>
      </c>
      <c r="S40" s="217"/>
      <c r="T40" s="266">
        <v>0.0</v>
      </c>
      <c r="U40" s="266">
        <v>0.0</v>
      </c>
      <c r="V40" s="267">
        <v>0.0</v>
      </c>
      <c r="W40" s="250">
        <f t="shared" si="17"/>
        <v>7882.58</v>
      </c>
      <c r="X40" s="268">
        <f t="shared" si="18"/>
        <v>305.18</v>
      </c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</row>
    <row r="41">
      <c r="A41" s="246"/>
      <c r="B41" s="269">
        <v>43998.0</v>
      </c>
      <c r="C41" s="270" t="s">
        <v>58</v>
      </c>
      <c r="D41" s="271">
        <f>C8</f>
        <v>300</v>
      </c>
      <c r="E41" s="272">
        <v>0.0</v>
      </c>
      <c r="F41" s="273">
        <f t="shared" si="10"/>
        <v>30000</v>
      </c>
      <c r="G41" s="272">
        <f>0</f>
        <v>0</v>
      </c>
      <c r="H41" s="273">
        <f t="shared" ref="H41:H42" si="23">G41</f>
        <v>0</v>
      </c>
      <c r="I41" s="272">
        <v>0.0</v>
      </c>
      <c r="J41" s="271">
        <f t="shared" si="12"/>
        <v>517.86</v>
      </c>
      <c r="K41" s="272">
        <v>0.0</v>
      </c>
      <c r="L41" s="273">
        <f>K41</f>
        <v>0</v>
      </c>
      <c r="M41" s="272">
        <f>D41</f>
        <v>300</v>
      </c>
      <c r="N41" s="273">
        <f>M41</f>
        <v>300</v>
      </c>
      <c r="O41" s="272">
        <v>0.0</v>
      </c>
      <c r="P41" s="273">
        <f>P29+O41</f>
        <v>0</v>
      </c>
      <c r="Q41" s="272">
        <f>E41+I41+M41+O41</f>
        <v>300</v>
      </c>
      <c r="R41" s="271">
        <f t="shared" si="22"/>
        <v>30817.86</v>
      </c>
      <c r="S41" s="217"/>
      <c r="T41" s="274">
        <v>29.0</v>
      </c>
      <c r="U41" s="274">
        <v>0.0</v>
      </c>
      <c r="V41" s="275">
        <v>0.0</v>
      </c>
      <c r="W41" s="276">
        <f>ROUND(MAX(0,F45-$S$3)+J45+ROUND(F45*$C$2/365,2)*(T41-U41)+ROUND(F45*$C$5,2)*U41,2)</f>
        <v>7882.58</v>
      </c>
      <c r="X41" s="277">
        <f>ROUND(R45/$C$14*100,2)</f>
        <v>308.49</v>
      </c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</row>
    <row r="42">
      <c r="A42" s="246"/>
      <c r="B42" s="269">
        <v>43998.0</v>
      </c>
      <c r="C42" s="270" t="s">
        <v>59</v>
      </c>
      <c r="D42" s="273">
        <f>F41-S2</f>
        <v>7364.72</v>
      </c>
      <c r="E42" s="272">
        <f>-D42</f>
        <v>-7364.72</v>
      </c>
      <c r="F42" s="273">
        <f t="shared" si="10"/>
        <v>22635.28</v>
      </c>
      <c r="G42" s="272">
        <f>D42</f>
        <v>7364.72</v>
      </c>
      <c r="H42" s="273">
        <f t="shared" si="23"/>
        <v>7364.72</v>
      </c>
      <c r="I42" s="272">
        <v>0.0</v>
      </c>
      <c r="J42" s="271">
        <f t="shared" si="12"/>
        <v>517.86</v>
      </c>
      <c r="K42" s="272">
        <v>0.0</v>
      </c>
      <c r="L42" s="273">
        <f t="shared" ref="L42:L44" si="24">L41+K42</f>
        <v>0</v>
      </c>
      <c r="M42" s="272">
        <v>0.0</v>
      </c>
      <c r="N42" s="273">
        <f t="shared" ref="N42:N43" si="25">N41+M42</f>
        <v>300</v>
      </c>
      <c r="O42" s="272">
        <v>0.0</v>
      </c>
      <c r="P42" s="273">
        <f t="shared" ref="P42:P43" si="26">P41+O42</f>
        <v>0</v>
      </c>
      <c r="Q42" s="272">
        <v>0.0</v>
      </c>
      <c r="R42" s="271">
        <f t="shared" si="22"/>
        <v>30817.86</v>
      </c>
      <c r="S42" s="217"/>
      <c r="T42" s="23"/>
      <c r="U42" s="23"/>
      <c r="V42" s="23"/>
      <c r="W42" s="23"/>
      <c r="X42" s="23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</row>
    <row r="43">
      <c r="A43" s="246"/>
      <c r="B43" s="269">
        <v>43998.0</v>
      </c>
      <c r="C43" s="270" t="s">
        <v>60</v>
      </c>
      <c r="D43" s="273">
        <f>J42</f>
        <v>517.86</v>
      </c>
      <c r="E43" s="272">
        <v>0.0</v>
      </c>
      <c r="F43" s="273">
        <f t="shared" si="10"/>
        <v>22635.28</v>
      </c>
      <c r="G43" s="272">
        <v>0.0</v>
      </c>
      <c r="H43" s="273">
        <f t="shared" ref="H43:H44" si="27">H42+G43</f>
        <v>7364.72</v>
      </c>
      <c r="I43" s="272">
        <f>-J42</f>
        <v>-517.86</v>
      </c>
      <c r="J43" s="271">
        <f t="shared" si="12"/>
        <v>0</v>
      </c>
      <c r="K43" s="272">
        <f>J42</f>
        <v>517.86</v>
      </c>
      <c r="L43" s="273">
        <f t="shared" si="24"/>
        <v>517.86</v>
      </c>
      <c r="M43" s="272">
        <v>0.0</v>
      </c>
      <c r="N43" s="273">
        <f t="shared" si="25"/>
        <v>300</v>
      </c>
      <c r="O43" s="272">
        <v>0.0</v>
      </c>
      <c r="P43" s="273">
        <f t="shared" si="26"/>
        <v>0</v>
      </c>
      <c r="Q43" s="272">
        <v>0.0</v>
      </c>
      <c r="R43" s="271">
        <f t="shared" si="22"/>
        <v>30817.86</v>
      </c>
      <c r="S43" s="217"/>
      <c r="T43" s="23"/>
      <c r="U43" s="23"/>
      <c r="V43" s="23"/>
      <c r="W43" s="23"/>
      <c r="X43" s="23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</row>
    <row r="44">
      <c r="A44" s="246"/>
      <c r="B44" s="269">
        <v>43998.0</v>
      </c>
      <c r="C44" s="270" t="s">
        <v>61</v>
      </c>
      <c r="D44" s="273">
        <f>ROUND($C$3/365*H43,2)</f>
        <v>12.11</v>
      </c>
      <c r="E44" s="272">
        <v>0.0</v>
      </c>
      <c r="F44" s="273">
        <f t="shared" si="10"/>
        <v>22635.28</v>
      </c>
      <c r="G44" s="272">
        <v>0.0</v>
      </c>
      <c r="H44" s="273">
        <f t="shared" si="27"/>
        <v>7364.72</v>
      </c>
      <c r="I44" s="272">
        <v>0.0</v>
      </c>
      <c r="J44" s="271">
        <v>0.0</v>
      </c>
      <c r="K44" s="272">
        <v>0.0</v>
      </c>
      <c r="L44" s="273">
        <f t="shared" si="24"/>
        <v>517.86</v>
      </c>
      <c r="M44" s="272">
        <v>0.0</v>
      </c>
      <c r="N44" s="273">
        <f>N41+M44</f>
        <v>300</v>
      </c>
      <c r="O44" s="272">
        <f>D44</f>
        <v>12.11</v>
      </c>
      <c r="P44" s="273">
        <f>P41+O44</f>
        <v>12.11</v>
      </c>
      <c r="Q44" s="272">
        <f>E44+I44+M44+O44</f>
        <v>12.11</v>
      </c>
      <c r="R44" s="271">
        <f t="shared" si="22"/>
        <v>30829.97</v>
      </c>
      <c r="S44" s="217"/>
      <c r="T44" s="23"/>
      <c r="U44" s="23"/>
      <c r="V44" s="23"/>
      <c r="W44" s="23"/>
      <c r="X44" s="23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</row>
    <row r="45">
      <c r="A45" s="259"/>
      <c r="B45" s="253">
        <v>43998.0</v>
      </c>
      <c r="C45" s="278" t="s">
        <v>44</v>
      </c>
      <c r="D45" s="258">
        <f>ROUND($C$2/365*F44,2)</f>
        <v>18.6</v>
      </c>
      <c r="E45" s="279">
        <v>0.0</v>
      </c>
      <c r="F45" s="258">
        <f t="shared" ref="F45:F104" si="28">F43+E45</f>
        <v>22635.28</v>
      </c>
      <c r="G45" s="279">
        <v>0.0</v>
      </c>
      <c r="H45" s="258">
        <f t="shared" ref="H45:H103" si="29">H43+G45</f>
        <v>7364.72</v>
      </c>
      <c r="I45" s="279">
        <f>D45</f>
        <v>18.6</v>
      </c>
      <c r="J45" s="280">
        <f t="shared" ref="J45:J49" si="30">J44+I45</f>
        <v>18.6</v>
      </c>
      <c r="K45" s="279">
        <v>0.0</v>
      </c>
      <c r="L45" s="258">
        <f t="shared" ref="L45:L103" si="31">L43+K45</f>
        <v>517.86</v>
      </c>
      <c r="M45" s="279">
        <v>0.0</v>
      </c>
      <c r="N45" s="258">
        <f t="shared" ref="N45:N103" si="32">N43+M45</f>
        <v>300</v>
      </c>
      <c r="O45" s="279">
        <f>0</f>
        <v>0</v>
      </c>
      <c r="P45" s="258">
        <f t="shared" ref="P45:P103" si="33">P44+O45</f>
        <v>12.11</v>
      </c>
      <c r="Q45" s="279">
        <f t="shared" ref="Q45:Q103" si="34">E45+I45+K45+M45+O45</f>
        <v>18.6</v>
      </c>
      <c r="R45" s="280">
        <f t="shared" si="22"/>
        <v>30848.57</v>
      </c>
      <c r="S45" s="217"/>
      <c r="T45" s="27"/>
      <c r="U45" s="27"/>
      <c r="V45" s="27"/>
      <c r="W45" s="27"/>
      <c r="X45" s="27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</row>
    <row r="46">
      <c r="A46" s="259"/>
      <c r="B46" s="269">
        <v>43999.0</v>
      </c>
      <c r="C46" s="270" t="s">
        <v>61</v>
      </c>
      <c r="D46" s="273">
        <f>ROUND($C$3/365*H44,2)</f>
        <v>12.11</v>
      </c>
      <c r="E46" s="272">
        <v>0.0</v>
      </c>
      <c r="F46" s="273">
        <f t="shared" si="28"/>
        <v>22635.28</v>
      </c>
      <c r="G46" s="272">
        <v>0.0</v>
      </c>
      <c r="H46" s="273">
        <f t="shared" si="29"/>
        <v>7364.72</v>
      </c>
      <c r="I46" s="281">
        <v>0.0</v>
      </c>
      <c r="J46" s="271">
        <f t="shared" si="30"/>
        <v>18.6</v>
      </c>
      <c r="K46" s="272">
        <v>0.0</v>
      </c>
      <c r="L46" s="273">
        <f t="shared" si="31"/>
        <v>517.86</v>
      </c>
      <c r="M46" s="272">
        <v>0.0</v>
      </c>
      <c r="N46" s="273">
        <f t="shared" si="32"/>
        <v>300</v>
      </c>
      <c r="O46" s="272">
        <f>D46</f>
        <v>12.11</v>
      </c>
      <c r="P46" s="273">
        <f t="shared" si="33"/>
        <v>24.22</v>
      </c>
      <c r="Q46" s="272">
        <f t="shared" si="34"/>
        <v>12.11</v>
      </c>
      <c r="R46" s="271">
        <f t="shared" si="22"/>
        <v>30860.68</v>
      </c>
      <c r="S46" s="217"/>
      <c r="T46" s="274">
        <v>28.0</v>
      </c>
      <c r="U46" s="274">
        <v>0.0</v>
      </c>
      <c r="V46" s="282">
        <v>0.0</v>
      </c>
      <c r="W46" s="276">
        <f>ROUND(MAX(0,F46-$S$3)+J47+ROUND(F46*$C$2/365,2)*(T46-U46)+ROUND(F46*$C$5,2)*U46,2)</f>
        <v>7882.58</v>
      </c>
      <c r="X46" s="277">
        <f>ROUND(R47/$C$14*100,2)</f>
        <v>308.79</v>
      </c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</row>
    <row r="47">
      <c r="A47" s="259"/>
      <c r="B47" s="253">
        <v>43999.0</v>
      </c>
      <c r="C47" s="278" t="s">
        <v>44</v>
      </c>
      <c r="D47" s="258">
        <f>ROUND($C$2/365*F46,2)</f>
        <v>18.6</v>
      </c>
      <c r="E47" s="279">
        <v>0.0</v>
      </c>
      <c r="F47" s="258">
        <f t="shared" si="28"/>
        <v>22635.28</v>
      </c>
      <c r="G47" s="279">
        <v>0.0</v>
      </c>
      <c r="H47" s="258">
        <f t="shared" si="29"/>
        <v>7364.72</v>
      </c>
      <c r="I47" s="279">
        <f>D47</f>
        <v>18.6</v>
      </c>
      <c r="J47" s="280">
        <f t="shared" si="30"/>
        <v>37.2</v>
      </c>
      <c r="K47" s="279">
        <v>0.0</v>
      </c>
      <c r="L47" s="258">
        <f t="shared" si="31"/>
        <v>517.86</v>
      </c>
      <c r="M47" s="279">
        <v>0.0</v>
      </c>
      <c r="N47" s="258">
        <f t="shared" si="32"/>
        <v>300</v>
      </c>
      <c r="O47" s="279">
        <f>0</f>
        <v>0</v>
      </c>
      <c r="P47" s="258">
        <f t="shared" si="33"/>
        <v>24.22</v>
      </c>
      <c r="Q47" s="279">
        <f t="shared" si="34"/>
        <v>18.6</v>
      </c>
      <c r="R47" s="280">
        <f t="shared" si="22"/>
        <v>30879.28</v>
      </c>
      <c r="S47" s="217"/>
      <c r="T47" s="27"/>
      <c r="U47" s="27"/>
      <c r="V47" s="27"/>
      <c r="W47" s="27"/>
      <c r="X47" s="27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</row>
    <row r="48">
      <c r="A48" s="259"/>
      <c r="B48" s="269">
        <v>44000.0</v>
      </c>
      <c r="C48" s="270" t="s">
        <v>61</v>
      </c>
      <c r="D48" s="273">
        <f>ROUND($C$3/365*H46,2)</f>
        <v>12.11</v>
      </c>
      <c r="E48" s="272">
        <v>0.0</v>
      </c>
      <c r="F48" s="273">
        <f t="shared" si="28"/>
        <v>22635.28</v>
      </c>
      <c r="G48" s="272">
        <v>0.0</v>
      </c>
      <c r="H48" s="273">
        <f t="shared" si="29"/>
        <v>7364.72</v>
      </c>
      <c r="I48" s="281">
        <v>0.0</v>
      </c>
      <c r="J48" s="271">
        <f t="shared" si="30"/>
        <v>37.2</v>
      </c>
      <c r="K48" s="272">
        <v>0.0</v>
      </c>
      <c r="L48" s="273">
        <f t="shared" si="31"/>
        <v>517.86</v>
      </c>
      <c r="M48" s="272">
        <v>0.0</v>
      </c>
      <c r="N48" s="273">
        <f t="shared" si="32"/>
        <v>300</v>
      </c>
      <c r="O48" s="272">
        <f>D48</f>
        <v>12.11</v>
      </c>
      <c r="P48" s="273">
        <f t="shared" si="33"/>
        <v>36.33</v>
      </c>
      <c r="Q48" s="272">
        <f t="shared" si="34"/>
        <v>12.11</v>
      </c>
      <c r="R48" s="271">
        <f t="shared" si="22"/>
        <v>30891.39</v>
      </c>
      <c r="S48" s="217"/>
      <c r="T48" s="274">
        <v>27.0</v>
      </c>
      <c r="U48" s="274">
        <v>0.0</v>
      </c>
      <c r="V48" s="283">
        <v>0.0</v>
      </c>
      <c r="W48" s="276">
        <f>ROUND(MAX(0,F48-$S$3)+J49+ROUND(F48*$C$2/365,2)*(T48-U48)+ROUND(F48*$C$5,2)*U48,2)</f>
        <v>7882.58</v>
      </c>
      <c r="X48" s="277">
        <f>ROUND(R49/$C$14*100,2)</f>
        <v>309.1</v>
      </c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</row>
    <row r="49">
      <c r="A49" s="259"/>
      <c r="B49" s="253">
        <v>44000.0</v>
      </c>
      <c r="C49" s="278" t="s">
        <v>44</v>
      </c>
      <c r="D49" s="258">
        <f>ROUND($C$2/365*F48,2)</f>
        <v>18.6</v>
      </c>
      <c r="E49" s="279">
        <v>0.0</v>
      </c>
      <c r="F49" s="258">
        <f t="shared" si="28"/>
        <v>22635.28</v>
      </c>
      <c r="G49" s="279">
        <v>0.0</v>
      </c>
      <c r="H49" s="258">
        <f t="shared" si="29"/>
        <v>7364.72</v>
      </c>
      <c r="I49" s="279">
        <f>D49</f>
        <v>18.6</v>
      </c>
      <c r="J49" s="280">
        <f t="shared" si="30"/>
        <v>55.8</v>
      </c>
      <c r="K49" s="279">
        <v>0.0</v>
      </c>
      <c r="L49" s="258">
        <f t="shared" si="31"/>
        <v>517.86</v>
      </c>
      <c r="M49" s="279">
        <v>0.0</v>
      </c>
      <c r="N49" s="258">
        <f t="shared" si="32"/>
        <v>300</v>
      </c>
      <c r="O49" s="279">
        <v>0.0</v>
      </c>
      <c r="P49" s="258">
        <f t="shared" si="33"/>
        <v>36.33</v>
      </c>
      <c r="Q49" s="279">
        <f t="shared" si="34"/>
        <v>18.6</v>
      </c>
      <c r="R49" s="280">
        <f t="shared" si="22"/>
        <v>30909.99</v>
      </c>
      <c r="S49" s="217"/>
      <c r="T49" s="27"/>
      <c r="U49" s="27"/>
      <c r="V49" s="283">
        <v>0.0</v>
      </c>
      <c r="W49" s="27"/>
      <c r="X49" s="27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</row>
    <row r="50">
      <c r="A50" s="259"/>
      <c r="B50" s="269">
        <v>44001.0</v>
      </c>
      <c r="C50" s="270" t="s">
        <v>61</v>
      </c>
      <c r="D50" s="273">
        <f>ROUND($C$3/365*H48,2)</f>
        <v>12.11</v>
      </c>
      <c r="E50" s="272">
        <v>0.0</v>
      </c>
      <c r="F50" s="273">
        <f t="shared" si="28"/>
        <v>22635.28</v>
      </c>
      <c r="G50" s="272">
        <v>0.0</v>
      </c>
      <c r="H50" s="273">
        <f t="shared" si="29"/>
        <v>7364.72</v>
      </c>
      <c r="I50" s="281">
        <v>0.0</v>
      </c>
      <c r="J50" s="271">
        <f>J49+I50+I50</f>
        <v>55.8</v>
      </c>
      <c r="K50" s="272">
        <v>0.0</v>
      </c>
      <c r="L50" s="273">
        <f t="shared" si="31"/>
        <v>517.86</v>
      </c>
      <c r="M50" s="272">
        <v>0.0</v>
      </c>
      <c r="N50" s="273">
        <f t="shared" si="32"/>
        <v>300</v>
      </c>
      <c r="O50" s="272">
        <f>D50</f>
        <v>12.11</v>
      </c>
      <c r="P50" s="273">
        <f t="shared" si="33"/>
        <v>48.44</v>
      </c>
      <c r="Q50" s="272">
        <f t="shared" si="34"/>
        <v>12.11</v>
      </c>
      <c r="R50" s="271">
        <f t="shared" si="22"/>
        <v>30922.1</v>
      </c>
      <c r="S50" s="217"/>
      <c r="T50" s="274">
        <v>26.0</v>
      </c>
      <c r="U50" s="274">
        <v>0.0</v>
      </c>
      <c r="V50" s="283">
        <v>0.0</v>
      </c>
      <c r="W50" s="276">
        <f>ROUND(MAX(0,F50-$S$3)+J51+ROUND(F50*$C$2/365,2)*(T50-U50)+ROUND(F50*$C$5,2)*U50,2)</f>
        <v>7882.58</v>
      </c>
      <c r="X50" s="277">
        <f>ROUND(R51/$C$14*100,2)</f>
        <v>309.41</v>
      </c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</row>
    <row r="51">
      <c r="A51" s="259"/>
      <c r="B51" s="253">
        <v>44001.0</v>
      </c>
      <c r="C51" s="278" t="s">
        <v>44</v>
      </c>
      <c r="D51" s="258">
        <f>ROUND($C$2/365*F50,2)</f>
        <v>18.6</v>
      </c>
      <c r="E51" s="279">
        <v>0.0</v>
      </c>
      <c r="F51" s="258">
        <f t="shared" si="28"/>
        <v>22635.28</v>
      </c>
      <c r="G51" s="279">
        <v>0.0</v>
      </c>
      <c r="H51" s="258">
        <f t="shared" si="29"/>
        <v>7364.72</v>
      </c>
      <c r="I51" s="279">
        <f>D51</f>
        <v>18.6</v>
      </c>
      <c r="J51" s="280">
        <f t="shared" ref="J51:J53" si="35">J50+I51</f>
        <v>74.4</v>
      </c>
      <c r="K51" s="279">
        <v>0.0</v>
      </c>
      <c r="L51" s="258">
        <f t="shared" si="31"/>
        <v>517.86</v>
      </c>
      <c r="M51" s="279">
        <v>0.0</v>
      </c>
      <c r="N51" s="258">
        <f t="shared" si="32"/>
        <v>300</v>
      </c>
      <c r="O51" s="279">
        <v>0.0</v>
      </c>
      <c r="P51" s="258">
        <f t="shared" si="33"/>
        <v>48.44</v>
      </c>
      <c r="Q51" s="279">
        <f t="shared" si="34"/>
        <v>18.6</v>
      </c>
      <c r="R51" s="280">
        <f t="shared" si="22"/>
        <v>30940.7</v>
      </c>
      <c r="S51" s="217"/>
      <c r="T51" s="27"/>
      <c r="U51" s="27"/>
      <c r="V51" s="283">
        <v>0.0</v>
      </c>
      <c r="W51" s="27"/>
      <c r="X51" s="27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</row>
    <row r="52">
      <c r="A52" s="259"/>
      <c r="B52" s="269">
        <v>44002.0</v>
      </c>
      <c r="C52" s="270" t="s">
        <v>61</v>
      </c>
      <c r="D52" s="273">
        <f>ROUND($C$3/365*H50,2)</f>
        <v>12.11</v>
      </c>
      <c r="E52" s="272">
        <v>0.0</v>
      </c>
      <c r="F52" s="273">
        <f t="shared" si="28"/>
        <v>22635.28</v>
      </c>
      <c r="G52" s="272">
        <v>0.0</v>
      </c>
      <c r="H52" s="273">
        <f t="shared" si="29"/>
        <v>7364.72</v>
      </c>
      <c r="I52" s="281">
        <v>0.0</v>
      </c>
      <c r="J52" s="271">
        <f t="shared" si="35"/>
        <v>74.4</v>
      </c>
      <c r="K52" s="272">
        <v>0.0</v>
      </c>
      <c r="L52" s="273">
        <f t="shared" si="31"/>
        <v>517.86</v>
      </c>
      <c r="M52" s="272">
        <v>0.0</v>
      </c>
      <c r="N52" s="273">
        <f t="shared" si="32"/>
        <v>300</v>
      </c>
      <c r="O52" s="272">
        <f>D52</f>
        <v>12.11</v>
      </c>
      <c r="P52" s="273">
        <f t="shared" si="33"/>
        <v>60.55</v>
      </c>
      <c r="Q52" s="272">
        <f t="shared" si="34"/>
        <v>12.11</v>
      </c>
      <c r="R52" s="271">
        <f t="shared" si="22"/>
        <v>30952.81</v>
      </c>
      <c r="S52" s="217"/>
      <c r="T52" s="274">
        <f>$B$102-B52</f>
        <v>25</v>
      </c>
      <c r="U52" s="274">
        <v>0.0</v>
      </c>
      <c r="V52" s="283">
        <v>0.0</v>
      </c>
      <c r="W52" s="276">
        <f>ROUND(MAX(0,F52-$S$3)+J53+ROUND(F52*$C$2/365,2)*(T52-U52)+ROUND(F52*$C$5,2)*U52,2)</f>
        <v>7882.58</v>
      </c>
      <c r="X52" s="277">
        <f>ROUND(R53/$C$14*100,2)</f>
        <v>309.71</v>
      </c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</row>
    <row r="53">
      <c r="A53" s="259"/>
      <c r="B53" s="253">
        <v>44002.0</v>
      </c>
      <c r="C53" s="278" t="s">
        <v>44</v>
      </c>
      <c r="D53" s="258">
        <f>ROUND($C$2/365*F52,2)</f>
        <v>18.6</v>
      </c>
      <c r="E53" s="279">
        <v>0.0</v>
      </c>
      <c r="F53" s="258">
        <f t="shared" si="28"/>
        <v>22635.28</v>
      </c>
      <c r="G53" s="279">
        <v>0.0</v>
      </c>
      <c r="H53" s="258">
        <f t="shared" si="29"/>
        <v>7364.72</v>
      </c>
      <c r="I53" s="279">
        <f>D53</f>
        <v>18.6</v>
      </c>
      <c r="J53" s="280">
        <f t="shared" si="35"/>
        <v>93</v>
      </c>
      <c r="K53" s="279">
        <v>0.0</v>
      </c>
      <c r="L53" s="258">
        <f t="shared" si="31"/>
        <v>517.86</v>
      </c>
      <c r="M53" s="279">
        <v>0.0</v>
      </c>
      <c r="N53" s="258">
        <f t="shared" si="32"/>
        <v>300</v>
      </c>
      <c r="O53" s="279">
        <v>0.0</v>
      </c>
      <c r="P53" s="258">
        <f t="shared" si="33"/>
        <v>60.55</v>
      </c>
      <c r="Q53" s="279">
        <f t="shared" si="34"/>
        <v>18.6</v>
      </c>
      <c r="R53" s="280">
        <f t="shared" si="22"/>
        <v>30971.41</v>
      </c>
      <c r="S53" s="217"/>
      <c r="T53" s="27"/>
      <c r="U53" s="27"/>
      <c r="V53" s="283">
        <v>0.0</v>
      </c>
      <c r="W53" s="27"/>
      <c r="X53" s="27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</row>
    <row r="54">
      <c r="A54" s="259"/>
      <c r="B54" s="269">
        <v>44003.0</v>
      </c>
      <c r="C54" s="270" t="s">
        <v>61</v>
      </c>
      <c r="D54" s="273">
        <f>ROUND($C$3/365*H52,2)</f>
        <v>12.11</v>
      </c>
      <c r="E54" s="272">
        <v>0.0</v>
      </c>
      <c r="F54" s="273">
        <f t="shared" si="28"/>
        <v>22635.28</v>
      </c>
      <c r="G54" s="272">
        <v>0.0</v>
      </c>
      <c r="H54" s="273">
        <f t="shared" si="29"/>
        <v>7364.72</v>
      </c>
      <c r="I54" s="281">
        <v>0.0</v>
      </c>
      <c r="J54" s="271">
        <f>J53+I54+I54</f>
        <v>93</v>
      </c>
      <c r="K54" s="272">
        <v>0.0</v>
      </c>
      <c r="L54" s="273">
        <f t="shared" si="31"/>
        <v>517.86</v>
      </c>
      <c r="M54" s="272">
        <v>0.0</v>
      </c>
      <c r="N54" s="273">
        <f t="shared" si="32"/>
        <v>300</v>
      </c>
      <c r="O54" s="272">
        <f>D54</f>
        <v>12.11</v>
      </c>
      <c r="P54" s="273">
        <f t="shared" si="33"/>
        <v>72.66</v>
      </c>
      <c r="Q54" s="272">
        <f t="shared" si="34"/>
        <v>12.11</v>
      </c>
      <c r="R54" s="271">
        <f t="shared" si="22"/>
        <v>30983.52</v>
      </c>
      <c r="S54" s="217"/>
      <c r="T54" s="274">
        <f>$B$102-B54</f>
        <v>24</v>
      </c>
      <c r="U54" s="274">
        <v>0.0</v>
      </c>
      <c r="V54" s="283">
        <v>0.0</v>
      </c>
      <c r="W54" s="276">
        <f>ROUND(MAX(0,F54-$S$3)+J55+ROUND(F54*$C$2/365,2)*(T54-U54)+ROUND(F54*$C$5,2)*U54,2)</f>
        <v>7882.58</v>
      </c>
      <c r="X54" s="277">
        <f>ROUND(R55/$C$14*100,2)</f>
        <v>310.02</v>
      </c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</row>
    <row r="55">
      <c r="A55" s="259"/>
      <c r="B55" s="253">
        <v>44003.0</v>
      </c>
      <c r="C55" s="278" t="s">
        <v>44</v>
      </c>
      <c r="D55" s="258">
        <f>ROUND($C$2/365*F54,2)</f>
        <v>18.6</v>
      </c>
      <c r="E55" s="279">
        <v>0.0</v>
      </c>
      <c r="F55" s="258">
        <f t="shared" si="28"/>
        <v>22635.28</v>
      </c>
      <c r="G55" s="279">
        <v>0.0</v>
      </c>
      <c r="H55" s="258">
        <f t="shared" si="29"/>
        <v>7364.72</v>
      </c>
      <c r="I55" s="279">
        <f>D55</f>
        <v>18.6</v>
      </c>
      <c r="J55" s="280">
        <f t="shared" ref="J55:J57" si="36">J54+I55</f>
        <v>111.6</v>
      </c>
      <c r="K55" s="279">
        <v>0.0</v>
      </c>
      <c r="L55" s="258">
        <f t="shared" si="31"/>
        <v>517.86</v>
      </c>
      <c r="M55" s="279">
        <v>0.0</v>
      </c>
      <c r="N55" s="258">
        <f t="shared" si="32"/>
        <v>300</v>
      </c>
      <c r="O55" s="279">
        <v>0.0</v>
      </c>
      <c r="P55" s="258">
        <f t="shared" si="33"/>
        <v>72.66</v>
      </c>
      <c r="Q55" s="279">
        <f t="shared" si="34"/>
        <v>18.6</v>
      </c>
      <c r="R55" s="280">
        <f t="shared" si="22"/>
        <v>31002.12</v>
      </c>
      <c r="S55" s="217"/>
      <c r="T55" s="27"/>
      <c r="U55" s="27"/>
      <c r="V55" s="283">
        <v>0.0</v>
      </c>
      <c r="W55" s="27"/>
      <c r="X55" s="27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</row>
    <row r="56">
      <c r="A56" s="259"/>
      <c r="B56" s="269">
        <v>44004.0</v>
      </c>
      <c r="C56" s="270" t="s">
        <v>61</v>
      </c>
      <c r="D56" s="273">
        <f>ROUND($C$3/365*H54,2)</f>
        <v>12.11</v>
      </c>
      <c r="E56" s="272">
        <v>0.0</v>
      </c>
      <c r="F56" s="273">
        <f t="shared" si="28"/>
        <v>22635.28</v>
      </c>
      <c r="G56" s="272">
        <v>0.0</v>
      </c>
      <c r="H56" s="273">
        <f t="shared" si="29"/>
        <v>7364.72</v>
      </c>
      <c r="I56" s="281">
        <v>0.0</v>
      </c>
      <c r="J56" s="271">
        <f t="shared" si="36"/>
        <v>111.6</v>
      </c>
      <c r="K56" s="272">
        <v>0.0</v>
      </c>
      <c r="L56" s="273">
        <f t="shared" si="31"/>
        <v>517.86</v>
      </c>
      <c r="M56" s="272">
        <v>0.0</v>
      </c>
      <c r="N56" s="273">
        <f t="shared" si="32"/>
        <v>300</v>
      </c>
      <c r="O56" s="272">
        <f>D56</f>
        <v>12.11</v>
      </c>
      <c r="P56" s="273">
        <f t="shared" si="33"/>
        <v>84.77</v>
      </c>
      <c r="Q56" s="272">
        <f t="shared" si="34"/>
        <v>12.11</v>
      </c>
      <c r="R56" s="271">
        <f t="shared" si="22"/>
        <v>31014.23</v>
      </c>
      <c r="S56" s="217"/>
      <c r="T56" s="274">
        <f>$B$102-B56</f>
        <v>23</v>
      </c>
      <c r="U56" s="274">
        <v>0.0</v>
      </c>
      <c r="V56" s="283">
        <v>0.0</v>
      </c>
      <c r="W56" s="276">
        <f>ROUND(MAX(0,F56-$S$3)+J57+ROUND(F56*$C$2/365,2)*(T56-U56)+ROUND(F56*$C$5,2)*U56,2)</f>
        <v>7882.58</v>
      </c>
      <c r="X56" s="277">
        <f>ROUND(R57/$C$14*100,2)</f>
        <v>310.33</v>
      </c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</row>
    <row r="57">
      <c r="A57" s="259"/>
      <c r="B57" s="253">
        <v>44004.0</v>
      </c>
      <c r="C57" s="278" t="s">
        <v>44</v>
      </c>
      <c r="D57" s="258">
        <f>ROUND($C$2/365*F56,2)</f>
        <v>18.6</v>
      </c>
      <c r="E57" s="279">
        <v>0.0</v>
      </c>
      <c r="F57" s="258">
        <f t="shared" si="28"/>
        <v>22635.28</v>
      </c>
      <c r="G57" s="279">
        <v>0.0</v>
      </c>
      <c r="H57" s="258">
        <f t="shared" si="29"/>
        <v>7364.72</v>
      </c>
      <c r="I57" s="279">
        <f>D57</f>
        <v>18.6</v>
      </c>
      <c r="J57" s="280">
        <f t="shared" si="36"/>
        <v>130.2</v>
      </c>
      <c r="K57" s="279">
        <v>0.0</v>
      </c>
      <c r="L57" s="258">
        <f t="shared" si="31"/>
        <v>517.86</v>
      </c>
      <c r="M57" s="279">
        <v>0.0</v>
      </c>
      <c r="N57" s="258">
        <f t="shared" si="32"/>
        <v>300</v>
      </c>
      <c r="O57" s="279">
        <v>0.0</v>
      </c>
      <c r="P57" s="258">
        <f t="shared" si="33"/>
        <v>84.77</v>
      </c>
      <c r="Q57" s="279">
        <f t="shared" si="34"/>
        <v>18.6</v>
      </c>
      <c r="R57" s="280">
        <f t="shared" si="22"/>
        <v>31032.83</v>
      </c>
      <c r="S57" s="217"/>
      <c r="T57" s="27"/>
      <c r="U57" s="27"/>
      <c r="V57" s="283">
        <v>0.0</v>
      </c>
      <c r="W57" s="27"/>
      <c r="X57" s="27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</row>
    <row r="58">
      <c r="A58" s="259"/>
      <c r="B58" s="269">
        <v>44005.0</v>
      </c>
      <c r="C58" s="270" t="s">
        <v>61</v>
      </c>
      <c r="D58" s="273">
        <f>ROUND($C$3/365*H56,2)</f>
        <v>12.11</v>
      </c>
      <c r="E58" s="272">
        <v>0.0</v>
      </c>
      <c r="F58" s="273">
        <f t="shared" si="28"/>
        <v>22635.28</v>
      </c>
      <c r="G58" s="272">
        <v>0.0</v>
      </c>
      <c r="H58" s="273">
        <f t="shared" si="29"/>
        <v>7364.72</v>
      </c>
      <c r="I58" s="281">
        <v>0.0</v>
      </c>
      <c r="J58" s="271">
        <f>J57+I58+I58</f>
        <v>130.2</v>
      </c>
      <c r="K58" s="272">
        <v>0.0</v>
      </c>
      <c r="L58" s="273">
        <f t="shared" si="31"/>
        <v>517.86</v>
      </c>
      <c r="M58" s="272">
        <v>0.0</v>
      </c>
      <c r="N58" s="273">
        <f t="shared" si="32"/>
        <v>300</v>
      </c>
      <c r="O58" s="272">
        <f>D58</f>
        <v>12.11</v>
      </c>
      <c r="P58" s="273">
        <f t="shared" si="33"/>
        <v>96.88</v>
      </c>
      <c r="Q58" s="272">
        <f t="shared" si="34"/>
        <v>12.11</v>
      </c>
      <c r="R58" s="271">
        <f t="shared" si="22"/>
        <v>31044.94</v>
      </c>
      <c r="S58" s="217"/>
      <c r="T58" s="274">
        <f>$B$102-B58</f>
        <v>22</v>
      </c>
      <c r="U58" s="274">
        <v>0.0</v>
      </c>
      <c r="V58" s="283">
        <v>0.0</v>
      </c>
      <c r="W58" s="276">
        <f>ROUND(MAX(0,F58-$S$3)+J59+ROUND(F58*$C$2/365,2)*(T58-U58)+ROUND(F58*$C$5,2)*U58,2)</f>
        <v>7882.58</v>
      </c>
      <c r="X58" s="277">
        <f>ROUND(R59/$C$14*100,2)</f>
        <v>310.64</v>
      </c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</row>
    <row r="59">
      <c r="A59" s="259"/>
      <c r="B59" s="253">
        <v>44005.0</v>
      </c>
      <c r="C59" s="278" t="s">
        <v>44</v>
      </c>
      <c r="D59" s="258">
        <f>ROUND($C$2/365*F58,2)</f>
        <v>18.6</v>
      </c>
      <c r="E59" s="279">
        <v>0.0</v>
      </c>
      <c r="F59" s="258">
        <f t="shared" si="28"/>
        <v>22635.28</v>
      </c>
      <c r="G59" s="279">
        <v>0.0</v>
      </c>
      <c r="H59" s="258">
        <f t="shared" si="29"/>
        <v>7364.72</v>
      </c>
      <c r="I59" s="279">
        <f>D59</f>
        <v>18.6</v>
      </c>
      <c r="J59" s="280">
        <f t="shared" ref="J59:J61" si="37">J58+I59</f>
        <v>148.8</v>
      </c>
      <c r="K59" s="279">
        <v>0.0</v>
      </c>
      <c r="L59" s="258">
        <f t="shared" si="31"/>
        <v>517.86</v>
      </c>
      <c r="M59" s="279">
        <v>0.0</v>
      </c>
      <c r="N59" s="258">
        <f t="shared" si="32"/>
        <v>300</v>
      </c>
      <c r="O59" s="279">
        <v>0.0</v>
      </c>
      <c r="P59" s="258">
        <f t="shared" si="33"/>
        <v>96.88</v>
      </c>
      <c r="Q59" s="279">
        <f t="shared" si="34"/>
        <v>18.6</v>
      </c>
      <c r="R59" s="280">
        <f t="shared" si="22"/>
        <v>31063.54</v>
      </c>
      <c r="S59" s="217"/>
      <c r="T59" s="27"/>
      <c r="U59" s="27"/>
      <c r="V59" s="283">
        <v>0.0</v>
      </c>
      <c r="W59" s="27"/>
      <c r="X59" s="27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>
      <c r="A60" s="259"/>
      <c r="B60" s="269">
        <v>44006.0</v>
      </c>
      <c r="C60" s="270" t="s">
        <v>61</v>
      </c>
      <c r="D60" s="273">
        <f>ROUND($C$3/365*H58,2)</f>
        <v>12.11</v>
      </c>
      <c r="E60" s="272">
        <v>0.0</v>
      </c>
      <c r="F60" s="273">
        <f t="shared" si="28"/>
        <v>22635.28</v>
      </c>
      <c r="G60" s="272">
        <v>0.0</v>
      </c>
      <c r="H60" s="273">
        <f t="shared" si="29"/>
        <v>7364.72</v>
      </c>
      <c r="I60" s="281">
        <v>0.0</v>
      </c>
      <c r="J60" s="271">
        <f t="shared" si="37"/>
        <v>148.8</v>
      </c>
      <c r="K60" s="272">
        <v>0.0</v>
      </c>
      <c r="L60" s="273">
        <f t="shared" si="31"/>
        <v>517.86</v>
      </c>
      <c r="M60" s="272">
        <v>0.0</v>
      </c>
      <c r="N60" s="273">
        <f t="shared" si="32"/>
        <v>300</v>
      </c>
      <c r="O60" s="272">
        <f>D60</f>
        <v>12.11</v>
      </c>
      <c r="P60" s="273">
        <f t="shared" si="33"/>
        <v>108.99</v>
      </c>
      <c r="Q60" s="272">
        <f t="shared" si="34"/>
        <v>12.11</v>
      </c>
      <c r="R60" s="271">
        <f t="shared" si="22"/>
        <v>31075.65</v>
      </c>
      <c r="S60" s="217"/>
      <c r="T60" s="274">
        <f>$B$102-B60</f>
        <v>21</v>
      </c>
      <c r="U60" s="274">
        <v>0.0</v>
      </c>
      <c r="V60" s="283">
        <v>0.0</v>
      </c>
      <c r="W60" s="276">
        <f>ROUND(MAX(0,F60-$S$3)+J61+ROUND(F60*$C$2/365,2)*(T60-U60)+ROUND(F60*$C$5,2)*U60,2)</f>
        <v>7882.58</v>
      </c>
      <c r="X60" s="277">
        <f>ROUND(R61/$C$14*100,2)</f>
        <v>310.94</v>
      </c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>
      <c r="A61" s="259"/>
      <c r="B61" s="253">
        <v>44006.0</v>
      </c>
      <c r="C61" s="278" t="s">
        <v>44</v>
      </c>
      <c r="D61" s="258">
        <f>ROUND($C$2/365*F60,2)</f>
        <v>18.6</v>
      </c>
      <c r="E61" s="279">
        <v>0.0</v>
      </c>
      <c r="F61" s="258">
        <f t="shared" si="28"/>
        <v>22635.28</v>
      </c>
      <c r="G61" s="279">
        <v>0.0</v>
      </c>
      <c r="H61" s="258">
        <f t="shared" si="29"/>
        <v>7364.72</v>
      </c>
      <c r="I61" s="279">
        <f>D61</f>
        <v>18.6</v>
      </c>
      <c r="J61" s="280">
        <f t="shared" si="37"/>
        <v>167.4</v>
      </c>
      <c r="K61" s="279">
        <v>0.0</v>
      </c>
      <c r="L61" s="258">
        <f t="shared" si="31"/>
        <v>517.86</v>
      </c>
      <c r="M61" s="279">
        <v>0.0</v>
      </c>
      <c r="N61" s="258">
        <f t="shared" si="32"/>
        <v>300</v>
      </c>
      <c r="O61" s="279">
        <v>0.0</v>
      </c>
      <c r="P61" s="258">
        <f t="shared" si="33"/>
        <v>108.99</v>
      </c>
      <c r="Q61" s="279">
        <f t="shared" si="34"/>
        <v>18.6</v>
      </c>
      <c r="R61" s="280">
        <f t="shared" si="22"/>
        <v>31094.25</v>
      </c>
      <c r="S61" s="217"/>
      <c r="T61" s="27"/>
      <c r="U61" s="27"/>
      <c r="V61" s="283">
        <v>0.0</v>
      </c>
      <c r="W61" s="27"/>
      <c r="X61" s="27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>
      <c r="A62" s="259"/>
      <c r="B62" s="269">
        <v>44007.0</v>
      </c>
      <c r="C62" s="270" t="s">
        <v>61</v>
      </c>
      <c r="D62" s="273">
        <f>ROUND($C$3/365*H60,2)</f>
        <v>12.11</v>
      </c>
      <c r="E62" s="272">
        <v>0.0</v>
      </c>
      <c r="F62" s="273">
        <f t="shared" si="28"/>
        <v>22635.28</v>
      </c>
      <c r="G62" s="272">
        <v>0.0</v>
      </c>
      <c r="H62" s="273">
        <f t="shared" si="29"/>
        <v>7364.72</v>
      </c>
      <c r="I62" s="281">
        <v>0.0</v>
      </c>
      <c r="J62" s="271">
        <f>J61+I62+I62</f>
        <v>167.4</v>
      </c>
      <c r="K62" s="272">
        <v>0.0</v>
      </c>
      <c r="L62" s="273">
        <f t="shared" si="31"/>
        <v>517.86</v>
      </c>
      <c r="M62" s="272">
        <v>0.0</v>
      </c>
      <c r="N62" s="273">
        <f t="shared" si="32"/>
        <v>300</v>
      </c>
      <c r="O62" s="272">
        <f>D62</f>
        <v>12.11</v>
      </c>
      <c r="P62" s="273">
        <f t="shared" si="33"/>
        <v>121.1</v>
      </c>
      <c r="Q62" s="272">
        <f t="shared" si="34"/>
        <v>12.11</v>
      </c>
      <c r="R62" s="271">
        <f t="shared" si="22"/>
        <v>31106.36</v>
      </c>
      <c r="S62" s="217"/>
      <c r="T62" s="274">
        <f>$B$102-B62</f>
        <v>20</v>
      </c>
      <c r="U62" s="274">
        <v>0.0</v>
      </c>
      <c r="V62" s="283">
        <v>0.0</v>
      </c>
      <c r="W62" s="276">
        <f>ROUND(MAX(0,F62-$S$3)+J63+ROUND(F62*$C$2/365,2)*(T62-U62)+ROUND(F62*$C$5,2)*U62,2)</f>
        <v>7882.58</v>
      </c>
      <c r="X62" s="277">
        <f>ROUND(R63/$C$14*100,2)</f>
        <v>311.25</v>
      </c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>
      <c r="A63" s="259"/>
      <c r="B63" s="253">
        <v>44007.0</v>
      </c>
      <c r="C63" s="278" t="s">
        <v>44</v>
      </c>
      <c r="D63" s="258">
        <f>ROUND($C$2/365*F62,2)</f>
        <v>18.6</v>
      </c>
      <c r="E63" s="279">
        <v>0.0</v>
      </c>
      <c r="F63" s="258">
        <f t="shared" si="28"/>
        <v>22635.28</v>
      </c>
      <c r="G63" s="279">
        <v>0.0</v>
      </c>
      <c r="H63" s="258">
        <f t="shared" si="29"/>
        <v>7364.72</v>
      </c>
      <c r="I63" s="279">
        <f>D63</f>
        <v>18.6</v>
      </c>
      <c r="J63" s="280">
        <f t="shared" ref="J63:J65" si="38">J62+I63</f>
        <v>186</v>
      </c>
      <c r="K63" s="279">
        <v>0.0</v>
      </c>
      <c r="L63" s="258">
        <f t="shared" si="31"/>
        <v>517.86</v>
      </c>
      <c r="M63" s="279">
        <v>0.0</v>
      </c>
      <c r="N63" s="258">
        <f t="shared" si="32"/>
        <v>300</v>
      </c>
      <c r="O63" s="279">
        <v>0.0</v>
      </c>
      <c r="P63" s="258">
        <f t="shared" si="33"/>
        <v>121.1</v>
      </c>
      <c r="Q63" s="279">
        <f t="shared" si="34"/>
        <v>18.6</v>
      </c>
      <c r="R63" s="280">
        <f t="shared" si="22"/>
        <v>31124.96</v>
      </c>
      <c r="S63" s="217"/>
      <c r="T63" s="27"/>
      <c r="U63" s="27"/>
      <c r="V63" s="283">
        <v>0.0</v>
      </c>
      <c r="W63" s="27"/>
      <c r="X63" s="27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>
      <c r="A64" s="259"/>
      <c r="B64" s="269">
        <v>44008.0</v>
      </c>
      <c r="C64" s="270" t="s">
        <v>61</v>
      </c>
      <c r="D64" s="273">
        <f>ROUND($C$3/365*H62,2)</f>
        <v>12.11</v>
      </c>
      <c r="E64" s="272">
        <v>0.0</v>
      </c>
      <c r="F64" s="273">
        <f t="shared" si="28"/>
        <v>22635.28</v>
      </c>
      <c r="G64" s="272">
        <v>0.0</v>
      </c>
      <c r="H64" s="273">
        <f t="shared" si="29"/>
        <v>7364.72</v>
      </c>
      <c r="I64" s="281">
        <v>0.0</v>
      </c>
      <c r="J64" s="271">
        <f t="shared" si="38"/>
        <v>186</v>
      </c>
      <c r="K64" s="272">
        <v>0.0</v>
      </c>
      <c r="L64" s="273">
        <f t="shared" si="31"/>
        <v>517.86</v>
      </c>
      <c r="M64" s="272">
        <v>0.0</v>
      </c>
      <c r="N64" s="273">
        <f t="shared" si="32"/>
        <v>300</v>
      </c>
      <c r="O64" s="272">
        <f>D64</f>
        <v>12.11</v>
      </c>
      <c r="P64" s="273">
        <f t="shared" si="33"/>
        <v>133.21</v>
      </c>
      <c r="Q64" s="272">
        <f t="shared" si="34"/>
        <v>12.11</v>
      </c>
      <c r="R64" s="271">
        <f t="shared" si="22"/>
        <v>31137.07</v>
      </c>
      <c r="S64" s="217"/>
      <c r="T64" s="274">
        <f>$B$102-B64</f>
        <v>19</v>
      </c>
      <c r="U64" s="274">
        <v>0.0</v>
      </c>
      <c r="V64" s="283">
        <v>0.0</v>
      </c>
      <c r="W64" s="276">
        <f>ROUND(MAX(0,F64-$S$3)+J65+ROUND(F64*$C$2/365,2)*(T64-U64)+ROUND(F64*$C$5,2)*U64,2)</f>
        <v>7882.58</v>
      </c>
      <c r="X64" s="277">
        <f>ROUND(R65/$C$14*100,2)</f>
        <v>311.56</v>
      </c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5">
      <c r="A65" s="259"/>
      <c r="B65" s="253">
        <v>44008.0</v>
      </c>
      <c r="C65" s="278" t="s">
        <v>44</v>
      </c>
      <c r="D65" s="258">
        <f>ROUND($C$2/365*F64,2)</f>
        <v>18.6</v>
      </c>
      <c r="E65" s="279">
        <v>0.0</v>
      </c>
      <c r="F65" s="258">
        <f t="shared" si="28"/>
        <v>22635.28</v>
      </c>
      <c r="G65" s="279">
        <v>0.0</v>
      </c>
      <c r="H65" s="258">
        <f t="shared" si="29"/>
        <v>7364.72</v>
      </c>
      <c r="I65" s="279">
        <f>D65</f>
        <v>18.6</v>
      </c>
      <c r="J65" s="280">
        <f t="shared" si="38"/>
        <v>204.6</v>
      </c>
      <c r="K65" s="279">
        <v>0.0</v>
      </c>
      <c r="L65" s="258">
        <f t="shared" si="31"/>
        <v>517.86</v>
      </c>
      <c r="M65" s="279">
        <v>0.0</v>
      </c>
      <c r="N65" s="258">
        <f t="shared" si="32"/>
        <v>300</v>
      </c>
      <c r="O65" s="279">
        <v>0.0</v>
      </c>
      <c r="P65" s="258">
        <f t="shared" si="33"/>
        <v>133.21</v>
      </c>
      <c r="Q65" s="279">
        <f t="shared" si="34"/>
        <v>18.6</v>
      </c>
      <c r="R65" s="280">
        <f t="shared" si="22"/>
        <v>31155.67</v>
      </c>
      <c r="S65" s="217"/>
      <c r="T65" s="27"/>
      <c r="U65" s="27"/>
      <c r="V65" s="283">
        <v>0.0</v>
      </c>
      <c r="W65" s="27"/>
      <c r="X65" s="27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</row>
    <row r="66">
      <c r="A66" s="259"/>
      <c r="B66" s="269">
        <v>44009.0</v>
      </c>
      <c r="C66" s="270" t="s">
        <v>61</v>
      </c>
      <c r="D66" s="273">
        <f>ROUND($C$3/365*H64,2)</f>
        <v>12.11</v>
      </c>
      <c r="E66" s="272">
        <v>0.0</v>
      </c>
      <c r="F66" s="273">
        <f t="shared" si="28"/>
        <v>22635.28</v>
      </c>
      <c r="G66" s="272">
        <v>0.0</v>
      </c>
      <c r="H66" s="273">
        <f t="shared" si="29"/>
        <v>7364.72</v>
      </c>
      <c r="I66" s="281">
        <v>0.0</v>
      </c>
      <c r="J66" s="271">
        <f>J65+I66+I66</f>
        <v>204.6</v>
      </c>
      <c r="K66" s="272">
        <v>0.0</v>
      </c>
      <c r="L66" s="273">
        <f t="shared" si="31"/>
        <v>517.86</v>
      </c>
      <c r="M66" s="272">
        <v>0.0</v>
      </c>
      <c r="N66" s="273">
        <f t="shared" si="32"/>
        <v>300</v>
      </c>
      <c r="O66" s="272">
        <f>D66</f>
        <v>12.11</v>
      </c>
      <c r="P66" s="273">
        <f t="shared" si="33"/>
        <v>145.32</v>
      </c>
      <c r="Q66" s="272">
        <f t="shared" si="34"/>
        <v>12.11</v>
      </c>
      <c r="R66" s="271">
        <f t="shared" si="22"/>
        <v>31167.78</v>
      </c>
      <c r="S66" s="217"/>
      <c r="T66" s="274">
        <f>$B$102-B66</f>
        <v>18</v>
      </c>
      <c r="U66" s="274">
        <v>0.0</v>
      </c>
      <c r="V66" s="283">
        <v>0.0</v>
      </c>
      <c r="W66" s="276">
        <f>ROUND(MAX(0,F66-$S$3)+J67+ROUND(F66*$C$2/365,2)*(T66-U66)+ROUND(F66*$C$5,2)*U66,2)</f>
        <v>7882.58</v>
      </c>
      <c r="X66" s="277">
        <f>ROUND(R67/$C$14*100,2)</f>
        <v>311.86</v>
      </c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>
      <c r="A67" s="259"/>
      <c r="B67" s="253">
        <v>44009.0</v>
      </c>
      <c r="C67" s="278" t="s">
        <v>44</v>
      </c>
      <c r="D67" s="258">
        <f>ROUND($C$2/365*F66,2)</f>
        <v>18.6</v>
      </c>
      <c r="E67" s="279">
        <v>0.0</v>
      </c>
      <c r="F67" s="258">
        <f t="shared" si="28"/>
        <v>22635.28</v>
      </c>
      <c r="G67" s="279">
        <v>0.0</v>
      </c>
      <c r="H67" s="258">
        <f t="shared" si="29"/>
        <v>7364.72</v>
      </c>
      <c r="I67" s="279">
        <f>D67</f>
        <v>18.6</v>
      </c>
      <c r="J67" s="280">
        <f t="shared" ref="J67:J69" si="39">J66+I67</f>
        <v>223.2</v>
      </c>
      <c r="K67" s="279">
        <v>0.0</v>
      </c>
      <c r="L67" s="258">
        <f t="shared" si="31"/>
        <v>517.86</v>
      </c>
      <c r="M67" s="279">
        <v>0.0</v>
      </c>
      <c r="N67" s="258">
        <f t="shared" si="32"/>
        <v>300</v>
      </c>
      <c r="O67" s="279">
        <v>0.0</v>
      </c>
      <c r="P67" s="258">
        <f t="shared" si="33"/>
        <v>145.32</v>
      </c>
      <c r="Q67" s="279">
        <f t="shared" si="34"/>
        <v>18.6</v>
      </c>
      <c r="R67" s="280">
        <f t="shared" si="22"/>
        <v>31186.38</v>
      </c>
      <c r="S67" s="217"/>
      <c r="T67" s="27"/>
      <c r="U67" s="27"/>
      <c r="V67" s="283">
        <v>0.0</v>
      </c>
      <c r="W67" s="27"/>
      <c r="X67" s="27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  <row r="68">
      <c r="A68" s="259"/>
      <c r="B68" s="269">
        <v>44010.0</v>
      </c>
      <c r="C68" s="270" t="s">
        <v>61</v>
      </c>
      <c r="D68" s="273">
        <f>ROUND($C$3/365*H66,2)</f>
        <v>12.11</v>
      </c>
      <c r="E68" s="272">
        <v>0.0</v>
      </c>
      <c r="F68" s="273">
        <f t="shared" si="28"/>
        <v>22635.28</v>
      </c>
      <c r="G68" s="272">
        <v>0.0</v>
      </c>
      <c r="H68" s="273">
        <f t="shared" si="29"/>
        <v>7364.72</v>
      </c>
      <c r="I68" s="281">
        <v>0.0</v>
      </c>
      <c r="J68" s="271">
        <f t="shared" si="39"/>
        <v>223.2</v>
      </c>
      <c r="K68" s="272">
        <v>0.0</v>
      </c>
      <c r="L68" s="273">
        <f t="shared" si="31"/>
        <v>517.86</v>
      </c>
      <c r="M68" s="272">
        <v>0.0</v>
      </c>
      <c r="N68" s="273">
        <f t="shared" si="32"/>
        <v>300</v>
      </c>
      <c r="O68" s="272">
        <f>D68</f>
        <v>12.11</v>
      </c>
      <c r="P68" s="273">
        <f t="shared" si="33"/>
        <v>157.43</v>
      </c>
      <c r="Q68" s="272">
        <f t="shared" si="34"/>
        <v>12.11</v>
      </c>
      <c r="R68" s="271">
        <f t="shared" si="22"/>
        <v>31198.49</v>
      </c>
      <c r="S68" s="217"/>
      <c r="T68" s="274">
        <f>$B$102-B68</f>
        <v>17</v>
      </c>
      <c r="U68" s="274">
        <v>0.0</v>
      </c>
      <c r="V68" s="283">
        <v>0.0</v>
      </c>
      <c r="W68" s="276">
        <f>ROUND(MAX(0,F68-$S$3)+J69+ROUND(F68*$C$2/365,2)*(T68-U68)+ROUND(F68*$C$5,2)*U68,2)</f>
        <v>7882.58</v>
      </c>
      <c r="X68" s="277">
        <f>ROUND(R69/$C$14*100,2)</f>
        <v>312.17</v>
      </c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</row>
    <row r="69">
      <c r="A69" s="284"/>
      <c r="B69" s="253">
        <v>44010.0</v>
      </c>
      <c r="C69" s="278" t="s">
        <v>44</v>
      </c>
      <c r="D69" s="258">
        <f>ROUND($C$2/365*F68,2)</f>
        <v>18.6</v>
      </c>
      <c r="E69" s="279">
        <v>0.0</v>
      </c>
      <c r="F69" s="258">
        <f t="shared" si="28"/>
        <v>22635.28</v>
      </c>
      <c r="G69" s="279">
        <v>0.0</v>
      </c>
      <c r="H69" s="258">
        <f t="shared" si="29"/>
        <v>7364.72</v>
      </c>
      <c r="I69" s="279">
        <f>D69</f>
        <v>18.6</v>
      </c>
      <c r="J69" s="280">
        <f t="shared" si="39"/>
        <v>241.8</v>
      </c>
      <c r="K69" s="279">
        <v>0.0</v>
      </c>
      <c r="L69" s="258">
        <f t="shared" si="31"/>
        <v>517.86</v>
      </c>
      <c r="M69" s="279">
        <v>0.0</v>
      </c>
      <c r="N69" s="258">
        <f t="shared" si="32"/>
        <v>300</v>
      </c>
      <c r="O69" s="279">
        <v>0.0</v>
      </c>
      <c r="P69" s="258">
        <f t="shared" si="33"/>
        <v>157.43</v>
      </c>
      <c r="Q69" s="279">
        <f t="shared" si="34"/>
        <v>18.6</v>
      </c>
      <c r="R69" s="280">
        <f t="shared" si="22"/>
        <v>31217.09</v>
      </c>
      <c r="S69" s="217"/>
      <c r="T69" s="27"/>
      <c r="U69" s="27"/>
      <c r="V69" s="283">
        <v>0.0</v>
      </c>
      <c r="W69" s="27"/>
      <c r="X69" s="27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</row>
    <row r="70">
      <c r="A70" s="284"/>
      <c r="B70" s="269">
        <v>44011.0</v>
      </c>
      <c r="C70" s="270" t="s">
        <v>61</v>
      </c>
      <c r="D70" s="273">
        <f>ROUND($C$3/365*H68,2)</f>
        <v>12.11</v>
      </c>
      <c r="E70" s="272">
        <v>0.0</v>
      </c>
      <c r="F70" s="273">
        <f t="shared" si="28"/>
        <v>22635.28</v>
      </c>
      <c r="G70" s="272">
        <v>0.0</v>
      </c>
      <c r="H70" s="273">
        <f t="shared" si="29"/>
        <v>7364.72</v>
      </c>
      <c r="I70" s="281">
        <v>0.0</v>
      </c>
      <c r="J70" s="271">
        <f>J69+I70+I70</f>
        <v>241.8</v>
      </c>
      <c r="K70" s="272">
        <v>0.0</v>
      </c>
      <c r="L70" s="273">
        <f t="shared" si="31"/>
        <v>517.86</v>
      </c>
      <c r="M70" s="272">
        <v>0.0</v>
      </c>
      <c r="N70" s="273">
        <f t="shared" si="32"/>
        <v>300</v>
      </c>
      <c r="O70" s="272">
        <f>D70</f>
        <v>12.11</v>
      </c>
      <c r="P70" s="273">
        <f t="shared" si="33"/>
        <v>169.54</v>
      </c>
      <c r="Q70" s="272">
        <f t="shared" si="34"/>
        <v>12.11</v>
      </c>
      <c r="R70" s="271">
        <f t="shared" si="22"/>
        <v>31229.2</v>
      </c>
      <c r="S70" s="217"/>
      <c r="T70" s="274">
        <f>$B$102-B70</f>
        <v>16</v>
      </c>
      <c r="U70" s="274">
        <v>0.0</v>
      </c>
      <c r="V70" s="283">
        <v>0.0</v>
      </c>
      <c r="W70" s="276">
        <f>ROUND(MAX(0,F70-$S$3)+J71+ROUND(F70*$C$2/365,2)*(T70-U70)+ROUND(F70*$C$5,2)*U70,2)</f>
        <v>7882.58</v>
      </c>
      <c r="X70" s="277">
        <f>ROUND(R71/$C$14*100,2)</f>
        <v>312.48</v>
      </c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</row>
    <row r="71">
      <c r="A71" s="259"/>
      <c r="B71" s="253">
        <v>44011.0</v>
      </c>
      <c r="C71" s="278" t="s">
        <v>44</v>
      </c>
      <c r="D71" s="258">
        <f>ROUND($C$2/365*F70,2)</f>
        <v>18.6</v>
      </c>
      <c r="E71" s="279">
        <v>0.0</v>
      </c>
      <c r="F71" s="258">
        <f t="shared" si="28"/>
        <v>22635.28</v>
      </c>
      <c r="G71" s="279">
        <v>0.0</v>
      </c>
      <c r="H71" s="258">
        <f t="shared" si="29"/>
        <v>7364.72</v>
      </c>
      <c r="I71" s="279">
        <f>D71</f>
        <v>18.6</v>
      </c>
      <c r="J71" s="280">
        <f t="shared" ref="J71:J73" si="40">J70+I71</f>
        <v>260.4</v>
      </c>
      <c r="K71" s="279">
        <v>0.0</v>
      </c>
      <c r="L71" s="258">
        <f t="shared" si="31"/>
        <v>517.86</v>
      </c>
      <c r="M71" s="279">
        <v>0.0</v>
      </c>
      <c r="N71" s="258">
        <f t="shared" si="32"/>
        <v>300</v>
      </c>
      <c r="O71" s="279">
        <v>0.0</v>
      </c>
      <c r="P71" s="258">
        <f t="shared" si="33"/>
        <v>169.54</v>
      </c>
      <c r="Q71" s="279">
        <f t="shared" si="34"/>
        <v>18.6</v>
      </c>
      <c r="R71" s="280">
        <f t="shared" si="22"/>
        <v>31247.8</v>
      </c>
      <c r="S71" s="217"/>
      <c r="T71" s="27"/>
      <c r="U71" s="27"/>
      <c r="V71" s="283">
        <v>0.0</v>
      </c>
      <c r="W71" s="27"/>
      <c r="X71" s="27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</row>
    <row r="72">
      <c r="A72" s="259"/>
      <c r="B72" s="269">
        <v>44012.0</v>
      </c>
      <c r="C72" s="270" t="s">
        <v>61</v>
      </c>
      <c r="D72" s="273">
        <f>ROUND($C$3/365*H70,2)</f>
        <v>12.11</v>
      </c>
      <c r="E72" s="272">
        <v>0.0</v>
      </c>
      <c r="F72" s="273">
        <f t="shared" si="28"/>
        <v>22635.28</v>
      </c>
      <c r="G72" s="272">
        <v>0.0</v>
      </c>
      <c r="H72" s="273">
        <f t="shared" si="29"/>
        <v>7364.72</v>
      </c>
      <c r="I72" s="281">
        <v>0.0</v>
      </c>
      <c r="J72" s="271">
        <f t="shared" si="40"/>
        <v>260.4</v>
      </c>
      <c r="K72" s="272">
        <v>0.0</v>
      </c>
      <c r="L72" s="273">
        <f t="shared" si="31"/>
        <v>517.86</v>
      </c>
      <c r="M72" s="272">
        <v>0.0</v>
      </c>
      <c r="N72" s="273">
        <f t="shared" si="32"/>
        <v>300</v>
      </c>
      <c r="O72" s="272">
        <f>D72</f>
        <v>12.11</v>
      </c>
      <c r="P72" s="273">
        <f t="shared" si="33"/>
        <v>181.65</v>
      </c>
      <c r="Q72" s="272">
        <f t="shared" si="34"/>
        <v>12.11</v>
      </c>
      <c r="R72" s="271">
        <f t="shared" si="22"/>
        <v>31259.91</v>
      </c>
      <c r="S72" s="217"/>
      <c r="T72" s="274">
        <f>$B$102-B72</f>
        <v>15</v>
      </c>
      <c r="U72" s="274">
        <v>0.0</v>
      </c>
      <c r="V72" s="283">
        <v>0.0</v>
      </c>
      <c r="W72" s="276">
        <f>ROUND(MAX(0,F72-$S$3)+J73+ROUND(F72*$C$2/365,2)*(T72-U72)+ROUND(F72*$C$5,2)*U72,2)</f>
        <v>7882.58</v>
      </c>
      <c r="X72" s="277">
        <f>ROUND(R73/$C$14*100,2)</f>
        <v>312.79</v>
      </c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</row>
    <row r="73">
      <c r="A73" s="259"/>
      <c r="B73" s="253">
        <v>44012.0</v>
      </c>
      <c r="C73" s="278" t="s">
        <v>44</v>
      </c>
      <c r="D73" s="258">
        <f>ROUND($C$2/365*F72,2)</f>
        <v>18.6</v>
      </c>
      <c r="E73" s="279">
        <v>0.0</v>
      </c>
      <c r="F73" s="258">
        <f t="shared" si="28"/>
        <v>22635.28</v>
      </c>
      <c r="G73" s="279">
        <v>0.0</v>
      </c>
      <c r="H73" s="258">
        <f t="shared" si="29"/>
        <v>7364.72</v>
      </c>
      <c r="I73" s="279">
        <f>D73</f>
        <v>18.6</v>
      </c>
      <c r="J73" s="280">
        <f t="shared" si="40"/>
        <v>279</v>
      </c>
      <c r="K73" s="279">
        <v>0.0</v>
      </c>
      <c r="L73" s="258">
        <f t="shared" si="31"/>
        <v>517.86</v>
      </c>
      <c r="M73" s="279">
        <v>0.0</v>
      </c>
      <c r="N73" s="258">
        <f t="shared" si="32"/>
        <v>300</v>
      </c>
      <c r="O73" s="279">
        <v>0.0</v>
      </c>
      <c r="P73" s="258">
        <f t="shared" si="33"/>
        <v>181.65</v>
      </c>
      <c r="Q73" s="279">
        <f t="shared" si="34"/>
        <v>18.6</v>
      </c>
      <c r="R73" s="280">
        <f t="shared" si="22"/>
        <v>31278.51</v>
      </c>
      <c r="S73" s="217"/>
      <c r="T73" s="27"/>
      <c r="U73" s="27"/>
      <c r="V73" s="283">
        <v>0.0</v>
      </c>
      <c r="W73" s="27"/>
      <c r="X73" s="27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</row>
    <row r="74">
      <c r="A74" s="259"/>
      <c r="B74" s="269">
        <v>44013.0</v>
      </c>
      <c r="C74" s="270" t="s">
        <v>61</v>
      </c>
      <c r="D74" s="273">
        <f>ROUND($C$3/365*H72,2)</f>
        <v>12.11</v>
      </c>
      <c r="E74" s="272">
        <v>0.0</v>
      </c>
      <c r="F74" s="273">
        <f t="shared" si="28"/>
        <v>22635.28</v>
      </c>
      <c r="G74" s="272">
        <v>0.0</v>
      </c>
      <c r="H74" s="273">
        <f t="shared" si="29"/>
        <v>7364.72</v>
      </c>
      <c r="I74" s="281">
        <v>0.0</v>
      </c>
      <c r="J74" s="271">
        <f>J73+I74+I74</f>
        <v>279</v>
      </c>
      <c r="K74" s="272">
        <v>0.0</v>
      </c>
      <c r="L74" s="273">
        <f t="shared" si="31"/>
        <v>517.86</v>
      </c>
      <c r="M74" s="272">
        <v>0.0</v>
      </c>
      <c r="N74" s="273">
        <f t="shared" si="32"/>
        <v>300</v>
      </c>
      <c r="O74" s="272">
        <f>D74</f>
        <v>12.11</v>
      </c>
      <c r="P74" s="273">
        <f t="shared" si="33"/>
        <v>193.76</v>
      </c>
      <c r="Q74" s="272">
        <f t="shared" si="34"/>
        <v>12.11</v>
      </c>
      <c r="R74" s="271">
        <f t="shared" si="22"/>
        <v>31290.62</v>
      </c>
      <c r="S74" s="217"/>
      <c r="T74" s="274">
        <f>$B$102-B74</f>
        <v>14</v>
      </c>
      <c r="U74" s="274">
        <v>0.0</v>
      </c>
      <c r="V74" s="283">
        <v>0.0</v>
      </c>
      <c r="W74" s="276">
        <f>ROUND(MAX(0,F74-$S$3)+J75+ROUND(F74*$C$2/365,2)*(T74-U74)+ROUND(F74*$C$5,2)*U74,2)</f>
        <v>7882.58</v>
      </c>
      <c r="X74" s="277">
        <f>ROUND(R75/$C$14*100,2)</f>
        <v>313.09</v>
      </c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</row>
    <row r="75">
      <c r="A75" s="259"/>
      <c r="B75" s="253">
        <v>44013.0</v>
      </c>
      <c r="C75" s="278" t="s">
        <v>44</v>
      </c>
      <c r="D75" s="258">
        <f>ROUND($C$2/365*F74,2)</f>
        <v>18.6</v>
      </c>
      <c r="E75" s="279">
        <v>0.0</v>
      </c>
      <c r="F75" s="258">
        <f t="shared" si="28"/>
        <v>22635.28</v>
      </c>
      <c r="G75" s="279">
        <v>0.0</v>
      </c>
      <c r="H75" s="258">
        <f t="shared" si="29"/>
        <v>7364.72</v>
      </c>
      <c r="I75" s="279">
        <f>D75</f>
        <v>18.6</v>
      </c>
      <c r="J75" s="280">
        <f t="shared" ref="J75:J77" si="41">J74+I75</f>
        <v>297.6</v>
      </c>
      <c r="K75" s="279">
        <v>0.0</v>
      </c>
      <c r="L75" s="258">
        <f t="shared" si="31"/>
        <v>517.86</v>
      </c>
      <c r="M75" s="279">
        <v>0.0</v>
      </c>
      <c r="N75" s="258">
        <f t="shared" si="32"/>
        <v>300</v>
      </c>
      <c r="O75" s="279">
        <v>0.0</v>
      </c>
      <c r="P75" s="258">
        <f t="shared" si="33"/>
        <v>193.76</v>
      </c>
      <c r="Q75" s="279">
        <f t="shared" si="34"/>
        <v>18.6</v>
      </c>
      <c r="R75" s="280">
        <f t="shared" si="22"/>
        <v>31309.22</v>
      </c>
      <c r="S75" s="217"/>
      <c r="T75" s="27"/>
      <c r="U75" s="27"/>
      <c r="V75" s="283">
        <v>0.0</v>
      </c>
      <c r="W75" s="27"/>
      <c r="X75" s="27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</row>
    <row r="76">
      <c r="A76" s="259"/>
      <c r="B76" s="269">
        <v>44014.0</v>
      </c>
      <c r="C76" s="270" t="s">
        <v>61</v>
      </c>
      <c r="D76" s="273">
        <f>ROUND($C$3/365*H74,2)</f>
        <v>12.11</v>
      </c>
      <c r="E76" s="272">
        <v>0.0</v>
      </c>
      <c r="F76" s="273">
        <f t="shared" si="28"/>
        <v>22635.28</v>
      </c>
      <c r="G76" s="272">
        <v>0.0</v>
      </c>
      <c r="H76" s="273">
        <f t="shared" si="29"/>
        <v>7364.72</v>
      </c>
      <c r="I76" s="281">
        <v>0.0</v>
      </c>
      <c r="J76" s="271">
        <f t="shared" si="41"/>
        <v>297.6</v>
      </c>
      <c r="K76" s="272">
        <v>0.0</v>
      </c>
      <c r="L76" s="273">
        <f t="shared" si="31"/>
        <v>517.86</v>
      </c>
      <c r="M76" s="272">
        <v>0.0</v>
      </c>
      <c r="N76" s="273">
        <f t="shared" si="32"/>
        <v>300</v>
      </c>
      <c r="O76" s="272">
        <f>D76</f>
        <v>12.11</v>
      </c>
      <c r="P76" s="273">
        <f t="shared" si="33"/>
        <v>205.87</v>
      </c>
      <c r="Q76" s="272">
        <f t="shared" si="34"/>
        <v>12.11</v>
      </c>
      <c r="R76" s="271">
        <f t="shared" si="22"/>
        <v>31321.33</v>
      </c>
      <c r="S76" s="217"/>
      <c r="T76" s="274">
        <f>$B$102-B76</f>
        <v>13</v>
      </c>
      <c r="U76" s="274">
        <v>0.0</v>
      </c>
      <c r="V76" s="283">
        <v>0.0</v>
      </c>
      <c r="W76" s="276">
        <f>ROUND(MAX(0,F76-$S$3)+J77+ROUND(F76*$C$2/365,2)*(T76-U76)+ROUND(F76*$C$5,2)*U76,2)</f>
        <v>7882.58</v>
      </c>
      <c r="X76" s="277">
        <f>ROUND(R77/$C$14*100,2)</f>
        <v>313.4</v>
      </c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</row>
    <row r="77">
      <c r="A77" s="259"/>
      <c r="B77" s="253">
        <v>44014.0</v>
      </c>
      <c r="C77" s="278" t="s">
        <v>44</v>
      </c>
      <c r="D77" s="258">
        <f>ROUND($C$2/365*F76,2)</f>
        <v>18.6</v>
      </c>
      <c r="E77" s="279">
        <v>0.0</v>
      </c>
      <c r="F77" s="258">
        <f t="shared" si="28"/>
        <v>22635.28</v>
      </c>
      <c r="G77" s="279">
        <v>0.0</v>
      </c>
      <c r="H77" s="258">
        <f t="shared" si="29"/>
        <v>7364.72</v>
      </c>
      <c r="I77" s="279">
        <f>D77</f>
        <v>18.6</v>
      </c>
      <c r="J77" s="280">
        <f t="shared" si="41"/>
        <v>316.2</v>
      </c>
      <c r="K77" s="279">
        <v>0.0</v>
      </c>
      <c r="L77" s="258">
        <f t="shared" si="31"/>
        <v>517.86</v>
      </c>
      <c r="M77" s="279">
        <v>0.0</v>
      </c>
      <c r="N77" s="258">
        <f t="shared" si="32"/>
        <v>300</v>
      </c>
      <c r="O77" s="279">
        <v>0.0</v>
      </c>
      <c r="P77" s="258">
        <f t="shared" si="33"/>
        <v>205.87</v>
      </c>
      <c r="Q77" s="279">
        <f t="shared" si="34"/>
        <v>18.6</v>
      </c>
      <c r="R77" s="280">
        <f t="shared" si="22"/>
        <v>31339.93</v>
      </c>
      <c r="S77" s="217"/>
      <c r="T77" s="27"/>
      <c r="U77" s="27"/>
      <c r="V77" s="283">
        <v>0.0</v>
      </c>
      <c r="W77" s="27"/>
      <c r="X77" s="27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</row>
    <row r="78">
      <c r="A78" s="259"/>
      <c r="B78" s="269">
        <v>44015.0</v>
      </c>
      <c r="C78" s="270" t="s">
        <v>61</v>
      </c>
      <c r="D78" s="273">
        <f>ROUND($C$3/365*H76,2)</f>
        <v>12.11</v>
      </c>
      <c r="E78" s="272">
        <v>0.0</v>
      </c>
      <c r="F78" s="273">
        <f t="shared" si="28"/>
        <v>22635.28</v>
      </c>
      <c r="G78" s="272">
        <v>0.0</v>
      </c>
      <c r="H78" s="273">
        <f t="shared" si="29"/>
        <v>7364.72</v>
      </c>
      <c r="I78" s="281">
        <v>0.0</v>
      </c>
      <c r="J78" s="271">
        <f>J77+I78+I78</f>
        <v>316.2</v>
      </c>
      <c r="K78" s="272">
        <v>0.0</v>
      </c>
      <c r="L78" s="273">
        <f t="shared" si="31"/>
        <v>517.86</v>
      </c>
      <c r="M78" s="272">
        <v>0.0</v>
      </c>
      <c r="N78" s="273">
        <f t="shared" si="32"/>
        <v>300</v>
      </c>
      <c r="O78" s="272">
        <f>D78</f>
        <v>12.11</v>
      </c>
      <c r="P78" s="273">
        <f t="shared" si="33"/>
        <v>217.98</v>
      </c>
      <c r="Q78" s="272">
        <f t="shared" si="34"/>
        <v>12.11</v>
      </c>
      <c r="R78" s="271">
        <f t="shared" si="22"/>
        <v>31352.04</v>
      </c>
      <c r="S78" s="217"/>
      <c r="T78" s="274">
        <f>$B$102-B78</f>
        <v>12</v>
      </c>
      <c r="U78" s="274">
        <v>0.0</v>
      </c>
      <c r="V78" s="283">
        <v>0.0</v>
      </c>
      <c r="W78" s="276">
        <f>ROUND(MAX(0,F78-$S$3)+J79+ROUND(F78*$C$2/365,2)*(T78-U78)+ROUND(F78*$C$5,2)*U78,2)</f>
        <v>7882.58</v>
      </c>
      <c r="X78" s="277">
        <f>ROUND(R79/$C$14*100,2)</f>
        <v>313.71</v>
      </c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</row>
    <row r="79">
      <c r="A79" s="259"/>
      <c r="B79" s="253">
        <v>44015.0</v>
      </c>
      <c r="C79" s="278" t="s">
        <v>44</v>
      </c>
      <c r="D79" s="258">
        <f>ROUND($C$2/365*F78,2)</f>
        <v>18.6</v>
      </c>
      <c r="E79" s="279">
        <v>0.0</v>
      </c>
      <c r="F79" s="258">
        <f t="shared" si="28"/>
        <v>22635.28</v>
      </c>
      <c r="G79" s="279">
        <v>0.0</v>
      </c>
      <c r="H79" s="258">
        <f t="shared" si="29"/>
        <v>7364.72</v>
      </c>
      <c r="I79" s="279">
        <f>D79</f>
        <v>18.6</v>
      </c>
      <c r="J79" s="280">
        <f t="shared" ref="J79:J81" si="42">J78+I79</f>
        <v>334.8</v>
      </c>
      <c r="K79" s="279">
        <v>0.0</v>
      </c>
      <c r="L79" s="258">
        <f t="shared" si="31"/>
        <v>517.86</v>
      </c>
      <c r="M79" s="279">
        <v>0.0</v>
      </c>
      <c r="N79" s="258">
        <f t="shared" si="32"/>
        <v>300</v>
      </c>
      <c r="O79" s="279">
        <v>0.0</v>
      </c>
      <c r="P79" s="258">
        <f t="shared" si="33"/>
        <v>217.98</v>
      </c>
      <c r="Q79" s="279">
        <f t="shared" si="34"/>
        <v>18.6</v>
      </c>
      <c r="R79" s="280">
        <f t="shared" si="22"/>
        <v>31370.64</v>
      </c>
      <c r="S79" s="217"/>
      <c r="T79" s="27"/>
      <c r="U79" s="27"/>
      <c r="V79" s="283">
        <v>0.0</v>
      </c>
      <c r="W79" s="27"/>
      <c r="X79" s="27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</row>
    <row r="80">
      <c r="A80" s="259"/>
      <c r="B80" s="269">
        <v>44016.0</v>
      </c>
      <c r="C80" s="270" t="s">
        <v>61</v>
      </c>
      <c r="D80" s="273">
        <f>ROUND($C$3/365*H78,2)</f>
        <v>12.11</v>
      </c>
      <c r="E80" s="272">
        <v>0.0</v>
      </c>
      <c r="F80" s="273">
        <f t="shared" si="28"/>
        <v>22635.28</v>
      </c>
      <c r="G80" s="272">
        <v>0.0</v>
      </c>
      <c r="H80" s="273">
        <f t="shared" si="29"/>
        <v>7364.72</v>
      </c>
      <c r="I80" s="281">
        <v>0.0</v>
      </c>
      <c r="J80" s="271">
        <f t="shared" si="42"/>
        <v>334.8</v>
      </c>
      <c r="K80" s="272">
        <v>0.0</v>
      </c>
      <c r="L80" s="273">
        <f t="shared" si="31"/>
        <v>517.86</v>
      </c>
      <c r="M80" s="272">
        <v>0.0</v>
      </c>
      <c r="N80" s="273">
        <f t="shared" si="32"/>
        <v>300</v>
      </c>
      <c r="O80" s="272">
        <f>D80</f>
        <v>12.11</v>
      </c>
      <c r="P80" s="273">
        <f t="shared" si="33"/>
        <v>230.09</v>
      </c>
      <c r="Q80" s="272">
        <f t="shared" si="34"/>
        <v>12.11</v>
      </c>
      <c r="R80" s="271">
        <f t="shared" si="22"/>
        <v>31382.75</v>
      </c>
      <c r="S80" s="217"/>
      <c r="T80" s="274">
        <f>$B$102-B80</f>
        <v>11</v>
      </c>
      <c r="U80" s="274">
        <v>0.0</v>
      </c>
      <c r="V80" s="283">
        <v>0.0</v>
      </c>
      <c r="W80" s="276">
        <f>ROUND(MAX(0,F80-$S$3)+J81+ROUND(F80*$C$2/365,2)*(T80-U80)+ROUND(F80*$C$5,2)*U80,2)</f>
        <v>7882.58</v>
      </c>
      <c r="X80" s="277">
        <f>ROUND(R81/$C$14*100,2)</f>
        <v>314.01</v>
      </c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</row>
    <row r="81">
      <c r="A81" s="259"/>
      <c r="B81" s="253">
        <v>44016.0</v>
      </c>
      <c r="C81" s="278" t="s">
        <v>44</v>
      </c>
      <c r="D81" s="258">
        <f>ROUND($C$2/365*F80,2)</f>
        <v>18.6</v>
      </c>
      <c r="E81" s="279">
        <v>0.0</v>
      </c>
      <c r="F81" s="258">
        <f t="shared" si="28"/>
        <v>22635.28</v>
      </c>
      <c r="G81" s="279">
        <v>0.0</v>
      </c>
      <c r="H81" s="258">
        <f t="shared" si="29"/>
        <v>7364.72</v>
      </c>
      <c r="I81" s="279">
        <f>D81</f>
        <v>18.6</v>
      </c>
      <c r="J81" s="280">
        <f t="shared" si="42"/>
        <v>353.4</v>
      </c>
      <c r="K81" s="279">
        <v>0.0</v>
      </c>
      <c r="L81" s="258">
        <f t="shared" si="31"/>
        <v>517.86</v>
      </c>
      <c r="M81" s="279">
        <v>0.0</v>
      </c>
      <c r="N81" s="258">
        <f t="shared" si="32"/>
        <v>300</v>
      </c>
      <c r="O81" s="279">
        <v>0.0</v>
      </c>
      <c r="P81" s="258">
        <f t="shared" si="33"/>
        <v>230.09</v>
      </c>
      <c r="Q81" s="279">
        <f t="shared" si="34"/>
        <v>18.6</v>
      </c>
      <c r="R81" s="280">
        <f t="shared" si="22"/>
        <v>31401.35</v>
      </c>
      <c r="S81" s="217"/>
      <c r="T81" s="27"/>
      <c r="U81" s="27"/>
      <c r="V81" s="283">
        <v>0.0</v>
      </c>
      <c r="W81" s="27"/>
      <c r="X81" s="27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</row>
    <row r="82">
      <c r="A82" s="259"/>
      <c r="B82" s="269">
        <v>44017.0</v>
      </c>
      <c r="C82" s="270" t="s">
        <v>61</v>
      </c>
      <c r="D82" s="273">
        <f>ROUND($C$3/365*H80,2)</f>
        <v>12.11</v>
      </c>
      <c r="E82" s="272">
        <v>0.0</v>
      </c>
      <c r="F82" s="273">
        <f t="shared" si="28"/>
        <v>22635.28</v>
      </c>
      <c r="G82" s="272">
        <v>0.0</v>
      </c>
      <c r="H82" s="273">
        <f t="shared" si="29"/>
        <v>7364.72</v>
      </c>
      <c r="I82" s="281">
        <v>0.0</v>
      </c>
      <c r="J82" s="271">
        <f>J81+I82+I82</f>
        <v>353.4</v>
      </c>
      <c r="K82" s="272">
        <v>0.0</v>
      </c>
      <c r="L82" s="273">
        <f t="shared" si="31"/>
        <v>517.86</v>
      </c>
      <c r="M82" s="272">
        <v>0.0</v>
      </c>
      <c r="N82" s="273">
        <f t="shared" si="32"/>
        <v>300</v>
      </c>
      <c r="O82" s="272">
        <f>D82</f>
        <v>12.11</v>
      </c>
      <c r="P82" s="273">
        <f t="shared" si="33"/>
        <v>242.2</v>
      </c>
      <c r="Q82" s="272">
        <f t="shared" si="34"/>
        <v>12.11</v>
      </c>
      <c r="R82" s="271">
        <f t="shared" si="22"/>
        <v>31413.46</v>
      </c>
      <c r="S82" s="217"/>
      <c r="T82" s="274">
        <f>$B$102-B82</f>
        <v>10</v>
      </c>
      <c r="U82" s="274">
        <v>0.0</v>
      </c>
      <c r="V82" s="283">
        <v>0.0</v>
      </c>
      <c r="W82" s="276">
        <f>ROUND(MAX(0,F82-$S$3)+J83+ROUND(F82*$C$2/365,2)*(T82-U82)+ROUND(F82*$C$5,2)*U82,2)</f>
        <v>7882.58</v>
      </c>
      <c r="X82" s="277">
        <f>ROUND(R83/$C$14*100,2)</f>
        <v>314.32</v>
      </c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</row>
    <row r="83">
      <c r="A83" s="259"/>
      <c r="B83" s="253">
        <v>44017.0</v>
      </c>
      <c r="C83" s="278" t="s">
        <v>44</v>
      </c>
      <c r="D83" s="258">
        <f>ROUND($C$2/365*F82,2)</f>
        <v>18.6</v>
      </c>
      <c r="E83" s="279">
        <v>0.0</v>
      </c>
      <c r="F83" s="258">
        <f t="shared" si="28"/>
        <v>22635.28</v>
      </c>
      <c r="G83" s="279">
        <v>0.0</v>
      </c>
      <c r="H83" s="258">
        <f t="shared" si="29"/>
        <v>7364.72</v>
      </c>
      <c r="I83" s="279">
        <f>D83</f>
        <v>18.6</v>
      </c>
      <c r="J83" s="280">
        <f t="shared" ref="J83:J85" si="43">J82+I83</f>
        <v>372</v>
      </c>
      <c r="K83" s="279">
        <v>0.0</v>
      </c>
      <c r="L83" s="258">
        <f t="shared" si="31"/>
        <v>517.86</v>
      </c>
      <c r="M83" s="279">
        <v>0.0</v>
      </c>
      <c r="N83" s="258">
        <f t="shared" si="32"/>
        <v>300</v>
      </c>
      <c r="O83" s="279">
        <v>0.0</v>
      </c>
      <c r="P83" s="258">
        <f t="shared" si="33"/>
        <v>242.2</v>
      </c>
      <c r="Q83" s="279">
        <f t="shared" si="34"/>
        <v>18.6</v>
      </c>
      <c r="R83" s="280">
        <f t="shared" si="22"/>
        <v>31432.06</v>
      </c>
      <c r="S83" s="217"/>
      <c r="T83" s="27"/>
      <c r="U83" s="27"/>
      <c r="V83" s="283">
        <v>0.0</v>
      </c>
      <c r="W83" s="27"/>
      <c r="X83" s="27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</row>
    <row r="84">
      <c r="A84" s="259"/>
      <c r="B84" s="269">
        <v>44018.0</v>
      </c>
      <c r="C84" s="270" t="s">
        <v>61</v>
      </c>
      <c r="D84" s="273">
        <f>ROUND($C$3/365*H82,2)</f>
        <v>12.11</v>
      </c>
      <c r="E84" s="272">
        <v>0.0</v>
      </c>
      <c r="F84" s="273">
        <f t="shared" si="28"/>
        <v>22635.28</v>
      </c>
      <c r="G84" s="272">
        <v>0.0</v>
      </c>
      <c r="H84" s="273">
        <f t="shared" si="29"/>
        <v>7364.72</v>
      </c>
      <c r="I84" s="281">
        <v>0.0</v>
      </c>
      <c r="J84" s="271">
        <f t="shared" si="43"/>
        <v>372</v>
      </c>
      <c r="K84" s="272">
        <v>0.0</v>
      </c>
      <c r="L84" s="273">
        <f t="shared" si="31"/>
        <v>517.86</v>
      </c>
      <c r="M84" s="272">
        <v>0.0</v>
      </c>
      <c r="N84" s="273">
        <f t="shared" si="32"/>
        <v>300</v>
      </c>
      <c r="O84" s="272">
        <f>D84</f>
        <v>12.11</v>
      </c>
      <c r="P84" s="273">
        <f t="shared" si="33"/>
        <v>254.31</v>
      </c>
      <c r="Q84" s="272">
        <f t="shared" si="34"/>
        <v>12.11</v>
      </c>
      <c r="R84" s="271">
        <f t="shared" si="22"/>
        <v>31444.17</v>
      </c>
      <c r="S84" s="217"/>
      <c r="T84" s="274">
        <f>$B$102-B84</f>
        <v>9</v>
      </c>
      <c r="U84" s="274">
        <v>0.0</v>
      </c>
      <c r="V84" s="283">
        <v>0.0</v>
      </c>
      <c r="W84" s="276">
        <f>ROUND(MAX(0,F84-$S$3)+J85+ROUND(F84*$C$2/365,2)*(T84-U84)+ROUND(F84*$C$5,2)*U84,2)</f>
        <v>7882.58</v>
      </c>
      <c r="X84" s="277">
        <f>ROUND(R85/$C$14*100,2)</f>
        <v>314.63</v>
      </c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</row>
    <row r="85">
      <c r="A85" s="259"/>
      <c r="B85" s="253">
        <v>44018.0</v>
      </c>
      <c r="C85" s="278" t="s">
        <v>44</v>
      </c>
      <c r="D85" s="258">
        <f>ROUND($C$2/365*F84,2)</f>
        <v>18.6</v>
      </c>
      <c r="E85" s="279">
        <v>0.0</v>
      </c>
      <c r="F85" s="258">
        <f t="shared" si="28"/>
        <v>22635.28</v>
      </c>
      <c r="G85" s="279">
        <v>0.0</v>
      </c>
      <c r="H85" s="258">
        <f t="shared" si="29"/>
        <v>7364.72</v>
      </c>
      <c r="I85" s="279">
        <f>D85</f>
        <v>18.6</v>
      </c>
      <c r="J85" s="280">
        <f t="shared" si="43"/>
        <v>390.6</v>
      </c>
      <c r="K85" s="279">
        <v>0.0</v>
      </c>
      <c r="L85" s="258">
        <f t="shared" si="31"/>
        <v>517.86</v>
      </c>
      <c r="M85" s="279">
        <v>0.0</v>
      </c>
      <c r="N85" s="258">
        <f t="shared" si="32"/>
        <v>300</v>
      </c>
      <c r="O85" s="279">
        <v>0.0</v>
      </c>
      <c r="P85" s="258">
        <f t="shared" si="33"/>
        <v>254.31</v>
      </c>
      <c r="Q85" s="279">
        <f t="shared" si="34"/>
        <v>18.6</v>
      </c>
      <c r="R85" s="280">
        <f t="shared" si="22"/>
        <v>31462.77</v>
      </c>
      <c r="S85" s="217"/>
      <c r="T85" s="27"/>
      <c r="U85" s="27"/>
      <c r="V85" s="283">
        <v>0.0</v>
      </c>
      <c r="W85" s="27"/>
      <c r="X85" s="27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</row>
    <row r="86">
      <c r="A86" s="259"/>
      <c r="B86" s="269">
        <v>44019.0</v>
      </c>
      <c r="C86" s="270" t="s">
        <v>61</v>
      </c>
      <c r="D86" s="273">
        <f>ROUND($C$3/365*H84,2)</f>
        <v>12.11</v>
      </c>
      <c r="E86" s="272">
        <v>0.0</v>
      </c>
      <c r="F86" s="273">
        <f t="shared" si="28"/>
        <v>22635.28</v>
      </c>
      <c r="G86" s="272">
        <v>0.0</v>
      </c>
      <c r="H86" s="273">
        <f t="shared" si="29"/>
        <v>7364.72</v>
      </c>
      <c r="I86" s="281">
        <v>0.0</v>
      </c>
      <c r="J86" s="271">
        <f>J85+I86+I86</f>
        <v>390.6</v>
      </c>
      <c r="K86" s="272">
        <v>0.0</v>
      </c>
      <c r="L86" s="273">
        <f t="shared" si="31"/>
        <v>517.86</v>
      </c>
      <c r="M86" s="272">
        <v>0.0</v>
      </c>
      <c r="N86" s="273">
        <f t="shared" si="32"/>
        <v>300</v>
      </c>
      <c r="O86" s="272">
        <f>D86</f>
        <v>12.11</v>
      </c>
      <c r="P86" s="273">
        <f t="shared" si="33"/>
        <v>266.42</v>
      </c>
      <c r="Q86" s="272">
        <f t="shared" si="34"/>
        <v>12.11</v>
      </c>
      <c r="R86" s="271">
        <f t="shared" si="22"/>
        <v>31474.88</v>
      </c>
      <c r="S86" s="217"/>
      <c r="T86" s="274">
        <f>$B$102-B86</f>
        <v>8</v>
      </c>
      <c r="U86" s="274">
        <v>0.0</v>
      </c>
      <c r="V86" s="283">
        <v>0.0</v>
      </c>
      <c r="W86" s="276">
        <f>ROUND(MAX(0,F86-$S$3)+J87+ROUND(F86*$C$2/365,2)*(T86-U86)+ROUND(F86*$C$5,2)*U86,2)</f>
        <v>7882.58</v>
      </c>
      <c r="X86" s="277">
        <f>ROUND(R87/$C$14*100,2)</f>
        <v>314.93</v>
      </c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</row>
    <row r="87">
      <c r="A87" s="259"/>
      <c r="B87" s="253">
        <v>44019.0</v>
      </c>
      <c r="C87" s="278" t="s">
        <v>44</v>
      </c>
      <c r="D87" s="258">
        <f>ROUND($C$2/365*F86,2)</f>
        <v>18.6</v>
      </c>
      <c r="E87" s="279">
        <v>0.0</v>
      </c>
      <c r="F87" s="258">
        <f t="shared" si="28"/>
        <v>22635.28</v>
      </c>
      <c r="G87" s="279">
        <v>0.0</v>
      </c>
      <c r="H87" s="258">
        <f t="shared" si="29"/>
        <v>7364.72</v>
      </c>
      <c r="I87" s="279">
        <f>D87</f>
        <v>18.6</v>
      </c>
      <c r="J87" s="280">
        <f t="shared" ref="J87:J89" si="44">J86+I87</f>
        <v>409.2</v>
      </c>
      <c r="K87" s="279">
        <v>0.0</v>
      </c>
      <c r="L87" s="258">
        <f t="shared" si="31"/>
        <v>517.86</v>
      </c>
      <c r="M87" s="279">
        <v>0.0</v>
      </c>
      <c r="N87" s="258">
        <f t="shared" si="32"/>
        <v>300</v>
      </c>
      <c r="O87" s="279">
        <v>0.0</v>
      </c>
      <c r="P87" s="258">
        <f t="shared" si="33"/>
        <v>266.42</v>
      </c>
      <c r="Q87" s="279">
        <f t="shared" si="34"/>
        <v>18.6</v>
      </c>
      <c r="R87" s="280">
        <f t="shared" si="22"/>
        <v>31493.48</v>
      </c>
      <c r="S87" s="217"/>
      <c r="T87" s="27"/>
      <c r="U87" s="27"/>
      <c r="V87" s="283">
        <v>0.0</v>
      </c>
      <c r="W87" s="27"/>
      <c r="X87" s="27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</row>
    <row r="88">
      <c r="A88" s="259"/>
      <c r="B88" s="269">
        <v>44020.0</v>
      </c>
      <c r="C88" s="270" t="s">
        <v>61</v>
      </c>
      <c r="D88" s="273">
        <f>ROUND($C$3/365*H86,2)</f>
        <v>12.11</v>
      </c>
      <c r="E88" s="272">
        <v>0.0</v>
      </c>
      <c r="F88" s="273">
        <f t="shared" si="28"/>
        <v>22635.28</v>
      </c>
      <c r="G88" s="272">
        <v>0.0</v>
      </c>
      <c r="H88" s="273">
        <f t="shared" si="29"/>
        <v>7364.72</v>
      </c>
      <c r="I88" s="281">
        <v>0.0</v>
      </c>
      <c r="J88" s="271">
        <f t="shared" si="44"/>
        <v>409.2</v>
      </c>
      <c r="K88" s="272">
        <v>0.0</v>
      </c>
      <c r="L88" s="273">
        <f t="shared" si="31"/>
        <v>517.86</v>
      </c>
      <c r="M88" s="272">
        <v>0.0</v>
      </c>
      <c r="N88" s="273">
        <f t="shared" si="32"/>
        <v>300</v>
      </c>
      <c r="O88" s="272">
        <f>D88</f>
        <v>12.11</v>
      </c>
      <c r="P88" s="273">
        <f t="shared" si="33"/>
        <v>278.53</v>
      </c>
      <c r="Q88" s="272">
        <f t="shared" si="34"/>
        <v>12.11</v>
      </c>
      <c r="R88" s="271">
        <f t="shared" si="22"/>
        <v>31505.59</v>
      </c>
      <c r="S88" s="217"/>
      <c r="T88" s="274">
        <f>$B$102-B88</f>
        <v>7</v>
      </c>
      <c r="U88" s="274">
        <v>0.0</v>
      </c>
      <c r="V88" s="283">
        <v>0.0</v>
      </c>
      <c r="W88" s="276">
        <f>ROUND(MAX(0,F88-$S$3)+J89+ROUND(F88*$C$2/365,2)*(T88-U88)+ROUND(F88*$C$5,2)*U88,2)</f>
        <v>7882.58</v>
      </c>
      <c r="X88" s="277">
        <f>ROUND(R89/$C$14*100,2)</f>
        <v>315.24</v>
      </c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</row>
    <row r="89">
      <c r="A89" s="259"/>
      <c r="B89" s="253">
        <v>44020.0</v>
      </c>
      <c r="C89" s="278" t="s">
        <v>44</v>
      </c>
      <c r="D89" s="258">
        <f>ROUND($C$2/365*F88,2)</f>
        <v>18.6</v>
      </c>
      <c r="E89" s="279">
        <v>0.0</v>
      </c>
      <c r="F89" s="258">
        <f t="shared" si="28"/>
        <v>22635.28</v>
      </c>
      <c r="G89" s="279">
        <v>0.0</v>
      </c>
      <c r="H89" s="258">
        <f t="shared" si="29"/>
        <v>7364.72</v>
      </c>
      <c r="I89" s="279">
        <f>D89</f>
        <v>18.6</v>
      </c>
      <c r="J89" s="280">
        <f t="shared" si="44"/>
        <v>427.8</v>
      </c>
      <c r="K89" s="279">
        <v>0.0</v>
      </c>
      <c r="L89" s="258">
        <f t="shared" si="31"/>
        <v>517.86</v>
      </c>
      <c r="M89" s="279">
        <v>0.0</v>
      </c>
      <c r="N89" s="258">
        <f t="shared" si="32"/>
        <v>300</v>
      </c>
      <c r="O89" s="279">
        <v>0.0</v>
      </c>
      <c r="P89" s="258">
        <f t="shared" si="33"/>
        <v>278.53</v>
      </c>
      <c r="Q89" s="279">
        <f t="shared" si="34"/>
        <v>18.6</v>
      </c>
      <c r="R89" s="280">
        <f t="shared" si="22"/>
        <v>31524.19</v>
      </c>
      <c r="S89" s="217"/>
      <c r="T89" s="27"/>
      <c r="U89" s="27"/>
      <c r="V89" s="283">
        <v>0.0</v>
      </c>
      <c r="W89" s="27"/>
      <c r="X89" s="27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</row>
    <row r="90">
      <c r="A90" s="259"/>
      <c r="B90" s="269">
        <v>44021.0</v>
      </c>
      <c r="C90" s="270" t="s">
        <v>61</v>
      </c>
      <c r="D90" s="273">
        <f>ROUND($C$3/365*H88,2)</f>
        <v>12.11</v>
      </c>
      <c r="E90" s="272">
        <v>0.0</v>
      </c>
      <c r="F90" s="273">
        <f t="shared" si="28"/>
        <v>22635.28</v>
      </c>
      <c r="G90" s="272">
        <v>0.0</v>
      </c>
      <c r="H90" s="273">
        <f t="shared" si="29"/>
        <v>7364.72</v>
      </c>
      <c r="I90" s="281">
        <v>0.0</v>
      </c>
      <c r="J90" s="271">
        <f>J89+I90+I90</f>
        <v>427.8</v>
      </c>
      <c r="K90" s="272">
        <v>0.0</v>
      </c>
      <c r="L90" s="273">
        <f t="shared" si="31"/>
        <v>517.86</v>
      </c>
      <c r="M90" s="272">
        <v>0.0</v>
      </c>
      <c r="N90" s="273">
        <f t="shared" si="32"/>
        <v>300</v>
      </c>
      <c r="O90" s="272">
        <f>D90</f>
        <v>12.11</v>
      </c>
      <c r="P90" s="273">
        <f t="shared" si="33"/>
        <v>290.64</v>
      </c>
      <c r="Q90" s="272">
        <f t="shared" si="34"/>
        <v>12.11</v>
      </c>
      <c r="R90" s="271">
        <f t="shared" si="22"/>
        <v>31536.3</v>
      </c>
      <c r="S90" s="217"/>
      <c r="T90" s="274">
        <f>$B$102-B90</f>
        <v>6</v>
      </c>
      <c r="U90" s="274">
        <v>0.0</v>
      </c>
      <c r="V90" s="283">
        <v>0.0</v>
      </c>
      <c r="W90" s="276">
        <f>ROUND(MAX(0,F90-$S$3)+J91+ROUND(F90*$C$2/365,2)*(T90-U90)+ROUND(F90*$C$5,2)*U90,2)</f>
        <v>7882.58</v>
      </c>
      <c r="X90" s="277">
        <f>ROUND(R91/$C$14*100,2)</f>
        <v>315.55</v>
      </c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</row>
    <row r="91">
      <c r="A91" s="259"/>
      <c r="B91" s="253">
        <v>44021.0</v>
      </c>
      <c r="C91" s="278" t="s">
        <v>44</v>
      </c>
      <c r="D91" s="258">
        <f>ROUND($C$2/365*F90,2)</f>
        <v>18.6</v>
      </c>
      <c r="E91" s="279">
        <v>0.0</v>
      </c>
      <c r="F91" s="258">
        <f t="shared" si="28"/>
        <v>22635.28</v>
      </c>
      <c r="G91" s="279">
        <v>0.0</v>
      </c>
      <c r="H91" s="258">
        <f t="shared" si="29"/>
        <v>7364.72</v>
      </c>
      <c r="I91" s="279">
        <f>D91</f>
        <v>18.6</v>
      </c>
      <c r="J91" s="280">
        <f t="shared" ref="J91:J93" si="45">J90+I91</f>
        <v>446.4</v>
      </c>
      <c r="K91" s="279">
        <v>0.0</v>
      </c>
      <c r="L91" s="258">
        <f t="shared" si="31"/>
        <v>517.86</v>
      </c>
      <c r="M91" s="279">
        <v>0.0</v>
      </c>
      <c r="N91" s="258">
        <f t="shared" si="32"/>
        <v>300</v>
      </c>
      <c r="O91" s="279">
        <v>0.0</v>
      </c>
      <c r="P91" s="258">
        <f t="shared" si="33"/>
        <v>290.64</v>
      </c>
      <c r="Q91" s="279">
        <f t="shared" si="34"/>
        <v>18.6</v>
      </c>
      <c r="R91" s="280">
        <f t="shared" si="22"/>
        <v>31554.9</v>
      </c>
      <c r="S91" s="217"/>
      <c r="T91" s="27"/>
      <c r="U91" s="27"/>
      <c r="V91" s="283">
        <v>0.0</v>
      </c>
      <c r="W91" s="27"/>
      <c r="X91" s="27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</row>
    <row r="92">
      <c r="A92" s="259"/>
      <c r="B92" s="269">
        <v>44022.0</v>
      </c>
      <c r="C92" s="270" t="s">
        <v>61</v>
      </c>
      <c r="D92" s="273">
        <f>ROUND($C$3/365*H90,2)</f>
        <v>12.11</v>
      </c>
      <c r="E92" s="272">
        <v>0.0</v>
      </c>
      <c r="F92" s="273">
        <f t="shared" si="28"/>
        <v>22635.28</v>
      </c>
      <c r="G92" s="272">
        <v>0.0</v>
      </c>
      <c r="H92" s="273">
        <f t="shared" si="29"/>
        <v>7364.72</v>
      </c>
      <c r="I92" s="281">
        <v>0.0</v>
      </c>
      <c r="J92" s="271">
        <f t="shared" si="45"/>
        <v>446.4</v>
      </c>
      <c r="K92" s="272">
        <v>0.0</v>
      </c>
      <c r="L92" s="273">
        <f t="shared" si="31"/>
        <v>517.86</v>
      </c>
      <c r="M92" s="272">
        <v>0.0</v>
      </c>
      <c r="N92" s="273">
        <f t="shared" si="32"/>
        <v>300</v>
      </c>
      <c r="O92" s="272">
        <f>D92</f>
        <v>12.11</v>
      </c>
      <c r="P92" s="273">
        <f t="shared" si="33"/>
        <v>302.75</v>
      </c>
      <c r="Q92" s="272">
        <f t="shared" si="34"/>
        <v>12.11</v>
      </c>
      <c r="R92" s="271">
        <f t="shared" si="22"/>
        <v>31567.01</v>
      </c>
      <c r="S92" s="217"/>
      <c r="T92" s="274">
        <f>$B$102-B92</f>
        <v>5</v>
      </c>
      <c r="U92" s="274">
        <v>0.0</v>
      </c>
      <c r="V92" s="283">
        <v>0.0</v>
      </c>
      <c r="W92" s="276">
        <f>ROUND(MAX(0,F92-$S$3)+J93+ROUND(F92*$C$2/365,2)*(T92-U92)+ROUND(F92*$C$5,2)*U92,2)</f>
        <v>7882.58</v>
      </c>
      <c r="X92" s="277">
        <f>ROUND(R93/$C$14*100,2)</f>
        <v>315.86</v>
      </c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</row>
    <row r="93">
      <c r="A93" s="259"/>
      <c r="B93" s="253">
        <v>44022.0</v>
      </c>
      <c r="C93" s="278" t="s">
        <v>44</v>
      </c>
      <c r="D93" s="258">
        <f>ROUND($C$2/365*F92,2)</f>
        <v>18.6</v>
      </c>
      <c r="E93" s="279">
        <v>0.0</v>
      </c>
      <c r="F93" s="258">
        <f t="shared" si="28"/>
        <v>22635.28</v>
      </c>
      <c r="G93" s="279">
        <v>0.0</v>
      </c>
      <c r="H93" s="258">
        <f t="shared" si="29"/>
        <v>7364.72</v>
      </c>
      <c r="I93" s="279">
        <f>D93</f>
        <v>18.6</v>
      </c>
      <c r="J93" s="280">
        <f t="shared" si="45"/>
        <v>465</v>
      </c>
      <c r="K93" s="279">
        <v>0.0</v>
      </c>
      <c r="L93" s="258">
        <f t="shared" si="31"/>
        <v>517.86</v>
      </c>
      <c r="M93" s="279">
        <v>0.0</v>
      </c>
      <c r="N93" s="258">
        <f t="shared" si="32"/>
        <v>300</v>
      </c>
      <c r="O93" s="279">
        <v>0.0</v>
      </c>
      <c r="P93" s="258">
        <f t="shared" si="33"/>
        <v>302.75</v>
      </c>
      <c r="Q93" s="279">
        <f t="shared" si="34"/>
        <v>18.6</v>
      </c>
      <c r="R93" s="280">
        <f t="shared" si="22"/>
        <v>31585.61</v>
      </c>
      <c r="S93" s="217"/>
      <c r="T93" s="27"/>
      <c r="U93" s="27"/>
      <c r="V93" s="283">
        <v>0.0</v>
      </c>
      <c r="W93" s="27"/>
      <c r="X93" s="27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</row>
    <row r="94">
      <c r="A94" s="259"/>
      <c r="B94" s="269">
        <v>44023.0</v>
      </c>
      <c r="C94" s="270" t="s">
        <v>61</v>
      </c>
      <c r="D94" s="273">
        <f>ROUND($C$3/365*H92,2)</f>
        <v>12.11</v>
      </c>
      <c r="E94" s="272">
        <v>0.0</v>
      </c>
      <c r="F94" s="273">
        <f t="shared" si="28"/>
        <v>22635.28</v>
      </c>
      <c r="G94" s="272">
        <v>0.0</v>
      </c>
      <c r="H94" s="273">
        <f t="shared" si="29"/>
        <v>7364.72</v>
      </c>
      <c r="I94" s="281">
        <v>0.0</v>
      </c>
      <c r="J94" s="271">
        <f>J93+I94+I94</f>
        <v>465</v>
      </c>
      <c r="K94" s="272">
        <v>0.0</v>
      </c>
      <c r="L94" s="273">
        <f t="shared" si="31"/>
        <v>517.86</v>
      </c>
      <c r="M94" s="272">
        <v>0.0</v>
      </c>
      <c r="N94" s="273">
        <f t="shared" si="32"/>
        <v>300</v>
      </c>
      <c r="O94" s="272">
        <f>D94</f>
        <v>12.11</v>
      </c>
      <c r="P94" s="273">
        <f t="shared" si="33"/>
        <v>314.86</v>
      </c>
      <c r="Q94" s="272">
        <f t="shared" si="34"/>
        <v>12.11</v>
      </c>
      <c r="R94" s="271">
        <f t="shared" si="22"/>
        <v>31597.72</v>
      </c>
      <c r="S94" s="217"/>
      <c r="T94" s="274">
        <f>$B$102-B94</f>
        <v>4</v>
      </c>
      <c r="U94" s="274">
        <v>0.0</v>
      </c>
      <c r="V94" s="283">
        <v>0.0</v>
      </c>
      <c r="W94" s="276">
        <f>ROUND(MAX(0,F94-$S$3)+J95+ROUND(F94*$C$2/365,2)*(T94-U94)+ROUND(F94*$C$5,2)*U94,2)</f>
        <v>7882.58</v>
      </c>
      <c r="X94" s="277">
        <f>ROUND(R95/$C$14*100,2)</f>
        <v>316.16</v>
      </c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</row>
    <row r="95">
      <c r="A95" s="259"/>
      <c r="B95" s="253">
        <v>44023.0</v>
      </c>
      <c r="C95" s="278" t="s">
        <v>44</v>
      </c>
      <c r="D95" s="258">
        <f>ROUND($C$2/365*F94,2)</f>
        <v>18.6</v>
      </c>
      <c r="E95" s="279">
        <v>0.0</v>
      </c>
      <c r="F95" s="258">
        <f t="shared" si="28"/>
        <v>22635.28</v>
      </c>
      <c r="G95" s="279">
        <v>0.0</v>
      </c>
      <c r="H95" s="258">
        <f t="shared" si="29"/>
        <v>7364.72</v>
      </c>
      <c r="I95" s="279">
        <f>D95</f>
        <v>18.6</v>
      </c>
      <c r="J95" s="280">
        <f t="shared" ref="J95:J97" si="46">J94+I95</f>
        <v>483.6</v>
      </c>
      <c r="K95" s="279">
        <v>0.0</v>
      </c>
      <c r="L95" s="258">
        <f t="shared" si="31"/>
        <v>517.86</v>
      </c>
      <c r="M95" s="279">
        <v>0.0</v>
      </c>
      <c r="N95" s="258">
        <f t="shared" si="32"/>
        <v>300</v>
      </c>
      <c r="O95" s="279">
        <v>0.0</v>
      </c>
      <c r="P95" s="258">
        <f t="shared" si="33"/>
        <v>314.86</v>
      </c>
      <c r="Q95" s="279">
        <f t="shared" si="34"/>
        <v>18.6</v>
      </c>
      <c r="R95" s="280">
        <f t="shared" si="22"/>
        <v>31616.32</v>
      </c>
      <c r="S95" s="217"/>
      <c r="T95" s="27"/>
      <c r="U95" s="27"/>
      <c r="V95" s="283">
        <v>0.0</v>
      </c>
      <c r="W95" s="27"/>
      <c r="X95" s="27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</row>
    <row r="96">
      <c r="A96" s="259"/>
      <c r="B96" s="269">
        <v>44024.0</v>
      </c>
      <c r="C96" s="270" t="s">
        <v>61</v>
      </c>
      <c r="D96" s="273">
        <f>ROUND($C$3/365*H94,2)</f>
        <v>12.11</v>
      </c>
      <c r="E96" s="272">
        <v>0.0</v>
      </c>
      <c r="F96" s="273">
        <f t="shared" si="28"/>
        <v>22635.28</v>
      </c>
      <c r="G96" s="272">
        <v>0.0</v>
      </c>
      <c r="H96" s="273">
        <f t="shared" si="29"/>
        <v>7364.72</v>
      </c>
      <c r="I96" s="281">
        <v>0.0</v>
      </c>
      <c r="J96" s="271">
        <f t="shared" si="46"/>
        <v>483.6</v>
      </c>
      <c r="K96" s="272">
        <v>0.0</v>
      </c>
      <c r="L96" s="273">
        <f t="shared" si="31"/>
        <v>517.86</v>
      </c>
      <c r="M96" s="272">
        <v>0.0</v>
      </c>
      <c r="N96" s="273">
        <f t="shared" si="32"/>
        <v>300</v>
      </c>
      <c r="O96" s="272">
        <f>D96</f>
        <v>12.11</v>
      </c>
      <c r="P96" s="273">
        <f t="shared" si="33"/>
        <v>326.97</v>
      </c>
      <c r="Q96" s="272">
        <f t="shared" si="34"/>
        <v>12.11</v>
      </c>
      <c r="R96" s="271">
        <f t="shared" si="22"/>
        <v>31628.43</v>
      </c>
      <c r="S96" s="217"/>
      <c r="T96" s="274">
        <f>$B$102-B96</f>
        <v>3</v>
      </c>
      <c r="U96" s="274">
        <v>0.0</v>
      </c>
      <c r="V96" s="283">
        <v>0.0</v>
      </c>
      <c r="W96" s="276">
        <f>ROUND(MAX(0,F96-$S$3)+J97+ROUND(F96*$C$2/365,2)*(T96-U96)+ROUND(F96*$C$5,2)*U96,2)</f>
        <v>7882.58</v>
      </c>
      <c r="X96" s="277">
        <f>ROUND(R97/$C$14*100,2)</f>
        <v>316.47</v>
      </c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</row>
    <row r="97">
      <c r="A97" s="259"/>
      <c r="B97" s="253">
        <v>44024.0</v>
      </c>
      <c r="C97" s="278" t="s">
        <v>44</v>
      </c>
      <c r="D97" s="258">
        <f>ROUND($C$2/365*F96,2)</f>
        <v>18.6</v>
      </c>
      <c r="E97" s="279">
        <v>0.0</v>
      </c>
      <c r="F97" s="258">
        <f t="shared" si="28"/>
        <v>22635.28</v>
      </c>
      <c r="G97" s="279">
        <v>0.0</v>
      </c>
      <c r="H97" s="258">
        <f t="shared" si="29"/>
        <v>7364.72</v>
      </c>
      <c r="I97" s="279">
        <f>D97</f>
        <v>18.6</v>
      </c>
      <c r="J97" s="280">
        <f t="shared" si="46"/>
        <v>502.2</v>
      </c>
      <c r="K97" s="279">
        <v>0.0</v>
      </c>
      <c r="L97" s="258">
        <f t="shared" si="31"/>
        <v>517.86</v>
      </c>
      <c r="M97" s="279">
        <v>0.0</v>
      </c>
      <c r="N97" s="258">
        <f t="shared" si="32"/>
        <v>300</v>
      </c>
      <c r="O97" s="279">
        <v>0.0</v>
      </c>
      <c r="P97" s="258">
        <f t="shared" si="33"/>
        <v>326.97</v>
      </c>
      <c r="Q97" s="279">
        <f t="shared" si="34"/>
        <v>18.6</v>
      </c>
      <c r="R97" s="280">
        <f t="shared" si="22"/>
        <v>31647.03</v>
      </c>
      <c r="S97" s="217"/>
      <c r="T97" s="27"/>
      <c r="U97" s="27"/>
      <c r="V97" s="283">
        <v>0.0</v>
      </c>
      <c r="W97" s="27"/>
      <c r="X97" s="27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</row>
    <row r="98">
      <c r="A98" s="259"/>
      <c r="B98" s="269">
        <v>44025.0</v>
      </c>
      <c r="C98" s="270" t="s">
        <v>61</v>
      </c>
      <c r="D98" s="273">
        <f>ROUND($C$3/365*H96,2)</f>
        <v>12.11</v>
      </c>
      <c r="E98" s="272">
        <v>0.0</v>
      </c>
      <c r="F98" s="273">
        <f t="shared" si="28"/>
        <v>22635.28</v>
      </c>
      <c r="G98" s="272">
        <v>0.0</v>
      </c>
      <c r="H98" s="273">
        <f t="shared" si="29"/>
        <v>7364.72</v>
      </c>
      <c r="I98" s="281">
        <v>0.0</v>
      </c>
      <c r="J98" s="271">
        <f>J97+I98+I98</f>
        <v>502.2</v>
      </c>
      <c r="K98" s="272">
        <v>0.0</v>
      </c>
      <c r="L98" s="273">
        <f t="shared" si="31"/>
        <v>517.86</v>
      </c>
      <c r="M98" s="272">
        <v>0.0</v>
      </c>
      <c r="N98" s="273">
        <f t="shared" si="32"/>
        <v>300</v>
      </c>
      <c r="O98" s="272">
        <f>D98</f>
        <v>12.11</v>
      </c>
      <c r="P98" s="273">
        <f t="shared" si="33"/>
        <v>339.08</v>
      </c>
      <c r="Q98" s="272">
        <f t="shared" si="34"/>
        <v>12.11</v>
      </c>
      <c r="R98" s="271">
        <f t="shared" si="22"/>
        <v>31659.14</v>
      </c>
      <c r="S98" s="217"/>
      <c r="T98" s="274">
        <f>$B$102-B98</f>
        <v>2</v>
      </c>
      <c r="U98" s="274">
        <v>0.0</v>
      </c>
      <c r="V98" s="283">
        <v>0.0</v>
      </c>
      <c r="W98" s="276">
        <f>ROUND(MAX(0,F98-$S$3)+J99+ROUND(F98*$C$2/365,2)*(T98-U98)+ROUND(F98*$C$5,2)*U98,2)</f>
        <v>7882.58</v>
      </c>
      <c r="X98" s="277">
        <f>ROUND(R99/$C$14*100,2)</f>
        <v>316.78</v>
      </c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</row>
    <row r="99">
      <c r="A99" s="259"/>
      <c r="B99" s="253">
        <v>44025.0</v>
      </c>
      <c r="C99" s="278" t="s">
        <v>44</v>
      </c>
      <c r="D99" s="258">
        <f>ROUND($C$2/365*F98,2)</f>
        <v>18.6</v>
      </c>
      <c r="E99" s="279">
        <v>0.0</v>
      </c>
      <c r="F99" s="258">
        <f t="shared" si="28"/>
        <v>22635.28</v>
      </c>
      <c r="G99" s="279">
        <v>0.0</v>
      </c>
      <c r="H99" s="258">
        <f t="shared" si="29"/>
        <v>7364.72</v>
      </c>
      <c r="I99" s="279">
        <f>D99</f>
        <v>18.6</v>
      </c>
      <c r="J99" s="280">
        <f t="shared" ref="J99:J101" si="47">J98+I99</f>
        <v>520.8</v>
      </c>
      <c r="K99" s="279">
        <v>0.0</v>
      </c>
      <c r="L99" s="258">
        <f t="shared" si="31"/>
        <v>517.86</v>
      </c>
      <c r="M99" s="279">
        <v>0.0</v>
      </c>
      <c r="N99" s="258">
        <f t="shared" si="32"/>
        <v>300</v>
      </c>
      <c r="O99" s="279">
        <v>0.0</v>
      </c>
      <c r="P99" s="258">
        <f t="shared" si="33"/>
        <v>339.08</v>
      </c>
      <c r="Q99" s="279">
        <f t="shared" si="34"/>
        <v>18.6</v>
      </c>
      <c r="R99" s="280">
        <f t="shared" si="22"/>
        <v>31677.74</v>
      </c>
      <c r="S99" s="217"/>
      <c r="T99" s="27"/>
      <c r="U99" s="27"/>
      <c r="V99" s="283">
        <v>0.0</v>
      </c>
      <c r="W99" s="27"/>
      <c r="X99" s="27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</row>
    <row r="100">
      <c r="A100" s="259"/>
      <c r="B100" s="269">
        <v>44026.0</v>
      </c>
      <c r="C100" s="270" t="s">
        <v>61</v>
      </c>
      <c r="D100" s="273">
        <f>ROUND($C$3/365*H98,2)</f>
        <v>12.11</v>
      </c>
      <c r="E100" s="272">
        <v>0.0</v>
      </c>
      <c r="F100" s="273">
        <f t="shared" si="28"/>
        <v>22635.28</v>
      </c>
      <c r="G100" s="272">
        <v>0.0</v>
      </c>
      <c r="H100" s="273">
        <f t="shared" si="29"/>
        <v>7364.72</v>
      </c>
      <c r="I100" s="281">
        <v>0.0</v>
      </c>
      <c r="J100" s="271">
        <f t="shared" si="47"/>
        <v>520.8</v>
      </c>
      <c r="K100" s="272">
        <v>0.0</v>
      </c>
      <c r="L100" s="273">
        <f t="shared" si="31"/>
        <v>517.86</v>
      </c>
      <c r="M100" s="272">
        <v>0.0</v>
      </c>
      <c r="N100" s="273">
        <f t="shared" si="32"/>
        <v>300</v>
      </c>
      <c r="O100" s="272">
        <f>D100</f>
        <v>12.11</v>
      </c>
      <c r="P100" s="273">
        <f t="shared" si="33"/>
        <v>351.19</v>
      </c>
      <c r="Q100" s="272">
        <f t="shared" si="34"/>
        <v>12.11</v>
      </c>
      <c r="R100" s="271">
        <f t="shared" si="22"/>
        <v>31689.85</v>
      </c>
      <c r="S100" s="217"/>
      <c r="T100" s="274">
        <f>$B$102-B100</f>
        <v>1</v>
      </c>
      <c r="U100" s="274">
        <v>0.0</v>
      </c>
      <c r="V100" s="283">
        <v>0.0</v>
      </c>
      <c r="W100" s="276">
        <f>ROUND(MAX(0,F100-$S$3)+J101+ROUND(F100*$C$2/365,2)*(T100-U100)+ROUND(F100*$C$5,2)*U100,2)</f>
        <v>7882.58</v>
      </c>
      <c r="X100" s="277">
        <f>ROUND(R101/$C$14*100,2)</f>
        <v>317.08</v>
      </c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</row>
    <row r="101">
      <c r="A101" s="259"/>
      <c r="B101" s="253">
        <v>44026.0</v>
      </c>
      <c r="C101" s="278" t="s">
        <v>44</v>
      </c>
      <c r="D101" s="258">
        <f>ROUND($C$2/365*F100,2)</f>
        <v>18.6</v>
      </c>
      <c r="E101" s="279">
        <v>0.0</v>
      </c>
      <c r="F101" s="258">
        <f t="shared" si="28"/>
        <v>22635.28</v>
      </c>
      <c r="G101" s="279">
        <v>0.0</v>
      </c>
      <c r="H101" s="258">
        <f t="shared" si="29"/>
        <v>7364.72</v>
      </c>
      <c r="I101" s="279">
        <f>D101</f>
        <v>18.6</v>
      </c>
      <c r="J101" s="280">
        <f t="shared" si="47"/>
        <v>539.4</v>
      </c>
      <c r="K101" s="279">
        <v>0.0</v>
      </c>
      <c r="L101" s="258">
        <f t="shared" si="31"/>
        <v>517.86</v>
      </c>
      <c r="M101" s="279">
        <v>0.0</v>
      </c>
      <c r="N101" s="258">
        <f t="shared" si="32"/>
        <v>300</v>
      </c>
      <c r="O101" s="279">
        <v>0.0</v>
      </c>
      <c r="P101" s="258">
        <f t="shared" si="33"/>
        <v>351.19</v>
      </c>
      <c r="Q101" s="279">
        <f t="shared" si="34"/>
        <v>18.6</v>
      </c>
      <c r="R101" s="280">
        <f t="shared" si="22"/>
        <v>31708.45</v>
      </c>
      <c r="S101" s="217"/>
      <c r="T101" s="27"/>
      <c r="U101" s="27"/>
      <c r="V101" s="283">
        <v>0.0</v>
      </c>
      <c r="W101" s="27"/>
      <c r="X101" s="27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</row>
    <row r="102">
      <c r="A102" s="259"/>
      <c r="B102" s="269">
        <v>44027.0</v>
      </c>
      <c r="C102" s="270" t="s">
        <v>61</v>
      </c>
      <c r="D102" s="273">
        <f>ROUND($C$3/365*H100,2)</f>
        <v>12.11</v>
      </c>
      <c r="E102" s="272">
        <v>0.0</v>
      </c>
      <c r="F102" s="273">
        <f t="shared" si="28"/>
        <v>22635.28</v>
      </c>
      <c r="G102" s="272">
        <v>0.0</v>
      </c>
      <c r="H102" s="273">
        <f t="shared" si="29"/>
        <v>7364.72</v>
      </c>
      <c r="I102" s="281">
        <v>0.0</v>
      </c>
      <c r="J102" s="271">
        <f>J101+I102+I102</f>
        <v>539.4</v>
      </c>
      <c r="K102" s="272">
        <v>0.0</v>
      </c>
      <c r="L102" s="273">
        <f t="shared" si="31"/>
        <v>517.86</v>
      </c>
      <c r="M102" s="272">
        <v>0.0</v>
      </c>
      <c r="N102" s="273">
        <f t="shared" si="32"/>
        <v>300</v>
      </c>
      <c r="O102" s="272">
        <f>D102</f>
        <v>12.11</v>
      </c>
      <c r="P102" s="273">
        <f t="shared" si="33"/>
        <v>363.3</v>
      </c>
      <c r="Q102" s="272">
        <f t="shared" si="34"/>
        <v>12.11</v>
      </c>
      <c r="R102" s="271">
        <f t="shared" si="22"/>
        <v>31720.56</v>
      </c>
      <c r="S102" s="217"/>
      <c r="T102" s="274">
        <f>$B$102-B102</f>
        <v>0</v>
      </c>
      <c r="U102" s="274">
        <v>0.0</v>
      </c>
      <c r="V102" s="283">
        <v>0.0</v>
      </c>
      <c r="W102" s="276">
        <f>ROUND(MAX(0,F102-$S$3)+J103+ROUND(F102*$C$2/365,2)*(T102-U102)+ROUND(F102*$C$5,2)*U102,2)</f>
        <v>7882.58</v>
      </c>
      <c r="X102" s="277">
        <f>ROUND(R103/$C$14*100,2)</f>
        <v>317.39</v>
      </c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</row>
    <row r="103">
      <c r="A103" s="246"/>
      <c r="B103" s="260">
        <v>44027.0</v>
      </c>
      <c r="C103" s="285" t="s">
        <v>44</v>
      </c>
      <c r="D103" s="265">
        <f>ROUND($C$2/365*F102,2)</f>
        <v>18.6</v>
      </c>
      <c r="E103" s="286">
        <v>0.0</v>
      </c>
      <c r="F103" s="265">
        <f t="shared" si="28"/>
        <v>22635.28</v>
      </c>
      <c r="G103" s="286">
        <v>0.0</v>
      </c>
      <c r="H103" s="265">
        <f t="shared" si="29"/>
        <v>7364.72</v>
      </c>
      <c r="I103" s="286">
        <f>D103</f>
        <v>18.6</v>
      </c>
      <c r="J103" s="287">
        <f t="shared" ref="J103:J106" si="48">J102+I103</f>
        <v>558</v>
      </c>
      <c r="K103" s="286">
        <v>0.0</v>
      </c>
      <c r="L103" s="265">
        <f t="shared" si="31"/>
        <v>517.86</v>
      </c>
      <c r="M103" s="286">
        <v>0.0</v>
      </c>
      <c r="N103" s="265">
        <f t="shared" si="32"/>
        <v>300</v>
      </c>
      <c r="O103" s="286">
        <v>0.0</v>
      </c>
      <c r="P103" s="265">
        <f t="shared" si="33"/>
        <v>363.3</v>
      </c>
      <c r="Q103" s="286">
        <f t="shared" si="34"/>
        <v>18.6</v>
      </c>
      <c r="R103" s="287">
        <f t="shared" si="22"/>
        <v>31739.16</v>
      </c>
      <c r="S103" s="217"/>
      <c r="T103" s="288"/>
      <c r="U103" s="288"/>
      <c r="V103" s="283">
        <v>0.0</v>
      </c>
      <c r="W103" s="27"/>
      <c r="X103" s="288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</row>
    <row r="104">
      <c r="A104" s="246"/>
      <c r="B104" s="269">
        <v>44028.0</v>
      </c>
      <c r="C104" s="270" t="s">
        <v>58</v>
      </c>
      <c r="D104" s="271">
        <f>C8</f>
        <v>300</v>
      </c>
      <c r="E104" s="272">
        <v>0.0</v>
      </c>
      <c r="F104" s="273">
        <f t="shared" si="28"/>
        <v>22635.28</v>
      </c>
      <c r="G104" s="272">
        <f>0</f>
        <v>0</v>
      </c>
      <c r="H104" s="273">
        <f>G104+H102</f>
        <v>7364.72</v>
      </c>
      <c r="I104" s="272">
        <v>0.0</v>
      </c>
      <c r="J104" s="271">
        <f t="shared" si="48"/>
        <v>558</v>
      </c>
      <c r="K104" s="272">
        <v>0.0</v>
      </c>
      <c r="L104" s="273">
        <f>K104+L102</f>
        <v>517.86</v>
      </c>
      <c r="M104" s="272">
        <f>D104</f>
        <v>300</v>
      </c>
      <c r="N104" s="273">
        <f>M104+N102</f>
        <v>600</v>
      </c>
      <c r="O104" s="272">
        <v>0.0</v>
      </c>
      <c r="P104" s="273">
        <f>O104+P103</f>
        <v>363.3</v>
      </c>
      <c r="Q104" s="272">
        <f>E104+I104+M104+O104</f>
        <v>300</v>
      </c>
      <c r="R104" s="271">
        <f t="shared" si="22"/>
        <v>32039.16</v>
      </c>
      <c r="S104" s="217"/>
      <c r="T104" s="274">
        <v>30.0</v>
      </c>
      <c r="U104" s="274">
        <v>0.0</v>
      </c>
      <c r="V104" s="275">
        <v>0.0</v>
      </c>
      <c r="W104" s="276">
        <f>ROUND(MAX(0,F108-$S$4)+J108+ROUND(F108*$C$2/365,2)*(T104-U104)+ROUND(F108*$C$5,2)*U104,2)</f>
        <v>7882.58</v>
      </c>
      <c r="X104" s="277">
        <f>ROUND(R108/$C$14*100,2)</f>
        <v>320.76</v>
      </c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</row>
    <row r="105">
      <c r="A105" s="246"/>
      <c r="B105" s="269">
        <v>44028.0</v>
      </c>
      <c r="C105" s="270" t="s">
        <v>59</v>
      </c>
      <c r="D105" s="273">
        <f>F104-S3</f>
        <v>7324.58</v>
      </c>
      <c r="E105" s="272">
        <f>-D105</f>
        <v>-7324.58</v>
      </c>
      <c r="F105" s="273">
        <f t="shared" ref="F105:F107" si="49">F104+E105</f>
        <v>15310.7</v>
      </c>
      <c r="G105" s="272">
        <f>D105</f>
        <v>7324.58</v>
      </c>
      <c r="H105" s="273">
        <f>G105+H104</f>
        <v>14689.3</v>
      </c>
      <c r="I105" s="272">
        <v>0.0</v>
      </c>
      <c r="J105" s="271">
        <f t="shared" si="48"/>
        <v>558</v>
      </c>
      <c r="K105" s="272">
        <v>0.0</v>
      </c>
      <c r="L105" s="273">
        <f t="shared" ref="L105:L107" si="50">L104+K105</f>
        <v>517.86</v>
      </c>
      <c r="M105" s="272">
        <v>0.0</v>
      </c>
      <c r="N105" s="273">
        <f t="shared" ref="N105:N106" si="51">N104+M105</f>
        <v>600</v>
      </c>
      <c r="O105" s="272">
        <v>0.0</v>
      </c>
      <c r="P105" s="273">
        <f t="shared" ref="P105:P108" si="52">P104+O105</f>
        <v>363.3</v>
      </c>
      <c r="Q105" s="272">
        <v>0.0</v>
      </c>
      <c r="R105" s="271">
        <f t="shared" si="22"/>
        <v>32039.16</v>
      </c>
      <c r="S105" s="217"/>
      <c r="T105" s="23"/>
      <c r="U105" s="23"/>
      <c r="V105" s="23"/>
      <c r="W105" s="23"/>
      <c r="X105" s="23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</row>
    <row r="106">
      <c r="A106" s="246"/>
      <c r="B106" s="269">
        <v>44028.0</v>
      </c>
      <c r="C106" s="270" t="s">
        <v>60</v>
      </c>
      <c r="D106" s="273">
        <f>J105</f>
        <v>558</v>
      </c>
      <c r="E106" s="272">
        <v>0.0</v>
      </c>
      <c r="F106" s="273">
        <f t="shared" si="49"/>
        <v>15310.7</v>
      </c>
      <c r="G106" s="272">
        <v>0.0</v>
      </c>
      <c r="H106" s="273">
        <f t="shared" ref="H106:H107" si="53">H105+G106</f>
        <v>14689.3</v>
      </c>
      <c r="I106" s="272">
        <f>-J105</f>
        <v>-558</v>
      </c>
      <c r="J106" s="271">
        <f t="shared" si="48"/>
        <v>0</v>
      </c>
      <c r="K106" s="272">
        <f>J105</f>
        <v>558</v>
      </c>
      <c r="L106" s="273">
        <f t="shared" si="50"/>
        <v>1075.86</v>
      </c>
      <c r="M106" s="272">
        <v>0.0</v>
      </c>
      <c r="N106" s="273">
        <f t="shared" si="51"/>
        <v>600</v>
      </c>
      <c r="O106" s="272">
        <v>0.0</v>
      </c>
      <c r="P106" s="273">
        <f t="shared" si="52"/>
        <v>363.3</v>
      </c>
      <c r="Q106" s="272">
        <v>0.0</v>
      </c>
      <c r="R106" s="271">
        <f t="shared" si="22"/>
        <v>32039.16</v>
      </c>
      <c r="S106" s="217"/>
      <c r="T106" s="23"/>
      <c r="U106" s="23"/>
      <c r="V106" s="23"/>
      <c r="W106" s="23"/>
      <c r="X106" s="23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</row>
    <row r="107">
      <c r="A107" s="246"/>
      <c r="B107" s="269">
        <v>44028.0</v>
      </c>
      <c r="C107" s="270" t="s">
        <v>61</v>
      </c>
      <c r="D107" s="273">
        <f>ROUND($C$3/365*H106,2)</f>
        <v>24.15</v>
      </c>
      <c r="E107" s="272">
        <v>0.0</v>
      </c>
      <c r="F107" s="273">
        <f t="shared" si="49"/>
        <v>15310.7</v>
      </c>
      <c r="G107" s="272">
        <v>0.0</v>
      </c>
      <c r="H107" s="273">
        <f t="shared" si="53"/>
        <v>14689.3</v>
      </c>
      <c r="I107" s="272">
        <v>0.0</v>
      </c>
      <c r="J107" s="271">
        <v>0.0</v>
      </c>
      <c r="K107" s="272">
        <v>0.0</v>
      </c>
      <c r="L107" s="273">
        <f t="shared" si="50"/>
        <v>1075.86</v>
      </c>
      <c r="M107" s="272">
        <v>0.0</v>
      </c>
      <c r="N107" s="273">
        <f>N104+M107</f>
        <v>600</v>
      </c>
      <c r="O107" s="272">
        <f>D107</f>
        <v>24.15</v>
      </c>
      <c r="P107" s="273">
        <f t="shared" si="52"/>
        <v>387.45</v>
      </c>
      <c r="Q107" s="272">
        <f t="shared" ref="Q107:Q168" si="54">D107</f>
        <v>24.15</v>
      </c>
      <c r="R107" s="271">
        <f t="shared" si="22"/>
        <v>32063.31</v>
      </c>
      <c r="S107" s="217"/>
      <c r="T107" s="23"/>
      <c r="U107" s="23"/>
      <c r="V107" s="23"/>
      <c r="W107" s="23"/>
      <c r="X107" s="23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</row>
    <row r="108">
      <c r="A108" s="259"/>
      <c r="B108" s="253">
        <v>44028.0</v>
      </c>
      <c r="C108" s="278" t="s">
        <v>44</v>
      </c>
      <c r="D108" s="258">
        <f>ROUND($C$2/365*F107,2)</f>
        <v>12.58</v>
      </c>
      <c r="E108" s="279">
        <v>0.0</v>
      </c>
      <c r="F108" s="258">
        <f t="shared" ref="F108:F169" si="55">F106+E108</f>
        <v>15310.7</v>
      </c>
      <c r="G108" s="279">
        <v>0.0</v>
      </c>
      <c r="H108" s="258">
        <f t="shared" ref="H108:H168" si="56">H106+G108</f>
        <v>14689.3</v>
      </c>
      <c r="I108" s="279">
        <f>D108</f>
        <v>12.58</v>
      </c>
      <c r="J108" s="280">
        <f t="shared" ref="J108:J171" si="57">J107+I108</f>
        <v>12.58</v>
      </c>
      <c r="K108" s="279">
        <v>0.0</v>
      </c>
      <c r="L108" s="258">
        <f t="shared" ref="L108:L168" si="58">L106+K108</f>
        <v>1075.86</v>
      </c>
      <c r="M108" s="279">
        <v>0.0</v>
      </c>
      <c r="N108" s="258">
        <f t="shared" ref="N108:N168" si="59">N106+M108</f>
        <v>600</v>
      </c>
      <c r="O108" s="279">
        <v>0.0</v>
      </c>
      <c r="P108" s="258">
        <f t="shared" si="52"/>
        <v>387.45</v>
      </c>
      <c r="Q108" s="279">
        <f t="shared" si="54"/>
        <v>12.58</v>
      </c>
      <c r="R108" s="280">
        <f t="shared" si="22"/>
        <v>32075.89</v>
      </c>
      <c r="S108" s="217"/>
      <c r="T108" s="27"/>
      <c r="U108" s="27"/>
      <c r="V108" s="27"/>
      <c r="W108" s="27"/>
      <c r="X108" s="27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</row>
    <row r="109">
      <c r="A109" s="259"/>
      <c r="B109" s="269">
        <v>44029.0</v>
      </c>
      <c r="C109" s="270" t="s">
        <v>61</v>
      </c>
      <c r="D109" s="273">
        <f>ROUND($C$3/365*H107,2)</f>
        <v>24.15</v>
      </c>
      <c r="E109" s="272">
        <v>0.0</v>
      </c>
      <c r="F109" s="273">
        <f t="shared" si="55"/>
        <v>15310.7</v>
      </c>
      <c r="G109" s="272">
        <v>0.0</v>
      </c>
      <c r="H109" s="273">
        <f t="shared" si="56"/>
        <v>14689.3</v>
      </c>
      <c r="I109" s="281">
        <v>0.0</v>
      </c>
      <c r="J109" s="271">
        <f t="shared" si="57"/>
        <v>12.58</v>
      </c>
      <c r="K109" s="272">
        <v>0.0</v>
      </c>
      <c r="L109" s="273">
        <f t="shared" si="58"/>
        <v>1075.86</v>
      </c>
      <c r="M109" s="272">
        <v>0.0</v>
      </c>
      <c r="N109" s="273">
        <f t="shared" si="59"/>
        <v>600</v>
      </c>
      <c r="O109" s="272">
        <f>D109</f>
        <v>24.15</v>
      </c>
      <c r="P109" s="273">
        <f>P107+O109</f>
        <v>411.6</v>
      </c>
      <c r="Q109" s="272">
        <f t="shared" si="54"/>
        <v>24.15</v>
      </c>
      <c r="R109" s="271">
        <f t="shared" si="22"/>
        <v>32100.04</v>
      </c>
      <c r="S109" s="217"/>
      <c r="T109" s="274">
        <v>29.0</v>
      </c>
      <c r="U109" s="274">
        <v>0.0</v>
      </c>
      <c r="V109" s="282">
        <v>0.0</v>
      </c>
      <c r="W109" s="276">
        <f>ROUND(MAX(0,F109-$S$4)+J110+ROUND(F109*$C$2/365,2)*(T109-U109)+ROUND(F109*$C$5,2)*U109,2)</f>
        <v>7882.58</v>
      </c>
      <c r="X109" s="277">
        <f>ROUND(R110/$C$14*100,2)</f>
        <v>321.13</v>
      </c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</row>
    <row r="110">
      <c r="A110" s="259"/>
      <c r="B110" s="253">
        <v>44029.0</v>
      </c>
      <c r="C110" s="278" t="s">
        <v>44</v>
      </c>
      <c r="D110" s="258">
        <f>ROUND($C$2/365*F109,2)</f>
        <v>12.58</v>
      </c>
      <c r="E110" s="279">
        <v>0.0</v>
      </c>
      <c r="F110" s="258">
        <f t="shared" si="55"/>
        <v>15310.7</v>
      </c>
      <c r="G110" s="279">
        <v>0.0</v>
      </c>
      <c r="H110" s="258">
        <f t="shared" si="56"/>
        <v>14689.3</v>
      </c>
      <c r="I110" s="279">
        <f>D110</f>
        <v>12.58</v>
      </c>
      <c r="J110" s="280">
        <f t="shared" si="57"/>
        <v>25.16</v>
      </c>
      <c r="K110" s="279">
        <v>0.0</v>
      </c>
      <c r="L110" s="258">
        <f t="shared" si="58"/>
        <v>1075.86</v>
      </c>
      <c r="M110" s="279">
        <v>0.0</v>
      </c>
      <c r="N110" s="258">
        <f t="shared" si="59"/>
        <v>600</v>
      </c>
      <c r="O110" s="279">
        <v>0.0</v>
      </c>
      <c r="P110" s="258">
        <f>P109+O110</f>
        <v>411.6</v>
      </c>
      <c r="Q110" s="279">
        <f t="shared" si="54"/>
        <v>12.58</v>
      </c>
      <c r="R110" s="280">
        <f t="shared" si="22"/>
        <v>32112.62</v>
      </c>
      <c r="S110" s="217"/>
      <c r="T110" s="27"/>
      <c r="U110" s="27"/>
      <c r="V110" s="27"/>
      <c r="W110" s="27"/>
      <c r="X110" s="27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</row>
    <row r="111">
      <c r="A111" s="259"/>
      <c r="B111" s="269">
        <v>44030.0</v>
      </c>
      <c r="C111" s="270" t="s">
        <v>61</v>
      </c>
      <c r="D111" s="273">
        <f>ROUND($C$3/365*H109,2)</f>
        <v>24.15</v>
      </c>
      <c r="E111" s="272">
        <v>0.0</v>
      </c>
      <c r="F111" s="273">
        <f t="shared" si="55"/>
        <v>15310.7</v>
      </c>
      <c r="G111" s="272">
        <v>0.0</v>
      </c>
      <c r="H111" s="273">
        <f t="shared" si="56"/>
        <v>14689.3</v>
      </c>
      <c r="I111" s="281">
        <v>0.0</v>
      </c>
      <c r="J111" s="271">
        <f t="shared" si="57"/>
        <v>25.16</v>
      </c>
      <c r="K111" s="272">
        <v>0.0</v>
      </c>
      <c r="L111" s="273">
        <f t="shared" si="58"/>
        <v>1075.86</v>
      </c>
      <c r="M111" s="272">
        <v>0.0</v>
      </c>
      <c r="N111" s="273">
        <f t="shared" si="59"/>
        <v>600</v>
      </c>
      <c r="O111" s="272">
        <f>D111</f>
        <v>24.15</v>
      </c>
      <c r="P111" s="273">
        <f>P109+O111</f>
        <v>435.75</v>
      </c>
      <c r="Q111" s="272">
        <f t="shared" si="54"/>
        <v>24.15</v>
      </c>
      <c r="R111" s="271">
        <f t="shared" si="22"/>
        <v>32136.77</v>
      </c>
      <c r="S111" s="217"/>
      <c r="T111" s="274">
        <v>28.0</v>
      </c>
      <c r="U111" s="274">
        <v>0.0</v>
      </c>
      <c r="V111" s="283">
        <v>0.0</v>
      </c>
      <c r="W111" s="276">
        <f>ROUND(MAX(0,F111-$S$4)+J112+ROUND(F111*$C$2/365,2)*(T111-U111)+ROUND(F111*$C$5,2)*U111,2)</f>
        <v>7882.58</v>
      </c>
      <c r="X111" s="277">
        <f>ROUND(R112/$C$14*100,2)</f>
        <v>321.49</v>
      </c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</row>
    <row r="112">
      <c r="A112" s="259"/>
      <c r="B112" s="253">
        <v>44030.0</v>
      </c>
      <c r="C112" s="278" t="s">
        <v>44</v>
      </c>
      <c r="D112" s="258">
        <f>ROUND($C$2/365*F111,2)</f>
        <v>12.58</v>
      </c>
      <c r="E112" s="279">
        <v>0.0</v>
      </c>
      <c r="F112" s="258">
        <f t="shared" si="55"/>
        <v>15310.7</v>
      </c>
      <c r="G112" s="279">
        <v>0.0</v>
      </c>
      <c r="H112" s="258">
        <f t="shared" si="56"/>
        <v>14689.3</v>
      </c>
      <c r="I112" s="279">
        <f>D112</f>
        <v>12.58</v>
      </c>
      <c r="J112" s="280">
        <f t="shared" si="57"/>
        <v>37.74</v>
      </c>
      <c r="K112" s="279">
        <v>0.0</v>
      </c>
      <c r="L112" s="258">
        <f t="shared" si="58"/>
        <v>1075.86</v>
      </c>
      <c r="M112" s="279">
        <v>0.0</v>
      </c>
      <c r="N112" s="258">
        <f t="shared" si="59"/>
        <v>600</v>
      </c>
      <c r="O112" s="279">
        <v>0.0</v>
      </c>
      <c r="P112" s="258">
        <f>P111+O112</f>
        <v>435.75</v>
      </c>
      <c r="Q112" s="279">
        <f t="shared" si="54"/>
        <v>12.58</v>
      </c>
      <c r="R112" s="280">
        <f t="shared" si="22"/>
        <v>32149.35</v>
      </c>
      <c r="S112" s="217"/>
      <c r="T112" s="27"/>
      <c r="U112" s="27"/>
      <c r="V112" s="283">
        <v>0.0</v>
      </c>
      <c r="W112" s="27"/>
      <c r="X112" s="27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</row>
    <row r="113">
      <c r="A113" s="259"/>
      <c r="B113" s="269">
        <v>44031.0</v>
      </c>
      <c r="C113" s="270" t="s">
        <v>61</v>
      </c>
      <c r="D113" s="273">
        <f>ROUND($C$3/365*H111,2)</f>
        <v>24.15</v>
      </c>
      <c r="E113" s="272">
        <v>0.0</v>
      </c>
      <c r="F113" s="273">
        <f t="shared" si="55"/>
        <v>15310.7</v>
      </c>
      <c r="G113" s="272">
        <v>0.0</v>
      </c>
      <c r="H113" s="273">
        <f t="shared" si="56"/>
        <v>14689.3</v>
      </c>
      <c r="I113" s="281">
        <v>0.0</v>
      </c>
      <c r="J113" s="271">
        <f t="shared" si="57"/>
        <v>37.74</v>
      </c>
      <c r="K113" s="272">
        <v>0.0</v>
      </c>
      <c r="L113" s="273">
        <f t="shared" si="58"/>
        <v>1075.86</v>
      </c>
      <c r="M113" s="272">
        <v>0.0</v>
      </c>
      <c r="N113" s="273">
        <f t="shared" si="59"/>
        <v>600</v>
      </c>
      <c r="O113" s="272">
        <f>D113</f>
        <v>24.15</v>
      </c>
      <c r="P113" s="273">
        <f>P111+O113</f>
        <v>459.9</v>
      </c>
      <c r="Q113" s="272">
        <f t="shared" si="54"/>
        <v>24.15</v>
      </c>
      <c r="R113" s="271">
        <f t="shared" si="22"/>
        <v>32173.5</v>
      </c>
      <c r="S113" s="217"/>
      <c r="T113" s="274">
        <v>27.0</v>
      </c>
      <c r="U113" s="274">
        <v>0.0</v>
      </c>
      <c r="V113" s="283">
        <v>0.0</v>
      </c>
      <c r="W113" s="276">
        <f>ROUND(MAX(0,F113-$S$4)+J114+ROUND(F113*$C$2/365,2)*(T113-U113)+ROUND(F113*$C$5,2)*U113,2)</f>
        <v>7882.58</v>
      </c>
      <c r="X113" s="277">
        <f>ROUND(R114/$C$14*100,2)</f>
        <v>321.86</v>
      </c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</row>
    <row r="114">
      <c r="A114" s="259"/>
      <c r="B114" s="253">
        <v>44031.0</v>
      </c>
      <c r="C114" s="278" t="s">
        <v>44</v>
      </c>
      <c r="D114" s="258">
        <f>ROUND($C$2/365*F113,2)</f>
        <v>12.58</v>
      </c>
      <c r="E114" s="279">
        <v>0.0</v>
      </c>
      <c r="F114" s="258">
        <f t="shared" si="55"/>
        <v>15310.7</v>
      </c>
      <c r="G114" s="279">
        <v>0.0</v>
      </c>
      <c r="H114" s="258">
        <f t="shared" si="56"/>
        <v>14689.3</v>
      </c>
      <c r="I114" s="279">
        <f>D114</f>
        <v>12.58</v>
      </c>
      <c r="J114" s="280">
        <f t="shared" si="57"/>
        <v>50.32</v>
      </c>
      <c r="K114" s="279">
        <v>0.0</v>
      </c>
      <c r="L114" s="258">
        <f t="shared" si="58"/>
        <v>1075.86</v>
      </c>
      <c r="M114" s="279">
        <v>0.0</v>
      </c>
      <c r="N114" s="258">
        <f t="shared" si="59"/>
        <v>600</v>
      </c>
      <c r="O114" s="279">
        <v>0.0</v>
      </c>
      <c r="P114" s="258">
        <f>P113+O114</f>
        <v>459.9</v>
      </c>
      <c r="Q114" s="279">
        <f t="shared" si="54"/>
        <v>12.58</v>
      </c>
      <c r="R114" s="280">
        <f t="shared" si="22"/>
        <v>32186.08</v>
      </c>
      <c r="S114" s="217"/>
      <c r="T114" s="27"/>
      <c r="U114" s="27"/>
      <c r="V114" s="283">
        <v>0.0</v>
      </c>
      <c r="W114" s="27"/>
      <c r="X114" s="27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</row>
    <row r="115">
      <c r="A115" s="259"/>
      <c r="B115" s="269">
        <v>44032.0</v>
      </c>
      <c r="C115" s="270" t="s">
        <v>61</v>
      </c>
      <c r="D115" s="273">
        <f>ROUND($C$3/365*H113,2)</f>
        <v>24.15</v>
      </c>
      <c r="E115" s="272">
        <v>0.0</v>
      </c>
      <c r="F115" s="273">
        <f t="shared" si="55"/>
        <v>15310.7</v>
      </c>
      <c r="G115" s="272">
        <v>0.0</v>
      </c>
      <c r="H115" s="273">
        <f t="shared" si="56"/>
        <v>14689.3</v>
      </c>
      <c r="I115" s="281">
        <v>0.0</v>
      </c>
      <c r="J115" s="271">
        <f t="shared" si="57"/>
        <v>50.32</v>
      </c>
      <c r="K115" s="272">
        <v>0.0</v>
      </c>
      <c r="L115" s="273">
        <f t="shared" si="58"/>
        <v>1075.86</v>
      </c>
      <c r="M115" s="272">
        <v>0.0</v>
      </c>
      <c r="N115" s="273">
        <f t="shared" si="59"/>
        <v>600</v>
      </c>
      <c r="O115" s="272">
        <f>D115</f>
        <v>24.15</v>
      </c>
      <c r="P115" s="273">
        <f>P113+O115</f>
        <v>484.05</v>
      </c>
      <c r="Q115" s="272">
        <f t="shared" si="54"/>
        <v>24.15</v>
      </c>
      <c r="R115" s="271">
        <f t="shared" si="22"/>
        <v>32210.23</v>
      </c>
      <c r="S115" s="217"/>
      <c r="T115" s="274">
        <v>26.0</v>
      </c>
      <c r="U115" s="274">
        <v>0.0</v>
      </c>
      <c r="V115" s="283">
        <v>0.0</v>
      </c>
      <c r="W115" s="276">
        <f>ROUND(MAX(0,F115-$S$4)+J116+ROUND(F115*$C$2/365,2)*(T115-U115)+ROUND(F115*$C$5,2)*U115,2)</f>
        <v>7882.58</v>
      </c>
      <c r="X115" s="277">
        <f>ROUND(R116/$C$14*100,2)</f>
        <v>322.23</v>
      </c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</row>
    <row r="116">
      <c r="A116" s="259"/>
      <c r="B116" s="253">
        <v>44032.0</v>
      </c>
      <c r="C116" s="278" t="s">
        <v>44</v>
      </c>
      <c r="D116" s="258">
        <f>ROUND($C$2/365*F115,2)</f>
        <v>12.58</v>
      </c>
      <c r="E116" s="279">
        <v>0.0</v>
      </c>
      <c r="F116" s="258">
        <f t="shared" si="55"/>
        <v>15310.7</v>
      </c>
      <c r="G116" s="279">
        <v>0.0</v>
      </c>
      <c r="H116" s="258">
        <f t="shared" si="56"/>
        <v>14689.3</v>
      </c>
      <c r="I116" s="279">
        <f>D116</f>
        <v>12.58</v>
      </c>
      <c r="J116" s="280">
        <f t="shared" si="57"/>
        <v>62.9</v>
      </c>
      <c r="K116" s="279">
        <v>0.0</v>
      </c>
      <c r="L116" s="258">
        <f t="shared" si="58"/>
        <v>1075.86</v>
      </c>
      <c r="M116" s="279">
        <v>0.0</v>
      </c>
      <c r="N116" s="258">
        <f t="shared" si="59"/>
        <v>600</v>
      </c>
      <c r="O116" s="279">
        <v>0.0</v>
      </c>
      <c r="P116" s="258">
        <f>P115+O116</f>
        <v>484.05</v>
      </c>
      <c r="Q116" s="279">
        <f t="shared" si="54"/>
        <v>12.58</v>
      </c>
      <c r="R116" s="280">
        <f t="shared" si="22"/>
        <v>32222.81</v>
      </c>
      <c r="S116" s="217"/>
      <c r="T116" s="27"/>
      <c r="U116" s="27"/>
      <c r="V116" s="283">
        <v>0.0</v>
      </c>
      <c r="W116" s="27"/>
      <c r="X116" s="27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</row>
    <row r="117">
      <c r="A117" s="259"/>
      <c r="B117" s="269">
        <v>44033.0</v>
      </c>
      <c r="C117" s="270" t="s">
        <v>61</v>
      </c>
      <c r="D117" s="273">
        <f>ROUND($C$3/365*H115,2)</f>
        <v>24.15</v>
      </c>
      <c r="E117" s="272">
        <v>0.0</v>
      </c>
      <c r="F117" s="273">
        <f t="shared" si="55"/>
        <v>15310.7</v>
      </c>
      <c r="G117" s="272">
        <v>0.0</v>
      </c>
      <c r="H117" s="273">
        <f t="shared" si="56"/>
        <v>14689.3</v>
      </c>
      <c r="I117" s="281">
        <v>0.0</v>
      </c>
      <c r="J117" s="271">
        <f t="shared" si="57"/>
        <v>62.9</v>
      </c>
      <c r="K117" s="272">
        <v>0.0</v>
      </c>
      <c r="L117" s="273">
        <f t="shared" si="58"/>
        <v>1075.86</v>
      </c>
      <c r="M117" s="272">
        <v>0.0</v>
      </c>
      <c r="N117" s="273">
        <f t="shared" si="59"/>
        <v>600</v>
      </c>
      <c r="O117" s="272">
        <f>D117</f>
        <v>24.15</v>
      </c>
      <c r="P117" s="273">
        <f>P115+O117</f>
        <v>508.2</v>
      </c>
      <c r="Q117" s="272">
        <f t="shared" si="54"/>
        <v>24.15</v>
      </c>
      <c r="R117" s="271">
        <f t="shared" si="22"/>
        <v>32246.96</v>
      </c>
      <c r="S117" s="217"/>
      <c r="T117" s="274">
        <v>25.0</v>
      </c>
      <c r="U117" s="274">
        <v>0.0</v>
      </c>
      <c r="V117" s="283">
        <v>0.0</v>
      </c>
      <c r="W117" s="276">
        <f>ROUND(MAX(0,F117-$S$4)+J118+ROUND(F117*$C$2/365,2)*(T117-U117)+ROUND(F117*$C$5,2)*U117,2)</f>
        <v>7882.58</v>
      </c>
      <c r="X117" s="277">
        <f>ROUND(R118/$C$14*100,2)</f>
        <v>322.6</v>
      </c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</row>
    <row r="118">
      <c r="A118" s="259"/>
      <c r="B118" s="253">
        <v>44033.0</v>
      </c>
      <c r="C118" s="278" t="s">
        <v>44</v>
      </c>
      <c r="D118" s="258">
        <f>ROUND($C$2/365*F117,2)</f>
        <v>12.58</v>
      </c>
      <c r="E118" s="279">
        <v>0.0</v>
      </c>
      <c r="F118" s="258">
        <f t="shared" si="55"/>
        <v>15310.7</v>
      </c>
      <c r="G118" s="279">
        <v>0.0</v>
      </c>
      <c r="H118" s="258">
        <f t="shared" si="56"/>
        <v>14689.3</v>
      </c>
      <c r="I118" s="279">
        <f>D118</f>
        <v>12.58</v>
      </c>
      <c r="J118" s="280">
        <f t="shared" si="57"/>
        <v>75.48</v>
      </c>
      <c r="K118" s="279">
        <v>0.0</v>
      </c>
      <c r="L118" s="258">
        <f t="shared" si="58"/>
        <v>1075.86</v>
      </c>
      <c r="M118" s="279">
        <v>0.0</v>
      </c>
      <c r="N118" s="258">
        <f t="shared" si="59"/>
        <v>600</v>
      </c>
      <c r="O118" s="279">
        <v>0.0</v>
      </c>
      <c r="P118" s="258">
        <f>P117+O118</f>
        <v>508.2</v>
      </c>
      <c r="Q118" s="279">
        <f t="shared" si="54"/>
        <v>12.58</v>
      </c>
      <c r="R118" s="280">
        <f t="shared" si="22"/>
        <v>32259.54</v>
      </c>
      <c r="S118" s="217"/>
      <c r="T118" s="27"/>
      <c r="U118" s="27"/>
      <c r="V118" s="283">
        <v>0.0</v>
      </c>
      <c r="W118" s="27"/>
      <c r="X118" s="27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</row>
    <row r="119">
      <c r="A119" s="259"/>
      <c r="B119" s="269">
        <v>44034.0</v>
      </c>
      <c r="C119" s="270" t="s">
        <v>61</v>
      </c>
      <c r="D119" s="273">
        <f>ROUND($C$3/365*H117,2)</f>
        <v>24.15</v>
      </c>
      <c r="E119" s="272">
        <v>0.0</v>
      </c>
      <c r="F119" s="273">
        <f t="shared" si="55"/>
        <v>15310.7</v>
      </c>
      <c r="G119" s="272">
        <v>0.0</v>
      </c>
      <c r="H119" s="273">
        <f t="shared" si="56"/>
        <v>14689.3</v>
      </c>
      <c r="I119" s="281">
        <v>0.0</v>
      </c>
      <c r="J119" s="271">
        <f t="shared" si="57"/>
        <v>75.48</v>
      </c>
      <c r="K119" s="272">
        <v>0.0</v>
      </c>
      <c r="L119" s="273">
        <f t="shared" si="58"/>
        <v>1075.86</v>
      </c>
      <c r="M119" s="272">
        <v>0.0</v>
      </c>
      <c r="N119" s="273">
        <f t="shared" si="59"/>
        <v>600</v>
      </c>
      <c r="O119" s="272">
        <f>D119</f>
        <v>24.15</v>
      </c>
      <c r="P119" s="273">
        <f>P117+O119</f>
        <v>532.35</v>
      </c>
      <c r="Q119" s="272">
        <f t="shared" si="54"/>
        <v>24.15</v>
      </c>
      <c r="R119" s="271">
        <f t="shared" si="22"/>
        <v>32283.69</v>
      </c>
      <c r="S119" s="217"/>
      <c r="T119" s="274">
        <v>24.0</v>
      </c>
      <c r="U119" s="274">
        <v>0.0</v>
      </c>
      <c r="V119" s="283">
        <v>0.0</v>
      </c>
      <c r="W119" s="276">
        <f>ROUND(MAX(0,F119-$S$4)+J120+ROUND(F119*$C$2/365,2)*(T119-U119)+ROUND(F119*$C$5,2)*U119,2)</f>
        <v>7882.58</v>
      </c>
      <c r="X119" s="277">
        <f>ROUND(R120/$C$14*100,2)</f>
        <v>322.96</v>
      </c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</row>
    <row r="120">
      <c r="A120" s="259"/>
      <c r="B120" s="253">
        <v>44034.0</v>
      </c>
      <c r="C120" s="278" t="s">
        <v>44</v>
      </c>
      <c r="D120" s="258">
        <f>ROUND($C$2/365*F119,2)</f>
        <v>12.58</v>
      </c>
      <c r="E120" s="279">
        <v>0.0</v>
      </c>
      <c r="F120" s="258">
        <f t="shared" si="55"/>
        <v>15310.7</v>
      </c>
      <c r="G120" s="279">
        <v>0.0</v>
      </c>
      <c r="H120" s="258">
        <f t="shared" si="56"/>
        <v>14689.3</v>
      </c>
      <c r="I120" s="279">
        <f>D120</f>
        <v>12.58</v>
      </c>
      <c r="J120" s="280">
        <f t="shared" si="57"/>
        <v>88.06</v>
      </c>
      <c r="K120" s="279">
        <v>0.0</v>
      </c>
      <c r="L120" s="258">
        <f t="shared" si="58"/>
        <v>1075.86</v>
      </c>
      <c r="M120" s="279">
        <v>0.0</v>
      </c>
      <c r="N120" s="258">
        <f t="shared" si="59"/>
        <v>600</v>
      </c>
      <c r="O120" s="279">
        <v>0.0</v>
      </c>
      <c r="P120" s="258">
        <f>P119+O120</f>
        <v>532.35</v>
      </c>
      <c r="Q120" s="279">
        <f t="shared" si="54"/>
        <v>12.58</v>
      </c>
      <c r="R120" s="280">
        <f t="shared" si="22"/>
        <v>32296.27</v>
      </c>
      <c r="S120" s="217"/>
      <c r="T120" s="27"/>
      <c r="U120" s="27"/>
      <c r="V120" s="283">
        <v>0.0</v>
      </c>
      <c r="W120" s="27"/>
      <c r="X120" s="27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</row>
    <row r="121">
      <c r="A121" s="259"/>
      <c r="B121" s="269">
        <v>44035.0</v>
      </c>
      <c r="C121" s="270" t="s">
        <v>61</v>
      </c>
      <c r="D121" s="273">
        <f>ROUND($C$3/365*H119,2)</f>
        <v>24.15</v>
      </c>
      <c r="E121" s="272">
        <v>0.0</v>
      </c>
      <c r="F121" s="273">
        <f t="shared" si="55"/>
        <v>15310.7</v>
      </c>
      <c r="G121" s="272">
        <v>0.0</v>
      </c>
      <c r="H121" s="273">
        <f t="shared" si="56"/>
        <v>14689.3</v>
      </c>
      <c r="I121" s="281">
        <v>0.0</v>
      </c>
      <c r="J121" s="271">
        <f t="shared" si="57"/>
        <v>88.06</v>
      </c>
      <c r="K121" s="272">
        <v>0.0</v>
      </c>
      <c r="L121" s="273">
        <f t="shared" si="58"/>
        <v>1075.86</v>
      </c>
      <c r="M121" s="272">
        <v>0.0</v>
      </c>
      <c r="N121" s="273">
        <f t="shared" si="59"/>
        <v>600</v>
      </c>
      <c r="O121" s="272">
        <f>D121</f>
        <v>24.15</v>
      </c>
      <c r="P121" s="273">
        <f>P119+O121</f>
        <v>556.5</v>
      </c>
      <c r="Q121" s="272">
        <f t="shared" si="54"/>
        <v>24.15</v>
      </c>
      <c r="R121" s="271">
        <f t="shared" si="22"/>
        <v>32320.42</v>
      </c>
      <c r="S121" s="217"/>
      <c r="T121" s="274">
        <v>23.0</v>
      </c>
      <c r="U121" s="274">
        <v>0.0</v>
      </c>
      <c r="V121" s="283">
        <v>0.0</v>
      </c>
      <c r="W121" s="276">
        <f>ROUND(MAX(0,F121-$S$4)+J122+ROUND(F121*$C$2/365,2)*(T121-U121)+ROUND(F121*$C$5,2)*U121,2)</f>
        <v>7882.58</v>
      </c>
      <c r="X121" s="277">
        <f>ROUND(R122/$C$14*100,2)</f>
        <v>323.33</v>
      </c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</row>
    <row r="122">
      <c r="A122" s="259"/>
      <c r="B122" s="253">
        <v>44035.0</v>
      </c>
      <c r="C122" s="278" t="s">
        <v>44</v>
      </c>
      <c r="D122" s="258">
        <f>ROUND($C$2/365*F121,2)</f>
        <v>12.58</v>
      </c>
      <c r="E122" s="279">
        <v>0.0</v>
      </c>
      <c r="F122" s="258">
        <f t="shared" si="55"/>
        <v>15310.7</v>
      </c>
      <c r="G122" s="279">
        <v>0.0</v>
      </c>
      <c r="H122" s="258">
        <f t="shared" si="56"/>
        <v>14689.3</v>
      </c>
      <c r="I122" s="279">
        <f>D122</f>
        <v>12.58</v>
      </c>
      <c r="J122" s="280">
        <f t="shared" si="57"/>
        <v>100.64</v>
      </c>
      <c r="K122" s="279">
        <v>0.0</v>
      </c>
      <c r="L122" s="258">
        <f t="shared" si="58"/>
        <v>1075.86</v>
      </c>
      <c r="M122" s="279">
        <v>0.0</v>
      </c>
      <c r="N122" s="258">
        <f t="shared" si="59"/>
        <v>600</v>
      </c>
      <c r="O122" s="279">
        <v>0.0</v>
      </c>
      <c r="P122" s="258">
        <f>P121+O122</f>
        <v>556.5</v>
      </c>
      <c r="Q122" s="279">
        <f t="shared" si="54"/>
        <v>12.58</v>
      </c>
      <c r="R122" s="280">
        <f t="shared" si="22"/>
        <v>32333</v>
      </c>
      <c r="S122" s="217"/>
      <c r="T122" s="27"/>
      <c r="U122" s="27"/>
      <c r="V122" s="283">
        <v>0.0</v>
      </c>
      <c r="W122" s="27"/>
      <c r="X122" s="27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</row>
    <row r="123">
      <c r="A123" s="259"/>
      <c r="B123" s="269">
        <v>44036.0</v>
      </c>
      <c r="C123" s="270" t="s">
        <v>61</v>
      </c>
      <c r="D123" s="273">
        <f>ROUND($C$3/365*H121,2)</f>
        <v>24.15</v>
      </c>
      <c r="E123" s="272">
        <v>0.0</v>
      </c>
      <c r="F123" s="273">
        <f t="shared" si="55"/>
        <v>15310.7</v>
      </c>
      <c r="G123" s="272">
        <v>0.0</v>
      </c>
      <c r="H123" s="273">
        <f t="shared" si="56"/>
        <v>14689.3</v>
      </c>
      <c r="I123" s="281">
        <v>0.0</v>
      </c>
      <c r="J123" s="271">
        <f t="shared" si="57"/>
        <v>100.64</v>
      </c>
      <c r="K123" s="272">
        <v>0.0</v>
      </c>
      <c r="L123" s="273">
        <f t="shared" si="58"/>
        <v>1075.86</v>
      </c>
      <c r="M123" s="272">
        <v>0.0</v>
      </c>
      <c r="N123" s="273">
        <f t="shared" si="59"/>
        <v>600</v>
      </c>
      <c r="O123" s="272">
        <f>D123</f>
        <v>24.15</v>
      </c>
      <c r="P123" s="273">
        <f>P121+O123</f>
        <v>580.65</v>
      </c>
      <c r="Q123" s="272">
        <f t="shared" si="54"/>
        <v>24.15</v>
      </c>
      <c r="R123" s="271">
        <f t="shared" si="22"/>
        <v>32357.15</v>
      </c>
      <c r="S123" s="217"/>
      <c r="T123" s="274">
        <v>22.0</v>
      </c>
      <c r="U123" s="274">
        <v>0.0</v>
      </c>
      <c r="V123" s="283">
        <v>0.0</v>
      </c>
      <c r="W123" s="276">
        <f>ROUND(MAX(0,F123-$S$4)+J124+ROUND(F123*$C$2/365,2)*(T123-U123)+ROUND(F123*$C$5,2)*U123,2)</f>
        <v>7882.58</v>
      </c>
      <c r="X123" s="277">
        <f>ROUND(R124/$C$14*100,2)</f>
        <v>323.7</v>
      </c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</row>
    <row r="124">
      <c r="A124" s="259"/>
      <c r="B124" s="253">
        <v>44036.0</v>
      </c>
      <c r="C124" s="278" t="s">
        <v>44</v>
      </c>
      <c r="D124" s="258">
        <f>ROUND($C$2/365*F123,2)</f>
        <v>12.58</v>
      </c>
      <c r="E124" s="279">
        <v>0.0</v>
      </c>
      <c r="F124" s="258">
        <f t="shared" si="55"/>
        <v>15310.7</v>
      </c>
      <c r="G124" s="279">
        <v>0.0</v>
      </c>
      <c r="H124" s="258">
        <f t="shared" si="56"/>
        <v>14689.3</v>
      </c>
      <c r="I124" s="279">
        <f>D124</f>
        <v>12.58</v>
      </c>
      <c r="J124" s="280">
        <f t="shared" si="57"/>
        <v>113.22</v>
      </c>
      <c r="K124" s="279">
        <v>0.0</v>
      </c>
      <c r="L124" s="258">
        <f t="shared" si="58"/>
        <v>1075.86</v>
      </c>
      <c r="M124" s="279">
        <v>0.0</v>
      </c>
      <c r="N124" s="258">
        <f t="shared" si="59"/>
        <v>600</v>
      </c>
      <c r="O124" s="279">
        <v>0.0</v>
      </c>
      <c r="P124" s="258">
        <f>P123+O124</f>
        <v>580.65</v>
      </c>
      <c r="Q124" s="279">
        <f t="shared" si="54"/>
        <v>12.58</v>
      </c>
      <c r="R124" s="280">
        <f t="shared" si="22"/>
        <v>32369.73</v>
      </c>
      <c r="S124" s="217"/>
      <c r="T124" s="27"/>
      <c r="U124" s="27"/>
      <c r="V124" s="283">
        <v>0.0</v>
      </c>
      <c r="W124" s="27"/>
      <c r="X124" s="27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</row>
    <row r="125">
      <c r="A125" s="259"/>
      <c r="B125" s="269">
        <v>44037.0</v>
      </c>
      <c r="C125" s="270" t="s">
        <v>61</v>
      </c>
      <c r="D125" s="273">
        <f>ROUND($C$3/365*H123,2)</f>
        <v>24.15</v>
      </c>
      <c r="E125" s="272">
        <v>0.0</v>
      </c>
      <c r="F125" s="273">
        <f t="shared" si="55"/>
        <v>15310.7</v>
      </c>
      <c r="G125" s="272">
        <v>0.0</v>
      </c>
      <c r="H125" s="273">
        <f t="shared" si="56"/>
        <v>14689.3</v>
      </c>
      <c r="I125" s="281">
        <v>0.0</v>
      </c>
      <c r="J125" s="271">
        <f t="shared" si="57"/>
        <v>113.22</v>
      </c>
      <c r="K125" s="272">
        <v>0.0</v>
      </c>
      <c r="L125" s="273">
        <f t="shared" si="58"/>
        <v>1075.86</v>
      </c>
      <c r="M125" s="272">
        <v>0.0</v>
      </c>
      <c r="N125" s="273">
        <f t="shared" si="59"/>
        <v>600</v>
      </c>
      <c r="O125" s="272">
        <f>D125</f>
        <v>24.15</v>
      </c>
      <c r="P125" s="273">
        <f>P123+O125</f>
        <v>604.8</v>
      </c>
      <c r="Q125" s="272">
        <f t="shared" si="54"/>
        <v>24.15</v>
      </c>
      <c r="R125" s="271">
        <f t="shared" si="22"/>
        <v>32393.88</v>
      </c>
      <c r="S125" s="217"/>
      <c r="T125" s="274">
        <v>21.0</v>
      </c>
      <c r="U125" s="274">
        <v>0.0</v>
      </c>
      <c r="V125" s="283">
        <v>0.0</v>
      </c>
      <c r="W125" s="276">
        <f>ROUND(MAX(0,F125-$S$4)+J126+ROUND(F125*$C$2/365,2)*(T125-U125)+ROUND(F125*$C$5,2)*U125,2)</f>
        <v>7882.58</v>
      </c>
      <c r="X125" s="277">
        <f>ROUND(R126/$C$14*100,2)</f>
        <v>324.06</v>
      </c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</row>
    <row r="126">
      <c r="A126" s="259"/>
      <c r="B126" s="253">
        <v>44037.0</v>
      </c>
      <c r="C126" s="278" t="s">
        <v>44</v>
      </c>
      <c r="D126" s="258">
        <f>ROUND($C$2/365*F125,2)</f>
        <v>12.58</v>
      </c>
      <c r="E126" s="279">
        <v>0.0</v>
      </c>
      <c r="F126" s="258">
        <f t="shared" si="55"/>
        <v>15310.7</v>
      </c>
      <c r="G126" s="279">
        <v>0.0</v>
      </c>
      <c r="H126" s="258">
        <f t="shared" si="56"/>
        <v>14689.3</v>
      </c>
      <c r="I126" s="279">
        <f>D126</f>
        <v>12.58</v>
      </c>
      <c r="J126" s="280">
        <f t="shared" si="57"/>
        <v>125.8</v>
      </c>
      <c r="K126" s="279">
        <v>0.0</v>
      </c>
      <c r="L126" s="258">
        <f t="shared" si="58"/>
        <v>1075.86</v>
      </c>
      <c r="M126" s="279">
        <v>0.0</v>
      </c>
      <c r="N126" s="258">
        <f t="shared" si="59"/>
        <v>600</v>
      </c>
      <c r="O126" s="279">
        <v>0.0</v>
      </c>
      <c r="P126" s="258">
        <f>P125+O126</f>
        <v>604.8</v>
      </c>
      <c r="Q126" s="279">
        <f t="shared" si="54"/>
        <v>12.58</v>
      </c>
      <c r="R126" s="280">
        <f t="shared" si="22"/>
        <v>32406.46</v>
      </c>
      <c r="S126" s="217"/>
      <c r="T126" s="27"/>
      <c r="U126" s="27"/>
      <c r="V126" s="283">
        <v>0.0</v>
      </c>
      <c r="W126" s="27"/>
      <c r="X126" s="27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</row>
    <row r="127">
      <c r="A127" s="259"/>
      <c r="B127" s="269">
        <v>44038.0</v>
      </c>
      <c r="C127" s="270" t="s">
        <v>61</v>
      </c>
      <c r="D127" s="273">
        <f>ROUND($C$3/365*H125,2)</f>
        <v>24.15</v>
      </c>
      <c r="E127" s="272">
        <v>0.0</v>
      </c>
      <c r="F127" s="273">
        <f t="shared" si="55"/>
        <v>15310.7</v>
      </c>
      <c r="G127" s="272">
        <v>0.0</v>
      </c>
      <c r="H127" s="273">
        <f t="shared" si="56"/>
        <v>14689.3</v>
      </c>
      <c r="I127" s="281">
        <v>0.0</v>
      </c>
      <c r="J127" s="271">
        <f t="shared" si="57"/>
        <v>125.8</v>
      </c>
      <c r="K127" s="272">
        <v>0.0</v>
      </c>
      <c r="L127" s="273">
        <f t="shared" si="58"/>
        <v>1075.86</v>
      </c>
      <c r="M127" s="272">
        <v>0.0</v>
      </c>
      <c r="N127" s="273">
        <f t="shared" si="59"/>
        <v>600</v>
      </c>
      <c r="O127" s="272">
        <f>D127</f>
        <v>24.15</v>
      </c>
      <c r="P127" s="273">
        <f>P125+O127</f>
        <v>628.95</v>
      </c>
      <c r="Q127" s="272">
        <f t="shared" si="54"/>
        <v>24.15</v>
      </c>
      <c r="R127" s="271">
        <f t="shared" si="22"/>
        <v>32430.61</v>
      </c>
      <c r="S127" s="217"/>
      <c r="T127" s="274">
        <v>20.0</v>
      </c>
      <c r="U127" s="274">
        <v>0.0</v>
      </c>
      <c r="V127" s="283">
        <v>0.0</v>
      </c>
      <c r="W127" s="276">
        <f>ROUND(MAX(0,F127-$S$4)+J128+ROUND(F127*$C$2/365,2)*(T127-U127)+ROUND(F127*$C$5,2)*U127,2)</f>
        <v>7882.58</v>
      </c>
      <c r="X127" s="277">
        <f>ROUND(R128/$C$14*100,2)</f>
        <v>324.43</v>
      </c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</row>
    <row r="128">
      <c r="A128" s="259"/>
      <c r="B128" s="253">
        <v>44038.0</v>
      </c>
      <c r="C128" s="278" t="s">
        <v>44</v>
      </c>
      <c r="D128" s="258">
        <f>ROUND($C$2/365*F127,2)</f>
        <v>12.58</v>
      </c>
      <c r="E128" s="279">
        <v>0.0</v>
      </c>
      <c r="F128" s="258">
        <f t="shared" si="55"/>
        <v>15310.7</v>
      </c>
      <c r="G128" s="279">
        <v>0.0</v>
      </c>
      <c r="H128" s="258">
        <f t="shared" si="56"/>
        <v>14689.3</v>
      </c>
      <c r="I128" s="279">
        <f>D128</f>
        <v>12.58</v>
      </c>
      <c r="J128" s="280">
        <f t="shared" si="57"/>
        <v>138.38</v>
      </c>
      <c r="K128" s="279">
        <v>0.0</v>
      </c>
      <c r="L128" s="258">
        <f t="shared" si="58"/>
        <v>1075.86</v>
      </c>
      <c r="M128" s="279">
        <v>0.0</v>
      </c>
      <c r="N128" s="258">
        <f t="shared" si="59"/>
        <v>600</v>
      </c>
      <c r="O128" s="279">
        <v>0.0</v>
      </c>
      <c r="P128" s="258">
        <f>P127+O128</f>
        <v>628.95</v>
      </c>
      <c r="Q128" s="279">
        <f t="shared" si="54"/>
        <v>12.58</v>
      </c>
      <c r="R128" s="280">
        <f t="shared" si="22"/>
        <v>32443.19</v>
      </c>
      <c r="S128" s="217"/>
      <c r="T128" s="27"/>
      <c r="U128" s="27"/>
      <c r="V128" s="283">
        <v>0.0</v>
      </c>
      <c r="W128" s="27"/>
      <c r="X128" s="27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</row>
    <row r="129">
      <c r="A129" s="259"/>
      <c r="B129" s="269">
        <v>44039.0</v>
      </c>
      <c r="C129" s="270" t="s">
        <v>61</v>
      </c>
      <c r="D129" s="273">
        <f>ROUND($C$3/365*H127,2)</f>
        <v>24.15</v>
      </c>
      <c r="E129" s="272">
        <v>0.0</v>
      </c>
      <c r="F129" s="273">
        <f t="shared" si="55"/>
        <v>15310.7</v>
      </c>
      <c r="G129" s="272">
        <v>0.0</v>
      </c>
      <c r="H129" s="273">
        <f t="shared" si="56"/>
        <v>14689.3</v>
      </c>
      <c r="I129" s="281">
        <v>0.0</v>
      </c>
      <c r="J129" s="271">
        <f t="shared" si="57"/>
        <v>138.38</v>
      </c>
      <c r="K129" s="272">
        <v>0.0</v>
      </c>
      <c r="L129" s="273">
        <f t="shared" si="58"/>
        <v>1075.86</v>
      </c>
      <c r="M129" s="272">
        <v>0.0</v>
      </c>
      <c r="N129" s="273">
        <f t="shared" si="59"/>
        <v>600</v>
      </c>
      <c r="O129" s="272">
        <f>D129</f>
        <v>24.15</v>
      </c>
      <c r="P129" s="273">
        <f>P127+O129</f>
        <v>653.1</v>
      </c>
      <c r="Q129" s="272">
        <f t="shared" si="54"/>
        <v>24.15</v>
      </c>
      <c r="R129" s="271">
        <f t="shared" si="22"/>
        <v>32467.34</v>
      </c>
      <c r="S129" s="217"/>
      <c r="T129" s="274">
        <v>19.0</v>
      </c>
      <c r="U129" s="274">
        <v>0.0</v>
      </c>
      <c r="V129" s="283">
        <v>0.0</v>
      </c>
      <c r="W129" s="276">
        <f>ROUND(MAX(0,F129-$S$4)+J130+ROUND(F129*$C$2/365,2)*(T129-U129)+ROUND(F129*$C$5,2)*U129,2)</f>
        <v>7882.58</v>
      </c>
      <c r="X129" s="277">
        <f>ROUND(R130/$C$14*100,2)</f>
        <v>324.8</v>
      </c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</row>
    <row r="130">
      <c r="A130" s="259"/>
      <c r="B130" s="253">
        <v>44039.0</v>
      </c>
      <c r="C130" s="278" t="s">
        <v>44</v>
      </c>
      <c r="D130" s="258">
        <f>ROUND($C$2/365*F129,2)</f>
        <v>12.58</v>
      </c>
      <c r="E130" s="279">
        <v>0.0</v>
      </c>
      <c r="F130" s="258">
        <f t="shared" si="55"/>
        <v>15310.7</v>
      </c>
      <c r="G130" s="279">
        <v>0.0</v>
      </c>
      <c r="H130" s="258">
        <f t="shared" si="56"/>
        <v>14689.3</v>
      </c>
      <c r="I130" s="279">
        <f>D130</f>
        <v>12.58</v>
      </c>
      <c r="J130" s="280">
        <f t="shared" si="57"/>
        <v>150.96</v>
      </c>
      <c r="K130" s="279">
        <v>0.0</v>
      </c>
      <c r="L130" s="258">
        <f t="shared" si="58"/>
        <v>1075.86</v>
      </c>
      <c r="M130" s="279">
        <v>0.0</v>
      </c>
      <c r="N130" s="258">
        <f t="shared" si="59"/>
        <v>600</v>
      </c>
      <c r="O130" s="279">
        <v>0.0</v>
      </c>
      <c r="P130" s="258">
        <f>P129+O130</f>
        <v>653.1</v>
      </c>
      <c r="Q130" s="279">
        <f t="shared" si="54"/>
        <v>12.58</v>
      </c>
      <c r="R130" s="280">
        <f t="shared" si="22"/>
        <v>32479.92</v>
      </c>
      <c r="S130" s="217"/>
      <c r="T130" s="27"/>
      <c r="U130" s="27"/>
      <c r="V130" s="283">
        <v>0.0</v>
      </c>
      <c r="W130" s="27"/>
      <c r="X130" s="27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</row>
    <row r="131">
      <c r="A131" s="259"/>
      <c r="B131" s="269">
        <v>44040.0</v>
      </c>
      <c r="C131" s="270" t="s">
        <v>61</v>
      </c>
      <c r="D131" s="273">
        <f>ROUND($C$3/365*H129,2)</f>
        <v>24.15</v>
      </c>
      <c r="E131" s="272">
        <v>0.0</v>
      </c>
      <c r="F131" s="273">
        <f t="shared" si="55"/>
        <v>15310.7</v>
      </c>
      <c r="G131" s="272">
        <v>0.0</v>
      </c>
      <c r="H131" s="273">
        <f t="shared" si="56"/>
        <v>14689.3</v>
      </c>
      <c r="I131" s="281">
        <v>0.0</v>
      </c>
      <c r="J131" s="271">
        <f t="shared" si="57"/>
        <v>150.96</v>
      </c>
      <c r="K131" s="272">
        <v>0.0</v>
      </c>
      <c r="L131" s="273">
        <f t="shared" si="58"/>
        <v>1075.86</v>
      </c>
      <c r="M131" s="272">
        <v>0.0</v>
      </c>
      <c r="N131" s="273">
        <f t="shared" si="59"/>
        <v>600</v>
      </c>
      <c r="O131" s="272">
        <f>D131</f>
        <v>24.15</v>
      </c>
      <c r="P131" s="273">
        <f>P129+O131</f>
        <v>677.25</v>
      </c>
      <c r="Q131" s="272">
        <f t="shared" si="54"/>
        <v>24.15</v>
      </c>
      <c r="R131" s="271">
        <f t="shared" si="22"/>
        <v>32504.07</v>
      </c>
      <c r="S131" s="217"/>
      <c r="T131" s="274">
        <v>18.0</v>
      </c>
      <c r="U131" s="274">
        <v>0.0</v>
      </c>
      <c r="V131" s="283">
        <v>0.0</v>
      </c>
      <c r="W131" s="276">
        <f>ROUND(MAX(0,F131-$S$4)+J132+ROUND(F131*$C$2/365,2)*(T131-U131)+ROUND(F131*$C$5,2)*U131,2)</f>
        <v>7882.58</v>
      </c>
      <c r="X131" s="277">
        <f>ROUND(R132/$C$14*100,2)</f>
        <v>325.17</v>
      </c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</row>
    <row r="132">
      <c r="A132" s="259"/>
      <c r="B132" s="253">
        <v>44040.0</v>
      </c>
      <c r="C132" s="278" t="s">
        <v>44</v>
      </c>
      <c r="D132" s="258">
        <f>ROUND($C$2/365*F131,2)</f>
        <v>12.58</v>
      </c>
      <c r="E132" s="279">
        <v>0.0</v>
      </c>
      <c r="F132" s="258">
        <f t="shared" si="55"/>
        <v>15310.7</v>
      </c>
      <c r="G132" s="279">
        <v>0.0</v>
      </c>
      <c r="H132" s="258">
        <f t="shared" si="56"/>
        <v>14689.3</v>
      </c>
      <c r="I132" s="279">
        <f>D132</f>
        <v>12.58</v>
      </c>
      <c r="J132" s="280">
        <f t="shared" si="57"/>
        <v>163.54</v>
      </c>
      <c r="K132" s="279">
        <v>0.0</v>
      </c>
      <c r="L132" s="258">
        <f t="shared" si="58"/>
        <v>1075.86</v>
      </c>
      <c r="M132" s="279">
        <v>0.0</v>
      </c>
      <c r="N132" s="258">
        <f t="shared" si="59"/>
        <v>600</v>
      </c>
      <c r="O132" s="279">
        <v>0.0</v>
      </c>
      <c r="P132" s="258">
        <f>P131+O132</f>
        <v>677.25</v>
      </c>
      <c r="Q132" s="279">
        <f t="shared" si="54"/>
        <v>12.58</v>
      </c>
      <c r="R132" s="280">
        <f t="shared" si="22"/>
        <v>32516.65</v>
      </c>
      <c r="S132" s="217"/>
      <c r="T132" s="27"/>
      <c r="U132" s="27"/>
      <c r="V132" s="283">
        <v>0.0</v>
      </c>
      <c r="W132" s="27"/>
      <c r="X132" s="27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</row>
    <row r="133">
      <c r="A133" s="259"/>
      <c r="B133" s="269">
        <v>44041.0</v>
      </c>
      <c r="C133" s="270" t="s">
        <v>61</v>
      </c>
      <c r="D133" s="273">
        <f>ROUND($C$3/365*H131,2)</f>
        <v>24.15</v>
      </c>
      <c r="E133" s="272">
        <v>0.0</v>
      </c>
      <c r="F133" s="273">
        <f t="shared" si="55"/>
        <v>15310.7</v>
      </c>
      <c r="G133" s="272">
        <v>0.0</v>
      </c>
      <c r="H133" s="273">
        <f t="shared" si="56"/>
        <v>14689.3</v>
      </c>
      <c r="I133" s="281">
        <v>0.0</v>
      </c>
      <c r="J133" s="271">
        <f t="shared" si="57"/>
        <v>163.54</v>
      </c>
      <c r="K133" s="272">
        <v>0.0</v>
      </c>
      <c r="L133" s="273">
        <f t="shared" si="58"/>
        <v>1075.86</v>
      </c>
      <c r="M133" s="272">
        <v>0.0</v>
      </c>
      <c r="N133" s="273">
        <f t="shared" si="59"/>
        <v>600</v>
      </c>
      <c r="O133" s="272">
        <f>D133</f>
        <v>24.15</v>
      </c>
      <c r="P133" s="273">
        <f>P131+O133</f>
        <v>701.4</v>
      </c>
      <c r="Q133" s="272">
        <f t="shared" si="54"/>
        <v>24.15</v>
      </c>
      <c r="R133" s="271">
        <f t="shared" si="22"/>
        <v>32540.8</v>
      </c>
      <c r="S133" s="217"/>
      <c r="T133" s="274">
        <v>17.0</v>
      </c>
      <c r="U133" s="274">
        <v>0.0</v>
      </c>
      <c r="V133" s="283">
        <v>0.0</v>
      </c>
      <c r="W133" s="276">
        <f>ROUND(MAX(0,F133-$S$4)+J134+ROUND(F133*$C$2/365,2)*(T133-U133)+ROUND(F133*$C$5,2)*U133,2)</f>
        <v>7882.58</v>
      </c>
      <c r="X133" s="277">
        <f>ROUND(R134/$C$14*100,2)</f>
        <v>325.53</v>
      </c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</row>
    <row r="134">
      <c r="A134" s="259"/>
      <c r="B134" s="253">
        <v>44041.0</v>
      </c>
      <c r="C134" s="278" t="s">
        <v>44</v>
      </c>
      <c r="D134" s="258">
        <f>ROUND($C$2/365*F133,2)</f>
        <v>12.58</v>
      </c>
      <c r="E134" s="279">
        <v>0.0</v>
      </c>
      <c r="F134" s="258">
        <f t="shared" si="55"/>
        <v>15310.7</v>
      </c>
      <c r="G134" s="279">
        <v>0.0</v>
      </c>
      <c r="H134" s="258">
        <f t="shared" si="56"/>
        <v>14689.3</v>
      </c>
      <c r="I134" s="279">
        <f>D134</f>
        <v>12.58</v>
      </c>
      <c r="J134" s="280">
        <f t="shared" si="57"/>
        <v>176.12</v>
      </c>
      <c r="K134" s="279">
        <v>0.0</v>
      </c>
      <c r="L134" s="258">
        <f t="shared" si="58"/>
        <v>1075.86</v>
      </c>
      <c r="M134" s="279">
        <v>0.0</v>
      </c>
      <c r="N134" s="258">
        <f t="shared" si="59"/>
        <v>600</v>
      </c>
      <c r="O134" s="279">
        <v>0.0</v>
      </c>
      <c r="P134" s="258">
        <f>P133+O134</f>
        <v>701.4</v>
      </c>
      <c r="Q134" s="279">
        <f t="shared" si="54"/>
        <v>12.58</v>
      </c>
      <c r="R134" s="280">
        <f t="shared" si="22"/>
        <v>32553.38</v>
      </c>
      <c r="S134" s="217"/>
      <c r="T134" s="27"/>
      <c r="U134" s="27"/>
      <c r="V134" s="283">
        <v>0.0</v>
      </c>
      <c r="W134" s="27"/>
      <c r="X134" s="27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</row>
    <row r="135">
      <c r="A135" s="259"/>
      <c r="B135" s="269">
        <v>44042.0</v>
      </c>
      <c r="C135" s="270" t="s">
        <v>61</v>
      </c>
      <c r="D135" s="273">
        <f>ROUND($C$3/365*H133,2)</f>
        <v>24.15</v>
      </c>
      <c r="E135" s="272">
        <v>0.0</v>
      </c>
      <c r="F135" s="273">
        <f t="shared" si="55"/>
        <v>15310.7</v>
      </c>
      <c r="G135" s="272">
        <v>0.0</v>
      </c>
      <c r="H135" s="273">
        <f t="shared" si="56"/>
        <v>14689.3</v>
      </c>
      <c r="I135" s="281">
        <v>0.0</v>
      </c>
      <c r="J135" s="271">
        <f t="shared" si="57"/>
        <v>176.12</v>
      </c>
      <c r="K135" s="272">
        <v>0.0</v>
      </c>
      <c r="L135" s="273">
        <f t="shared" si="58"/>
        <v>1075.86</v>
      </c>
      <c r="M135" s="272">
        <v>0.0</v>
      </c>
      <c r="N135" s="273">
        <f t="shared" si="59"/>
        <v>600</v>
      </c>
      <c r="O135" s="272">
        <f>D135</f>
        <v>24.15</v>
      </c>
      <c r="P135" s="273">
        <f>P133+O135</f>
        <v>725.55</v>
      </c>
      <c r="Q135" s="272">
        <f t="shared" si="54"/>
        <v>24.15</v>
      </c>
      <c r="R135" s="271">
        <f t="shared" si="22"/>
        <v>32577.53</v>
      </c>
      <c r="S135" s="217"/>
      <c r="T135" s="274">
        <v>16.0</v>
      </c>
      <c r="U135" s="274">
        <v>0.0</v>
      </c>
      <c r="V135" s="283">
        <v>0.0</v>
      </c>
      <c r="W135" s="276">
        <f>ROUND(MAX(0,F135-$S$4)+J136+ROUND(F135*$C$2/365,2)*(T135-U135)+ROUND(F135*$C$5,2)*U135,2)</f>
        <v>7882.58</v>
      </c>
      <c r="X135" s="277">
        <f>ROUND(R136/$C$14*100,2)</f>
        <v>325.9</v>
      </c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</row>
    <row r="136">
      <c r="A136" s="259"/>
      <c r="B136" s="253">
        <v>44042.0</v>
      </c>
      <c r="C136" s="278" t="s">
        <v>44</v>
      </c>
      <c r="D136" s="258">
        <f>ROUND($C$2/365*F135,2)</f>
        <v>12.58</v>
      </c>
      <c r="E136" s="279">
        <v>0.0</v>
      </c>
      <c r="F136" s="258">
        <f t="shared" si="55"/>
        <v>15310.7</v>
      </c>
      <c r="G136" s="279">
        <v>0.0</v>
      </c>
      <c r="H136" s="258">
        <f t="shared" si="56"/>
        <v>14689.3</v>
      </c>
      <c r="I136" s="279">
        <f>D136</f>
        <v>12.58</v>
      </c>
      <c r="J136" s="280">
        <f t="shared" si="57"/>
        <v>188.7</v>
      </c>
      <c r="K136" s="279">
        <v>0.0</v>
      </c>
      <c r="L136" s="258">
        <f t="shared" si="58"/>
        <v>1075.86</v>
      </c>
      <c r="M136" s="279">
        <v>0.0</v>
      </c>
      <c r="N136" s="258">
        <f t="shared" si="59"/>
        <v>600</v>
      </c>
      <c r="O136" s="279">
        <v>0.0</v>
      </c>
      <c r="P136" s="258">
        <f>P135+O136</f>
        <v>725.55</v>
      </c>
      <c r="Q136" s="279">
        <f t="shared" si="54"/>
        <v>12.58</v>
      </c>
      <c r="R136" s="280">
        <f t="shared" si="22"/>
        <v>32590.11</v>
      </c>
      <c r="S136" s="217"/>
      <c r="T136" s="27"/>
      <c r="U136" s="27"/>
      <c r="V136" s="283">
        <v>0.0</v>
      </c>
      <c r="W136" s="27"/>
      <c r="X136" s="27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</row>
    <row r="137">
      <c r="A137" s="259"/>
      <c r="B137" s="269">
        <v>44043.0</v>
      </c>
      <c r="C137" s="270" t="s">
        <v>61</v>
      </c>
      <c r="D137" s="273">
        <f>ROUND($C$3/365*H135,2)</f>
        <v>24.15</v>
      </c>
      <c r="E137" s="272">
        <v>0.0</v>
      </c>
      <c r="F137" s="273">
        <f t="shared" si="55"/>
        <v>15310.7</v>
      </c>
      <c r="G137" s="272">
        <v>0.0</v>
      </c>
      <c r="H137" s="273">
        <f t="shared" si="56"/>
        <v>14689.3</v>
      </c>
      <c r="I137" s="281">
        <v>0.0</v>
      </c>
      <c r="J137" s="271">
        <f t="shared" si="57"/>
        <v>188.7</v>
      </c>
      <c r="K137" s="272">
        <v>0.0</v>
      </c>
      <c r="L137" s="273">
        <f t="shared" si="58"/>
        <v>1075.86</v>
      </c>
      <c r="M137" s="272">
        <v>0.0</v>
      </c>
      <c r="N137" s="273">
        <f t="shared" si="59"/>
        <v>600</v>
      </c>
      <c r="O137" s="272">
        <f>D137</f>
        <v>24.15</v>
      </c>
      <c r="P137" s="273">
        <f>P135+O137</f>
        <v>749.7</v>
      </c>
      <c r="Q137" s="272">
        <f t="shared" si="54"/>
        <v>24.15</v>
      </c>
      <c r="R137" s="271">
        <f t="shared" si="22"/>
        <v>32614.26</v>
      </c>
      <c r="S137" s="217"/>
      <c r="T137" s="274">
        <v>15.0</v>
      </c>
      <c r="U137" s="274">
        <v>0.0</v>
      </c>
      <c r="V137" s="283">
        <v>0.0</v>
      </c>
      <c r="W137" s="276">
        <f>ROUND(MAX(0,F137-$S$4)+J138+ROUND(F137*$C$2/365,2)*(T137-U137)+ROUND(F137*$C$5,2)*U137,2)</f>
        <v>7882.58</v>
      </c>
      <c r="X137" s="277">
        <f>ROUND(R138/$C$14*100,2)</f>
        <v>326.27</v>
      </c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</row>
    <row r="138">
      <c r="A138" s="259"/>
      <c r="B138" s="253">
        <v>44043.0</v>
      </c>
      <c r="C138" s="278" t="s">
        <v>44</v>
      </c>
      <c r="D138" s="258">
        <f>ROUND($C$2/365*F137,2)</f>
        <v>12.58</v>
      </c>
      <c r="E138" s="279">
        <v>0.0</v>
      </c>
      <c r="F138" s="258">
        <f t="shared" si="55"/>
        <v>15310.7</v>
      </c>
      <c r="G138" s="279">
        <v>0.0</v>
      </c>
      <c r="H138" s="258">
        <f t="shared" si="56"/>
        <v>14689.3</v>
      </c>
      <c r="I138" s="279">
        <f>D138</f>
        <v>12.58</v>
      </c>
      <c r="J138" s="280">
        <f t="shared" si="57"/>
        <v>201.28</v>
      </c>
      <c r="K138" s="279">
        <v>0.0</v>
      </c>
      <c r="L138" s="258">
        <f t="shared" si="58"/>
        <v>1075.86</v>
      </c>
      <c r="M138" s="279">
        <v>0.0</v>
      </c>
      <c r="N138" s="258">
        <f t="shared" si="59"/>
        <v>600</v>
      </c>
      <c r="O138" s="279">
        <v>0.0</v>
      </c>
      <c r="P138" s="258">
        <f>P137+O138</f>
        <v>749.7</v>
      </c>
      <c r="Q138" s="279">
        <f t="shared" si="54"/>
        <v>12.58</v>
      </c>
      <c r="R138" s="280">
        <f t="shared" si="22"/>
        <v>32626.84</v>
      </c>
      <c r="S138" s="217"/>
      <c r="T138" s="27"/>
      <c r="U138" s="27"/>
      <c r="V138" s="283">
        <v>0.0</v>
      </c>
      <c r="W138" s="27"/>
      <c r="X138" s="27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</row>
    <row r="139">
      <c r="A139" s="259"/>
      <c r="B139" s="269">
        <v>44044.0</v>
      </c>
      <c r="C139" s="270" t="s">
        <v>61</v>
      </c>
      <c r="D139" s="273">
        <f>ROUND($C$3/365*H137,2)</f>
        <v>24.15</v>
      </c>
      <c r="E139" s="272">
        <v>0.0</v>
      </c>
      <c r="F139" s="273">
        <f t="shared" si="55"/>
        <v>15310.7</v>
      </c>
      <c r="G139" s="272">
        <v>0.0</v>
      </c>
      <c r="H139" s="273">
        <f t="shared" si="56"/>
        <v>14689.3</v>
      </c>
      <c r="I139" s="281">
        <v>0.0</v>
      </c>
      <c r="J139" s="271">
        <f t="shared" si="57"/>
        <v>201.28</v>
      </c>
      <c r="K139" s="272">
        <v>0.0</v>
      </c>
      <c r="L139" s="273">
        <f t="shared" si="58"/>
        <v>1075.86</v>
      </c>
      <c r="M139" s="272">
        <v>0.0</v>
      </c>
      <c r="N139" s="273">
        <f t="shared" si="59"/>
        <v>600</v>
      </c>
      <c r="O139" s="272">
        <f>D139</f>
        <v>24.15</v>
      </c>
      <c r="P139" s="273">
        <f>P137+O139</f>
        <v>773.85</v>
      </c>
      <c r="Q139" s="272">
        <f t="shared" si="54"/>
        <v>24.15</v>
      </c>
      <c r="R139" s="271">
        <f t="shared" si="22"/>
        <v>32650.99</v>
      </c>
      <c r="S139" s="217"/>
      <c r="T139" s="274">
        <v>14.0</v>
      </c>
      <c r="U139" s="274">
        <v>0.0</v>
      </c>
      <c r="V139" s="283">
        <v>0.0</v>
      </c>
      <c r="W139" s="276">
        <f>ROUND(MAX(0,F139-$S$4)+J140+ROUND(F139*$C$2/365,2)*(T139-U139)+ROUND(F139*$C$5,2)*U139,2)</f>
        <v>7882.58</v>
      </c>
      <c r="X139" s="277">
        <f>ROUND(R140/$C$14*100,2)</f>
        <v>326.64</v>
      </c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</row>
    <row r="140">
      <c r="A140" s="259"/>
      <c r="B140" s="253">
        <v>44044.0</v>
      </c>
      <c r="C140" s="278" t="s">
        <v>44</v>
      </c>
      <c r="D140" s="258">
        <f>ROUND($C$2/365*F139,2)</f>
        <v>12.58</v>
      </c>
      <c r="E140" s="279">
        <v>0.0</v>
      </c>
      <c r="F140" s="258">
        <f t="shared" si="55"/>
        <v>15310.7</v>
      </c>
      <c r="G140" s="279">
        <v>0.0</v>
      </c>
      <c r="H140" s="258">
        <f t="shared" si="56"/>
        <v>14689.3</v>
      </c>
      <c r="I140" s="279">
        <f>D140</f>
        <v>12.58</v>
      </c>
      <c r="J140" s="280">
        <f t="shared" si="57"/>
        <v>213.86</v>
      </c>
      <c r="K140" s="279">
        <v>0.0</v>
      </c>
      <c r="L140" s="258">
        <f t="shared" si="58"/>
        <v>1075.86</v>
      </c>
      <c r="M140" s="279">
        <v>0.0</v>
      </c>
      <c r="N140" s="258">
        <f t="shared" si="59"/>
        <v>600</v>
      </c>
      <c r="O140" s="279">
        <v>0.0</v>
      </c>
      <c r="P140" s="258">
        <f>P139+O140</f>
        <v>773.85</v>
      </c>
      <c r="Q140" s="279">
        <f t="shared" si="54"/>
        <v>12.58</v>
      </c>
      <c r="R140" s="280">
        <f t="shared" si="22"/>
        <v>32663.57</v>
      </c>
      <c r="S140" s="217"/>
      <c r="T140" s="27"/>
      <c r="U140" s="27"/>
      <c r="V140" s="283">
        <v>0.0</v>
      </c>
      <c r="W140" s="27"/>
      <c r="X140" s="27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</row>
    <row r="141">
      <c r="A141" s="259"/>
      <c r="B141" s="269">
        <v>44045.0</v>
      </c>
      <c r="C141" s="270" t="s">
        <v>61</v>
      </c>
      <c r="D141" s="273">
        <f>ROUND($C$3/365*H139,2)</f>
        <v>24.15</v>
      </c>
      <c r="E141" s="272">
        <v>0.0</v>
      </c>
      <c r="F141" s="273">
        <f t="shared" si="55"/>
        <v>15310.7</v>
      </c>
      <c r="G141" s="272">
        <v>0.0</v>
      </c>
      <c r="H141" s="273">
        <f t="shared" si="56"/>
        <v>14689.3</v>
      </c>
      <c r="I141" s="281">
        <v>0.0</v>
      </c>
      <c r="J141" s="271">
        <f t="shared" si="57"/>
        <v>213.86</v>
      </c>
      <c r="K141" s="272">
        <v>0.0</v>
      </c>
      <c r="L141" s="273">
        <f t="shared" si="58"/>
        <v>1075.86</v>
      </c>
      <c r="M141" s="272">
        <v>0.0</v>
      </c>
      <c r="N141" s="273">
        <f t="shared" si="59"/>
        <v>600</v>
      </c>
      <c r="O141" s="272">
        <f>D141</f>
        <v>24.15</v>
      </c>
      <c r="P141" s="273">
        <f>P139+O141</f>
        <v>798</v>
      </c>
      <c r="Q141" s="272">
        <f t="shared" si="54"/>
        <v>24.15</v>
      </c>
      <c r="R141" s="271">
        <f t="shared" si="22"/>
        <v>32687.72</v>
      </c>
      <c r="S141" s="217"/>
      <c r="T141" s="274">
        <v>13.0</v>
      </c>
      <c r="U141" s="274">
        <v>0.0</v>
      </c>
      <c r="V141" s="283">
        <v>0.0</v>
      </c>
      <c r="W141" s="276">
        <f>ROUND(MAX(0,F141-$S$4)+J142+ROUND(F141*$C$2/365,2)*(T141-U141)+ROUND(F141*$C$5,2)*U141,2)</f>
        <v>7882.58</v>
      </c>
      <c r="X141" s="277">
        <f>ROUND(R142/$C$14*100,2)</f>
        <v>327</v>
      </c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</row>
    <row r="142">
      <c r="A142" s="259"/>
      <c r="B142" s="253">
        <v>44045.0</v>
      </c>
      <c r="C142" s="278" t="s">
        <v>44</v>
      </c>
      <c r="D142" s="258">
        <f>ROUND($C$2/365*F141,2)</f>
        <v>12.58</v>
      </c>
      <c r="E142" s="279">
        <v>0.0</v>
      </c>
      <c r="F142" s="258">
        <f t="shared" si="55"/>
        <v>15310.7</v>
      </c>
      <c r="G142" s="279">
        <v>0.0</v>
      </c>
      <c r="H142" s="258">
        <f t="shared" si="56"/>
        <v>14689.3</v>
      </c>
      <c r="I142" s="279">
        <f>D142</f>
        <v>12.58</v>
      </c>
      <c r="J142" s="280">
        <f t="shared" si="57"/>
        <v>226.44</v>
      </c>
      <c r="K142" s="279">
        <v>0.0</v>
      </c>
      <c r="L142" s="258">
        <f t="shared" si="58"/>
        <v>1075.86</v>
      </c>
      <c r="M142" s="279">
        <v>0.0</v>
      </c>
      <c r="N142" s="258">
        <f t="shared" si="59"/>
        <v>600</v>
      </c>
      <c r="O142" s="279">
        <v>0.0</v>
      </c>
      <c r="P142" s="258">
        <f>P141+O142</f>
        <v>798</v>
      </c>
      <c r="Q142" s="279">
        <f t="shared" si="54"/>
        <v>12.58</v>
      </c>
      <c r="R142" s="280">
        <f t="shared" si="22"/>
        <v>32700.3</v>
      </c>
      <c r="S142" s="217"/>
      <c r="T142" s="27"/>
      <c r="U142" s="27"/>
      <c r="V142" s="283">
        <v>0.0</v>
      </c>
      <c r="W142" s="27"/>
      <c r="X142" s="27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</row>
    <row r="143">
      <c r="A143" s="259"/>
      <c r="B143" s="269">
        <v>44046.0</v>
      </c>
      <c r="C143" s="270" t="s">
        <v>61</v>
      </c>
      <c r="D143" s="273">
        <f>ROUND($C$3/365*H141,2)</f>
        <v>24.15</v>
      </c>
      <c r="E143" s="272">
        <v>0.0</v>
      </c>
      <c r="F143" s="273">
        <f t="shared" si="55"/>
        <v>15310.7</v>
      </c>
      <c r="G143" s="272">
        <v>0.0</v>
      </c>
      <c r="H143" s="273">
        <f t="shared" si="56"/>
        <v>14689.3</v>
      </c>
      <c r="I143" s="281">
        <v>0.0</v>
      </c>
      <c r="J143" s="271">
        <f t="shared" si="57"/>
        <v>226.44</v>
      </c>
      <c r="K143" s="272">
        <v>0.0</v>
      </c>
      <c r="L143" s="273">
        <f t="shared" si="58"/>
        <v>1075.86</v>
      </c>
      <c r="M143" s="272">
        <v>0.0</v>
      </c>
      <c r="N143" s="273">
        <f t="shared" si="59"/>
        <v>600</v>
      </c>
      <c r="O143" s="272">
        <f>D143</f>
        <v>24.15</v>
      </c>
      <c r="P143" s="273">
        <f>P141+O143</f>
        <v>822.15</v>
      </c>
      <c r="Q143" s="272">
        <f t="shared" si="54"/>
        <v>24.15</v>
      </c>
      <c r="R143" s="271">
        <f t="shared" si="22"/>
        <v>32724.45</v>
      </c>
      <c r="S143" s="217"/>
      <c r="T143" s="274">
        <v>12.0</v>
      </c>
      <c r="U143" s="274">
        <v>0.0</v>
      </c>
      <c r="V143" s="283">
        <v>0.0</v>
      </c>
      <c r="W143" s="276">
        <f>ROUND(MAX(0,F143-$S$4)+J144+ROUND(F143*$C$2/365,2)*(T143-U143)+ROUND(F143*$C$5,2)*U143,2)</f>
        <v>7882.58</v>
      </c>
      <c r="X143" s="277">
        <f>ROUND(R144/$C$14*100,2)</f>
        <v>327.37</v>
      </c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</row>
    <row r="144">
      <c r="A144" s="259"/>
      <c r="B144" s="253">
        <v>44046.0</v>
      </c>
      <c r="C144" s="278" t="s">
        <v>44</v>
      </c>
      <c r="D144" s="258">
        <f>ROUND($C$2/365*F143,2)</f>
        <v>12.58</v>
      </c>
      <c r="E144" s="279">
        <v>0.0</v>
      </c>
      <c r="F144" s="258">
        <f t="shared" si="55"/>
        <v>15310.7</v>
      </c>
      <c r="G144" s="279">
        <v>0.0</v>
      </c>
      <c r="H144" s="258">
        <f t="shared" si="56"/>
        <v>14689.3</v>
      </c>
      <c r="I144" s="279">
        <f>D144</f>
        <v>12.58</v>
      </c>
      <c r="J144" s="280">
        <f t="shared" si="57"/>
        <v>239.02</v>
      </c>
      <c r="K144" s="279">
        <v>0.0</v>
      </c>
      <c r="L144" s="258">
        <f t="shared" si="58"/>
        <v>1075.86</v>
      </c>
      <c r="M144" s="279">
        <v>0.0</v>
      </c>
      <c r="N144" s="258">
        <f t="shared" si="59"/>
        <v>600</v>
      </c>
      <c r="O144" s="279">
        <v>0.0</v>
      </c>
      <c r="P144" s="258">
        <f>P143+O144</f>
        <v>822.15</v>
      </c>
      <c r="Q144" s="279">
        <f t="shared" si="54"/>
        <v>12.58</v>
      </c>
      <c r="R144" s="280">
        <f t="shared" si="22"/>
        <v>32737.03</v>
      </c>
      <c r="S144" s="217"/>
      <c r="T144" s="27"/>
      <c r="U144" s="27"/>
      <c r="V144" s="283">
        <v>0.0</v>
      </c>
      <c r="W144" s="27"/>
      <c r="X144" s="27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</row>
    <row r="145">
      <c r="A145" s="259"/>
      <c r="B145" s="269">
        <v>44047.0</v>
      </c>
      <c r="C145" s="270" t="s">
        <v>61</v>
      </c>
      <c r="D145" s="273">
        <f>ROUND($C$3/365*H143,2)</f>
        <v>24.15</v>
      </c>
      <c r="E145" s="272">
        <v>0.0</v>
      </c>
      <c r="F145" s="273">
        <f t="shared" si="55"/>
        <v>15310.7</v>
      </c>
      <c r="G145" s="272">
        <v>0.0</v>
      </c>
      <c r="H145" s="273">
        <f t="shared" si="56"/>
        <v>14689.3</v>
      </c>
      <c r="I145" s="281">
        <v>0.0</v>
      </c>
      <c r="J145" s="271">
        <f t="shared" si="57"/>
        <v>239.02</v>
      </c>
      <c r="K145" s="272">
        <v>0.0</v>
      </c>
      <c r="L145" s="273">
        <f t="shared" si="58"/>
        <v>1075.86</v>
      </c>
      <c r="M145" s="272">
        <v>0.0</v>
      </c>
      <c r="N145" s="273">
        <f t="shared" si="59"/>
        <v>600</v>
      </c>
      <c r="O145" s="272">
        <f>D145</f>
        <v>24.15</v>
      </c>
      <c r="P145" s="273">
        <f>P143+O145</f>
        <v>846.3</v>
      </c>
      <c r="Q145" s="272">
        <f t="shared" si="54"/>
        <v>24.15</v>
      </c>
      <c r="R145" s="271">
        <f t="shared" si="22"/>
        <v>32761.18</v>
      </c>
      <c r="S145" s="217"/>
      <c r="T145" s="274">
        <v>11.0</v>
      </c>
      <c r="U145" s="274">
        <v>0.0</v>
      </c>
      <c r="V145" s="283">
        <v>0.0</v>
      </c>
      <c r="W145" s="276">
        <f>ROUND(MAX(0,F145-$S$4)+J146+ROUND(F145*$C$2/365,2)*(T145-U145)+ROUND(F145*$C$5,2)*U145,2)</f>
        <v>7882.58</v>
      </c>
      <c r="X145" s="277">
        <f>ROUND(R146/$C$14*100,2)</f>
        <v>327.74</v>
      </c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</row>
    <row r="146">
      <c r="A146" s="259"/>
      <c r="B146" s="253">
        <v>44047.0</v>
      </c>
      <c r="C146" s="278" t="s">
        <v>44</v>
      </c>
      <c r="D146" s="258">
        <f>ROUND($C$2/365*F145,2)</f>
        <v>12.58</v>
      </c>
      <c r="E146" s="279">
        <v>0.0</v>
      </c>
      <c r="F146" s="258">
        <f t="shared" si="55"/>
        <v>15310.7</v>
      </c>
      <c r="G146" s="279">
        <v>0.0</v>
      </c>
      <c r="H146" s="258">
        <f t="shared" si="56"/>
        <v>14689.3</v>
      </c>
      <c r="I146" s="279">
        <f>D146</f>
        <v>12.58</v>
      </c>
      <c r="J146" s="280">
        <f t="shared" si="57"/>
        <v>251.6</v>
      </c>
      <c r="K146" s="279">
        <v>0.0</v>
      </c>
      <c r="L146" s="258">
        <f t="shared" si="58"/>
        <v>1075.86</v>
      </c>
      <c r="M146" s="279">
        <v>0.0</v>
      </c>
      <c r="N146" s="258">
        <f t="shared" si="59"/>
        <v>600</v>
      </c>
      <c r="O146" s="279">
        <v>0.0</v>
      </c>
      <c r="P146" s="258">
        <f>P145+O146</f>
        <v>846.3</v>
      </c>
      <c r="Q146" s="279">
        <f t="shared" si="54"/>
        <v>12.58</v>
      </c>
      <c r="R146" s="280">
        <f t="shared" si="22"/>
        <v>32773.76</v>
      </c>
      <c r="S146" s="217"/>
      <c r="T146" s="27"/>
      <c r="U146" s="27"/>
      <c r="V146" s="283">
        <v>0.0</v>
      </c>
      <c r="W146" s="27"/>
      <c r="X146" s="27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</row>
    <row r="147">
      <c r="A147" s="259"/>
      <c r="B147" s="269">
        <v>44048.0</v>
      </c>
      <c r="C147" s="270" t="s">
        <v>61</v>
      </c>
      <c r="D147" s="273">
        <f>ROUND($C$3/365*H145,2)</f>
        <v>24.15</v>
      </c>
      <c r="E147" s="272">
        <v>0.0</v>
      </c>
      <c r="F147" s="273">
        <f t="shared" si="55"/>
        <v>15310.7</v>
      </c>
      <c r="G147" s="272">
        <v>0.0</v>
      </c>
      <c r="H147" s="273">
        <f t="shared" si="56"/>
        <v>14689.3</v>
      </c>
      <c r="I147" s="281">
        <v>0.0</v>
      </c>
      <c r="J147" s="271">
        <f t="shared" si="57"/>
        <v>251.6</v>
      </c>
      <c r="K147" s="272">
        <v>0.0</v>
      </c>
      <c r="L147" s="273">
        <f t="shared" si="58"/>
        <v>1075.86</v>
      </c>
      <c r="M147" s="272">
        <v>0.0</v>
      </c>
      <c r="N147" s="273">
        <f t="shared" si="59"/>
        <v>600</v>
      </c>
      <c r="O147" s="272">
        <f>D147</f>
        <v>24.15</v>
      </c>
      <c r="P147" s="273">
        <f>P145+O147</f>
        <v>870.45</v>
      </c>
      <c r="Q147" s="272">
        <f t="shared" si="54"/>
        <v>24.15</v>
      </c>
      <c r="R147" s="271">
        <f t="shared" si="22"/>
        <v>32797.91</v>
      </c>
      <c r="S147" s="217"/>
      <c r="T147" s="274">
        <v>10.0</v>
      </c>
      <c r="U147" s="274">
        <v>0.0</v>
      </c>
      <c r="V147" s="283">
        <v>0.0</v>
      </c>
      <c r="W147" s="276">
        <f>ROUND(MAX(0,F147-$S$4)+J148+ROUND(F147*$C$2/365,2)*(T147-U147)+ROUND(F147*$C$5,2)*U147,2)</f>
        <v>7882.58</v>
      </c>
      <c r="X147" s="277">
        <f>ROUND(R148/$C$14*100,2)</f>
        <v>328.1</v>
      </c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</row>
    <row r="148">
      <c r="A148" s="259"/>
      <c r="B148" s="253">
        <v>44048.0</v>
      </c>
      <c r="C148" s="278" t="s">
        <v>44</v>
      </c>
      <c r="D148" s="258">
        <f>ROUND($C$2/365*F147,2)</f>
        <v>12.58</v>
      </c>
      <c r="E148" s="279">
        <v>0.0</v>
      </c>
      <c r="F148" s="258">
        <f t="shared" si="55"/>
        <v>15310.7</v>
      </c>
      <c r="G148" s="279">
        <v>0.0</v>
      </c>
      <c r="H148" s="258">
        <f t="shared" si="56"/>
        <v>14689.3</v>
      </c>
      <c r="I148" s="279">
        <f>D148</f>
        <v>12.58</v>
      </c>
      <c r="J148" s="280">
        <f t="shared" si="57"/>
        <v>264.18</v>
      </c>
      <c r="K148" s="279">
        <v>0.0</v>
      </c>
      <c r="L148" s="258">
        <f t="shared" si="58"/>
        <v>1075.86</v>
      </c>
      <c r="M148" s="279">
        <v>0.0</v>
      </c>
      <c r="N148" s="258">
        <f t="shared" si="59"/>
        <v>600</v>
      </c>
      <c r="O148" s="279">
        <v>0.0</v>
      </c>
      <c r="P148" s="258">
        <f>P147+O148</f>
        <v>870.45</v>
      </c>
      <c r="Q148" s="279">
        <f t="shared" si="54"/>
        <v>12.58</v>
      </c>
      <c r="R148" s="280">
        <f t="shared" si="22"/>
        <v>32810.49</v>
      </c>
      <c r="S148" s="217"/>
      <c r="T148" s="27"/>
      <c r="U148" s="27"/>
      <c r="V148" s="283">
        <v>0.0</v>
      </c>
      <c r="W148" s="27"/>
      <c r="X148" s="27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</row>
    <row r="149">
      <c r="A149" s="259"/>
      <c r="B149" s="269">
        <v>44049.0</v>
      </c>
      <c r="C149" s="270" t="s">
        <v>61</v>
      </c>
      <c r="D149" s="273">
        <f>ROUND($C$3/365*H147,2)</f>
        <v>24.15</v>
      </c>
      <c r="E149" s="272">
        <v>0.0</v>
      </c>
      <c r="F149" s="273">
        <f t="shared" si="55"/>
        <v>15310.7</v>
      </c>
      <c r="G149" s="272">
        <v>0.0</v>
      </c>
      <c r="H149" s="273">
        <f t="shared" si="56"/>
        <v>14689.3</v>
      </c>
      <c r="I149" s="281">
        <v>0.0</v>
      </c>
      <c r="J149" s="271">
        <f t="shared" si="57"/>
        <v>264.18</v>
      </c>
      <c r="K149" s="272">
        <v>0.0</v>
      </c>
      <c r="L149" s="273">
        <f t="shared" si="58"/>
        <v>1075.86</v>
      </c>
      <c r="M149" s="272">
        <v>0.0</v>
      </c>
      <c r="N149" s="273">
        <f t="shared" si="59"/>
        <v>600</v>
      </c>
      <c r="O149" s="272">
        <f>D149</f>
        <v>24.15</v>
      </c>
      <c r="P149" s="273">
        <f>P147+O149</f>
        <v>894.6</v>
      </c>
      <c r="Q149" s="272">
        <f t="shared" si="54"/>
        <v>24.15</v>
      </c>
      <c r="R149" s="271">
        <f t="shared" si="22"/>
        <v>32834.64</v>
      </c>
      <c r="S149" s="217"/>
      <c r="T149" s="274">
        <v>9.0</v>
      </c>
      <c r="U149" s="274">
        <v>0.0</v>
      </c>
      <c r="V149" s="283">
        <v>0.0</v>
      </c>
      <c r="W149" s="276">
        <f>ROUND(MAX(0,F149-$S$4)+J150+ROUND(F149*$C$2/365,2)*(T149-U149)+ROUND(F149*$C$5,2)*U149,2)</f>
        <v>7882.58</v>
      </c>
      <c r="X149" s="277">
        <f>ROUND(R150/$C$14*100,2)</f>
        <v>328.47</v>
      </c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</row>
    <row r="150">
      <c r="A150" s="259"/>
      <c r="B150" s="253">
        <v>44049.0</v>
      </c>
      <c r="C150" s="278" t="s">
        <v>44</v>
      </c>
      <c r="D150" s="258">
        <f>ROUND($C$2/365*F149,2)</f>
        <v>12.58</v>
      </c>
      <c r="E150" s="279">
        <v>0.0</v>
      </c>
      <c r="F150" s="258">
        <f t="shared" si="55"/>
        <v>15310.7</v>
      </c>
      <c r="G150" s="279">
        <v>0.0</v>
      </c>
      <c r="H150" s="258">
        <f t="shared" si="56"/>
        <v>14689.3</v>
      </c>
      <c r="I150" s="279">
        <f>D150</f>
        <v>12.58</v>
      </c>
      <c r="J150" s="280">
        <f t="shared" si="57"/>
        <v>276.76</v>
      </c>
      <c r="K150" s="279">
        <v>0.0</v>
      </c>
      <c r="L150" s="258">
        <f t="shared" si="58"/>
        <v>1075.86</v>
      </c>
      <c r="M150" s="279">
        <v>0.0</v>
      </c>
      <c r="N150" s="258">
        <f t="shared" si="59"/>
        <v>600</v>
      </c>
      <c r="O150" s="279">
        <v>0.0</v>
      </c>
      <c r="P150" s="258">
        <f>P149+O150</f>
        <v>894.6</v>
      </c>
      <c r="Q150" s="279">
        <f t="shared" si="54"/>
        <v>12.58</v>
      </c>
      <c r="R150" s="280">
        <f t="shared" si="22"/>
        <v>32847.22</v>
      </c>
      <c r="S150" s="217"/>
      <c r="T150" s="27"/>
      <c r="U150" s="27"/>
      <c r="V150" s="283">
        <v>0.0</v>
      </c>
      <c r="W150" s="27"/>
      <c r="X150" s="27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</row>
    <row r="151">
      <c r="A151" s="259"/>
      <c r="B151" s="269">
        <v>44050.0</v>
      </c>
      <c r="C151" s="270" t="s">
        <v>61</v>
      </c>
      <c r="D151" s="273">
        <f>ROUND($C$3/365*H149,2)</f>
        <v>24.15</v>
      </c>
      <c r="E151" s="272">
        <v>0.0</v>
      </c>
      <c r="F151" s="273">
        <f t="shared" si="55"/>
        <v>15310.7</v>
      </c>
      <c r="G151" s="272">
        <v>0.0</v>
      </c>
      <c r="H151" s="273">
        <f t="shared" si="56"/>
        <v>14689.3</v>
      </c>
      <c r="I151" s="281">
        <v>0.0</v>
      </c>
      <c r="J151" s="271">
        <f t="shared" si="57"/>
        <v>276.76</v>
      </c>
      <c r="K151" s="272">
        <v>0.0</v>
      </c>
      <c r="L151" s="273">
        <f t="shared" si="58"/>
        <v>1075.86</v>
      </c>
      <c r="M151" s="272">
        <v>0.0</v>
      </c>
      <c r="N151" s="273">
        <f t="shared" si="59"/>
        <v>600</v>
      </c>
      <c r="O151" s="272">
        <f>D151</f>
        <v>24.15</v>
      </c>
      <c r="P151" s="273">
        <f>P149+O151</f>
        <v>918.75</v>
      </c>
      <c r="Q151" s="272">
        <f t="shared" si="54"/>
        <v>24.15</v>
      </c>
      <c r="R151" s="271">
        <f t="shared" si="22"/>
        <v>32871.37</v>
      </c>
      <c r="S151" s="217"/>
      <c r="T151" s="274">
        <v>8.0</v>
      </c>
      <c r="U151" s="274">
        <v>0.0</v>
      </c>
      <c r="V151" s="283">
        <v>0.0</v>
      </c>
      <c r="W151" s="276">
        <f>ROUND(MAX(0,F151-$S$4)+J152+ROUND(F151*$C$2/365,2)*(T151-U151)+ROUND(F151*$C$5,2)*U151,2)</f>
        <v>7882.58</v>
      </c>
      <c r="X151" s="277">
        <f>ROUND(R152/$C$14*100,2)</f>
        <v>328.84</v>
      </c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</row>
    <row r="152">
      <c r="A152" s="259"/>
      <c r="B152" s="253">
        <v>44050.0</v>
      </c>
      <c r="C152" s="278" t="s">
        <v>44</v>
      </c>
      <c r="D152" s="258">
        <f>ROUND($C$2/365*F151,2)</f>
        <v>12.58</v>
      </c>
      <c r="E152" s="279">
        <v>0.0</v>
      </c>
      <c r="F152" s="258">
        <f t="shared" si="55"/>
        <v>15310.7</v>
      </c>
      <c r="G152" s="279">
        <v>0.0</v>
      </c>
      <c r="H152" s="258">
        <f t="shared" si="56"/>
        <v>14689.3</v>
      </c>
      <c r="I152" s="279">
        <f>D152</f>
        <v>12.58</v>
      </c>
      <c r="J152" s="280">
        <f t="shared" si="57"/>
        <v>289.34</v>
      </c>
      <c r="K152" s="279">
        <v>0.0</v>
      </c>
      <c r="L152" s="258">
        <f t="shared" si="58"/>
        <v>1075.86</v>
      </c>
      <c r="M152" s="279">
        <v>0.0</v>
      </c>
      <c r="N152" s="258">
        <f t="shared" si="59"/>
        <v>600</v>
      </c>
      <c r="O152" s="279">
        <v>0.0</v>
      </c>
      <c r="P152" s="258">
        <f>P151+O152</f>
        <v>918.75</v>
      </c>
      <c r="Q152" s="279">
        <f t="shared" si="54"/>
        <v>12.58</v>
      </c>
      <c r="R152" s="280">
        <f t="shared" si="22"/>
        <v>32883.95</v>
      </c>
      <c r="S152" s="217"/>
      <c r="T152" s="27"/>
      <c r="U152" s="27"/>
      <c r="V152" s="283">
        <v>0.0</v>
      </c>
      <c r="W152" s="27"/>
      <c r="X152" s="27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</row>
    <row r="153">
      <c r="A153" s="259"/>
      <c r="B153" s="269">
        <v>44051.0</v>
      </c>
      <c r="C153" s="270" t="s">
        <v>61</v>
      </c>
      <c r="D153" s="273">
        <f>ROUND($C$3/365*H151,2)</f>
        <v>24.15</v>
      </c>
      <c r="E153" s="272">
        <v>0.0</v>
      </c>
      <c r="F153" s="273">
        <f t="shared" si="55"/>
        <v>15310.7</v>
      </c>
      <c r="G153" s="272">
        <v>0.0</v>
      </c>
      <c r="H153" s="273">
        <f t="shared" si="56"/>
        <v>14689.3</v>
      </c>
      <c r="I153" s="281">
        <v>0.0</v>
      </c>
      <c r="J153" s="271">
        <f t="shared" si="57"/>
        <v>289.34</v>
      </c>
      <c r="K153" s="272">
        <v>0.0</v>
      </c>
      <c r="L153" s="273">
        <f t="shared" si="58"/>
        <v>1075.86</v>
      </c>
      <c r="M153" s="272">
        <v>0.0</v>
      </c>
      <c r="N153" s="273">
        <f t="shared" si="59"/>
        <v>600</v>
      </c>
      <c r="O153" s="272">
        <f>D153</f>
        <v>24.15</v>
      </c>
      <c r="P153" s="273">
        <f>P151+O153</f>
        <v>942.9</v>
      </c>
      <c r="Q153" s="272">
        <f t="shared" si="54"/>
        <v>24.15</v>
      </c>
      <c r="R153" s="271">
        <f t="shared" si="22"/>
        <v>32908.1</v>
      </c>
      <c r="S153" s="217"/>
      <c r="T153" s="274">
        <v>7.0</v>
      </c>
      <c r="U153" s="274">
        <v>0.0</v>
      </c>
      <c r="V153" s="283">
        <v>0.0</v>
      </c>
      <c r="W153" s="276">
        <f>ROUND(MAX(0,F153-$S$4)+J154+ROUND(F153*$C$2/365,2)*(T153-U153)+ROUND(F153*$C$5,2)*U153,2)</f>
        <v>7882.58</v>
      </c>
      <c r="X153" s="277">
        <f>ROUND(R154/$C$14*100,2)</f>
        <v>329.21</v>
      </c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</row>
    <row r="154">
      <c r="A154" s="259"/>
      <c r="B154" s="253">
        <v>44051.0</v>
      </c>
      <c r="C154" s="278" t="s">
        <v>44</v>
      </c>
      <c r="D154" s="258">
        <f>ROUND($C$2/365*F153,2)</f>
        <v>12.58</v>
      </c>
      <c r="E154" s="279">
        <v>0.0</v>
      </c>
      <c r="F154" s="258">
        <f t="shared" si="55"/>
        <v>15310.7</v>
      </c>
      <c r="G154" s="279">
        <v>0.0</v>
      </c>
      <c r="H154" s="258">
        <f t="shared" si="56"/>
        <v>14689.3</v>
      </c>
      <c r="I154" s="279">
        <f>D154</f>
        <v>12.58</v>
      </c>
      <c r="J154" s="280">
        <f t="shared" si="57"/>
        <v>301.92</v>
      </c>
      <c r="K154" s="279">
        <v>0.0</v>
      </c>
      <c r="L154" s="258">
        <f t="shared" si="58"/>
        <v>1075.86</v>
      </c>
      <c r="M154" s="279">
        <v>0.0</v>
      </c>
      <c r="N154" s="258">
        <f t="shared" si="59"/>
        <v>600</v>
      </c>
      <c r="O154" s="279">
        <v>0.0</v>
      </c>
      <c r="P154" s="258">
        <f>P153+O154</f>
        <v>942.9</v>
      </c>
      <c r="Q154" s="279">
        <f t="shared" si="54"/>
        <v>12.58</v>
      </c>
      <c r="R154" s="280">
        <f t="shared" si="22"/>
        <v>32920.68</v>
      </c>
      <c r="S154" s="217"/>
      <c r="T154" s="27"/>
      <c r="U154" s="27"/>
      <c r="V154" s="283">
        <v>0.0</v>
      </c>
      <c r="W154" s="27"/>
      <c r="X154" s="27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</row>
    <row r="155">
      <c r="A155" s="259"/>
      <c r="B155" s="269">
        <v>44052.0</v>
      </c>
      <c r="C155" s="270" t="s">
        <v>61</v>
      </c>
      <c r="D155" s="273">
        <f>ROUND($C$3/365*H153,2)</f>
        <v>24.15</v>
      </c>
      <c r="E155" s="272">
        <v>0.0</v>
      </c>
      <c r="F155" s="273">
        <f t="shared" si="55"/>
        <v>15310.7</v>
      </c>
      <c r="G155" s="272">
        <v>0.0</v>
      </c>
      <c r="H155" s="273">
        <f t="shared" si="56"/>
        <v>14689.3</v>
      </c>
      <c r="I155" s="281">
        <v>0.0</v>
      </c>
      <c r="J155" s="271">
        <f t="shared" si="57"/>
        <v>301.92</v>
      </c>
      <c r="K155" s="272">
        <v>0.0</v>
      </c>
      <c r="L155" s="273">
        <f t="shared" si="58"/>
        <v>1075.86</v>
      </c>
      <c r="M155" s="272">
        <v>0.0</v>
      </c>
      <c r="N155" s="273">
        <f t="shared" si="59"/>
        <v>600</v>
      </c>
      <c r="O155" s="272">
        <f>D155</f>
        <v>24.15</v>
      </c>
      <c r="P155" s="273">
        <f>P153+O155</f>
        <v>967.05</v>
      </c>
      <c r="Q155" s="272">
        <f t="shared" si="54"/>
        <v>24.15</v>
      </c>
      <c r="R155" s="271">
        <f t="shared" si="22"/>
        <v>32944.83</v>
      </c>
      <c r="S155" s="217"/>
      <c r="T155" s="274">
        <v>6.0</v>
      </c>
      <c r="U155" s="274">
        <v>0.0</v>
      </c>
      <c r="V155" s="283">
        <v>0.0</v>
      </c>
      <c r="W155" s="276">
        <f>ROUND(MAX(0,F155-$S$4)+J156+ROUND(F155*$C$2/365,2)*(T155-U155)+ROUND(F155*$C$5,2)*U155,2)</f>
        <v>7882.58</v>
      </c>
      <c r="X155" s="277">
        <f>ROUND(R156/$C$14*100,2)</f>
        <v>329.57</v>
      </c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</row>
    <row r="156">
      <c r="A156" s="259"/>
      <c r="B156" s="253">
        <v>44052.0</v>
      </c>
      <c r="C156" s="278" t="s">
        <v>44</v>
      </c>
      <c r="D156" s="258">
        <f>ROUND($C$2/365*F155,2)</f>
        <v>12.58</v>
      </c>
      <c r="E156" s="279">
        <v>0.0</v>
      </c>
      <c r="F156" s="258">
        <f t="shared" si="55"/>
        <v>15310.7</v>
      </c>
      <c r="G156" s="279">
        <v>0.0</v>
      </c>
      <c r="H156" s="258">
        <f t="shared" si="56"/>
        <v>14689.3</v>
      </c>
      <c r="I156" s="279">
        <f>D156</f>
        <v>12.58</v>
      </c>
      <c r="J156" s="280">
        <f t="shared" si="57"/>
        <v>314.5</v>
      </c>
      <c r="K156" s="279">
        <v>0.0</v>
      </c>
      <c r="L156" s="258">
        <f t="shared" si="58"/>
        <v>1075.86</v>
      </c>
      <c r="M156" s="279">
        <v>0.0</v>
      </c>
      <c r="N156" s="258">
        <f t="shared" si="59"/>
        <v>600</v>
      </c>
      <c r="O156" s="279">
        <v>0.0</v>
      </c>
      <c r="P156" s="258">
        <f>P155+O156</f>
        <v>967.05</v>
      </c>
      <c r="Q156" s="279">
        <f t="shared" si="54"/>
        <v>12.58</v>
      </c>
      <c r="R156" s="280">
        <f t="shared" si="22"/>
        <v>32957.41</v>
      </c>
      <c r="S156" s="217"/>
      <c r="T156" s="27"/>
      <c r="U156" s="27"/>
      <c r="V156" s="283">
        <v>0.0</v>
      </c>
      <c r="W156" s="27"/>
      <c r="X156" s="27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</row>
    <row r="157">
      <c r="A157" s="259"/>
      <c r="B157" s="269">
        <v>44053.0</v>
      </c>
      <c r="C157" s="270" t="s">
        <v>61</v>
      </c>
      <c r="D157" s="273">
        <f>ROUND($C$3/365*H155,2)</f>
        <v>24.15</v>
      </c>
      <c r="E157" s="272">
        <v>0.0</v>
      </c>
      <c r="F157" s="273">
        <f t="shared" si="55"/>
        <v>15310.7</v>
      </c>
      <c r="G157" s="272">
        <v>0.0</v>
      </c>
      <c r="H157" s="273">
        <f t="shared" si="56"/>
        <v>14689.3</v>
      </c>
      <c r="I157" s="281">
        <v>0.0</v>
      </c>
      <c r="J157" s="271">
        <f t="shared" si="57"/>
        <v>314.5</v>
      </c>
      <c r="K157" s="272">
        <v>0.0</v>
      </c>
      <c r="L157" s="273">
        <f t="shared" si="58"/>
        <v>1075.86</v>
      </c>
      <c r="M157" s="272">
        <v>0.0</v>
      </c>
      <c r="N157" s="273">
        <f t="shared" si="59"/>
        <v>600</v>
      </c>
      <c r="O157" s="272">
        <f>D157</f>
        <v>24.15</v>
      </c>
      <c r="P157" s="273">
        <f>P155+O157</f>
        <v>991.2</v>
      </c>
      <c r="Q157" s="272">
        <f t="shared" si="54"/>
        <v>24.15</v>
      </c>
      <c r="R157" s="271">
        <f t="shared" si="22"/>
        <v>32981.56</v>
      </c>
      <c r="S157" s="217"/>
      <c r="T157" s="274">
        <v>5.0</v>
      </c>
      <c r="U157" s="274">
        <v>0.0</v>
      </c>
      <c r="V157" s="283">
        <v>0.0</v>
      </c>
      <c r="W157" s="276">
        <f>ROUND(MAX(0,F157-$S$4)+J158+ROUND(F157*$C$2/365,2)*(T157-U157)+ROUND(F157*$C$5,2)*U157,2)</f>
        <v>7882.58</v>
      </c>
      <c r="X157" s="277">
        <f>ROUND(R158/$C$14*100,2)</f>
        <v>329.94</v>
      </c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</row>
    <row r="158">
      <c r="A158" s="259"/>
      <c r="B158" s="253">
        <v>44053.0</v>
      </c>
      <c r="C158" s="278" t="s">
        <v>44</v>
      </c>
      <c r="D158" s="258">
        <f>ROUND($C$2/365*F157,2)</f>
        <v>12.58</v>
      </c>
      <c r="E158" s="279">
        <v>0.0</v>
      </c>
      <c r="F158" s="258">
        <f t="shared" si="55"/>
        <v>15310.7</v>
      </c>
      <c r="G158" s="279">
        <v>0.0</v>
      </c>
      <c r="H158" s="258">
        <f t="shared" si="56"/>
        <v>14689.3</v>
      </c>
      <c r="I158" s="279">
        <f>D158</f>
        <v>12.58</v>
      </c>
      <c r="J158" s="280">
        <f t="shared" si="57"/>
        <v>327.08</v>
      </c>
      <c r="K158" s="279">
        <v>0.0</v>
      </c>
      <c r="L158" s="258">
        <f t="shared" si="58"/>
        <v>1075.86</v>
      </c>
      <c r="M158" s="279">
        <v>0.0</v>
      </c>
      <c r="N158" s="258">
        <f t="shared" si="59"/>
        <v>600</v>
      </c>
      <c r="O158" s="279">
        <v>0.0</v>
      </c>
      <c r="P158" s="258">
        <f>P157+O158</f>
        <v>991.2</v>
      </c>
      <c r="Q158" s="279">
        <f t="shared" si="54"/>
        <v>12.58</v>
      </c>
      <c r="R158" s="280">
        <f t="shared" si="22"/>
        <v>32994.14</v>
      </c>
      <c r="S158" s="217"/>
      <c r="T158" s="27"/>
      <c r="U158" s="27"/>
      <c r="V158" s="283">
        <v>0.0</v>
      </c>
      <c r="W158" s="27"/>
      <c r="X158" s="27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</row>
    <row r="159">
      <c r="A159" s="259"/>
      <c r="B159" s="269">
        <v>44054.0</v>
      </c>
      <c r="C159" s="270" t="s">
        <v>61</v>
      </c>
      <c r="D159" s="273">
        <f>ROUND($C$3/365*H157,2)</f>
        <v>24.15</v>
      </c>
      <c r="E159" s="272">
        <v>0.0</v>
      </c>
      <c r="F159" s="273">
        <f t="shared" si="55"/>
        <v>15310.7</v>
      </c>
      <c r="G159" s="272">
        <v>0.0</v>
      </c>
      <c r="H159" s="273">
        <f t="shared" si="56"/>
        <v>14689.3</v>
      </c>
      <c r="I159" s="281">
        <v>0.0</v>
      </c>
      <c r="J159" s="271">
        <f t="shared" si="57"/>
        <v>327.08</v>
      </c>
      <c r="K159" s="272">
        <v>0.0</v>
      </c>
      <c r="L159" s="273">
        <f t="shared" si="58"/>
        <v>1075.86</v>
      </c>
      <c r="M159" s="272">
        <v>0.0</v>
      </c>
      <c r="N159" s="273">
        <f t="shared" si="59"/>
        <v>600</v>
      </c>
      <c r="O159" s="272">
        <f>D159</f>
        <v>24.15</v>
      </c>
      <c r="P159" s="273">
        <f>P157+O159</f>
        <v>1015.35</v>
      </c>
      <c r="Q159" s="272">
        <f t="shared" si="54"/>
        <v>24.15</v>
      </c>
      <c r="R159" s="271">
        <f t="shared" si="22"/>
        <v>33018.29</v>
      </c>
      <c r="S159" s="217"/>
      <c r="T159" s="274">
        <v>4.0</v>
      </c>
      <c r="U159" s="274">
        <v>0.0</v>
      </c>
      <c r="V159" s="283">
        <v>0.0</v>
      </c>
      <c r="W159" s="276">
        <f>ROUND(MAX(0,F159-$S$4)+J160+ROUND(F159*$C$2/365,2)*(T159-U159)+ROUND(F159*$C$5,2)*U159,2)</f>
        <v>7882.58</v>
      </c>
      <c r="X159" s="277">
        <f>ROUND(R160/$C$14*100,2)</f>
        <v>330.31</v>
      </c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</row>
    <row r="160">
      <c r="A160" s="259"/>
      <c r="B160" s="253">
        <v>44054.0</v>
      </c>
      <c r="C160" s="278" t="s">
        <v>44</v>
      </c>
      <c r="D160" s="258">
        <f>ROUND($C$2/365*F159,2)</f>
        <v>12.58</v>
      </c>
      <c r="E160" s="279">
        <v>0.0</v>
      </c>
      <c r="F160" s="258">
        <f t="shared" si="55"/>
        <v>15310.7</v>
      </c>
      <c r="G160" s="279">
        <v>0.0</v>
      </c>
      <c r="H160" s="258">
        <f t="shared" si="56"/>
        <v>14689.3</v>
      </c>
      <c r="I160" s="279">
        <f>D160</f>
        <v>12.58</v>
      </c>
      <c r="J160" s="280">
        <f t="shared" si="57"/>
        <v>339.66</v>
      </c>
      <c r="K160" s="279">
        <v>0.0</v>
      </c>
      <c r="L160" s="258">
        <f t="shared" si="58"/>
        <v>1075.86</v>
      </c>
      <c r="M160" s="279">
        <v>0.0</v>
      </c>
      <c r="N160" s="258">
        <f t="shared" si="59"/>
        <v>600</v>
      </c>
      <c r="O160" s="279">
        <v>0.0</v>
      </c>
      <c r="P160" s="258">
        <f>P159+O160</f>
        <v>1015.35</v>
      </c>
      <c r="Q160" s="279">
        <f t="shared" si="54"/>
        <v>12.58</v>
      </c>
      <c r="R160" s="280">
        <f t="shared" si="22"/>
        <v>33030.87</v>
      </c>
      <c r="S160" s="217"/>
      <c r="T160" s="27"/>
      <c r="U160" s="27"/>
      <c r="V160" s="283">
        <v>0.0</v>
      </c>
      <c r="W160" s="27"/>
      <c r="X160" s="27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</row>
    <row r="161">
      <c r="A161" s="259"/>
      <c r="B161" s="269">
        <v>44055.0</v>
      </c>
      <c r="C161" s="270" t="s">
        <v>61</v>
      </c>
      <c r="D161" s="273">
        <f>ROUND($C$3/365*H159,2)</f>
        <v>24.15</v>
      </c>
      <c r="E161" s="272">
        <v>0.0</v>
      </c>
      <c r="F161" s="273">
        <f t="shared" si="55"/>
        <v>15310.7</v>
      </c>
      <c r="G161" s="272">
        <v>0.0</v>
      </c>
      <c r="H161" s="273">
        <f t="shared" si="56"/>
        <v>14689.3</v>
      </c>
      <c r="I161" s="281">
        <v>0.0</v>
      </c>
      <c r="J161" s="271">
        <f t="shared" si="57"/>
        <v>339.66</v>
      </c>
      <c r="K161" s="272">
        <v>0.0</v>
      </c>
      <c r="L161" s="273">
        <f t="shared" si="58"/>
        <v>1075.86</v>
      </c>
      <c r="M161" s="272">
        <v>0.0</v>
      </c>
      <c r="N161" s="273">
        <f t="shared" si="59"/>
        <v>600</v>
      </c>
      <c r="O161" s="272">
        <f>D161</f>
        <v>24.15</v>
      </c>
      <c r="P161" s="273">
        <f>P159+O161</f>
        <v>1039.5</v>
      </c>
      <c r="Q161" s="272">
        <f t="shared" si="54"/>
        <v>24.15</v>
      </c>
      <c r="R161" s="271">
        <f t="shared" si="22"/>
        <v>33055.02</v>
      </c>
      <c r="S161" s="217"/>
      <c r="T161" s="274">
        <v>3.0</v>
      </c>
      <c r="U161" s="274">
        <v>0.0</v>
      </c>
      <c r="V161" s="283">
        <v>0.0</v>
      </c>
      <c r="W161" s="276">
        <f>ROUND(MAX(0,F161-$S$4)+J162+ROUND(F161*$C$2/365,2)*(T161-U161)+ROUND(F161*$C$5,2)*U161,2)</f>
        <v>7882.58</v>
      </c>
      <c r="X161" s="277">
        <f>ROUND(R162/$C$14*100,2)</f>
        <v>330.68</v>
      </c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</row>
    <row r="162">
      <c r="A162" s="259"/>
      <c r="B162" s="253">
        <v>44055.0</v>
      </c>
      <c r="C162" s="278" t="s">
        <v>44</v>
      </c>
      <c r="D162" s="258">
        <f>ROUND($C$2/365*F161,2)</f>
        <v>12.58</v>
      </c>
      <c r="E162" s="279">
        <v>0.0</v>
      </c>
      <c r="F162" s="258">
        <f t="shared" si="55"/>
        <v>15310.7</v>
      </c>
      <c r="G162" s="279">
        <v>0.0</v>
      </c>
      <c r="H162" s="258">
        <f t="shared" si="56"/>
        <v>14689.3</v>
      </c>
      <c r="I162" s="279">
        <f>D162</f>
        <v>12.58</v>
      </c>
      <c r="J162" s="280">
        <f t="shared" si="57"/>
        <v>352.24</v>
      </c>
      <c r="K162" s="279">
        <v>0.0</v>
      </c>
      <c r="L162" s="258">
        <f t="shared" si="58"/>
        <v>1075.86</v>
      </c>
      <c r="M162" s="279">
        <v>0.0</v>
      </c>
      <c r="N162" s="258">
        <f t="shared" si="59"/>
        <v>600</v>
      </c>
      <c r="O162" s="279">
        <v>0.0</v>
      </c>
      <c r="P162" s="258">
        <f>P161+O162</f>
        <v>1039.5</v>
      </c>
      <c r="Q162" s="279">
        <f t="shared" si="54"/>
        <v>12.58</v>
      </c>
      <c r="R162" s="280">
        <f t="shared" si="22"/>
        <v>33067.6</v>
      </c>
      <c r="S162" s="217"/>
      <c r="T162" s="27"/>
      <c r="U162" s="27"/>
      <c r="V162" s="283">
        <v>0.0</v>
      </c>
      <c r="W162" s="27"/>
      <c r="X162" s="27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</row>
    <row r="163">
      <c r="A163" s="259"/>
      <c r="B163" s="269">
        <v>44056.0</v>
      </c>
      <c r="C163" s="270" t="s">
        <v>61</v>
      </c>
      <c r="D163" s="273">
        <f>ROUND($C$3/365*H161,2)</f>
        <v>24.15</v>
      </c>
      <c r="E163" s="272">
        <v>0.0</v>
      </c>
      <c r="F163" s="273">
        <f t="shared" si="55"/>
        <v>15310.7</v>
      </c>
      <c r="G163" s="272">
        <v>0.0</v>
      </c>
      <c r="H163" s="273">
        <f t="shared" si="56"/>
        <v>14689.3</v>
      </c>
      <c r="I163" s="281">
        <v>0.0</v>
      </c>
      <c r="J163" s="271">
        <f t="shared" si="57"/>
        <v>352.24</v>
      </c>
      <c r="K163" s="272">
        <v>0.0</v>
      </c>
      <c r="L163" s="273">
        <f t="shared" si="58"/>
        <v>1075.86</v>
      </c>
      <c r="M163" s="272">
        <v>0.0</v>
      </c>
      <c r="N163" s="273">
        <f t="shared" si="59"/>
        <v>600</v>
      </c>
      <c r="O163" s="272">
        <f>D163</f>
        <v>24.15</v>
      </c>
      <c r="P163" s="273">
        <f>P161+O163</f>
        <v>1063.65</v>
      </c>
      <c r="Q163" s="272">
        <f t="shared" si="54"/>
        <v>24.15</v>
      </c>
      <c r="R163" s="271">
        <f t="shared" si="22"/>
        <v>33091.75</v>
      </c>
      <c r="S163" s="217"/>
      <c r="T163" s="274">
        <v>2.0</v>
      </c>
      <c r="U163" s="274">
        <v>0.0</v>
      </c>
      <c r="V163" s="283">
        <v>0.0</v>
      </c>
      <c r="W163" s="276">
        <f>ROUND(MAX(0,F163-$S$4)+J164+ROUND(F163*$C$2/365,2)*(T163-U163)+ROUND(F163*$C$5,2)*U163,2)</f>
        <v>7882.58</v>
      </c>
      <c r="X163" s="277">
        <f>ROUND(R164/$C$14*100,2)</f>
        <v>331.04</v>
      </c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</row>
    <row r="164">
      <c r="A164" s="259"/>
      <c r="B164" s="253">
        <v>44056.0</v>
      </c>
      <c r="C164" s="278" t="s">
        <v>44</v>
      </c>
      <c r="D164" s="258">
        <f>ROUND($C$2/365*F163,2)</f>
        <v>12.58</v>
      </c>
      <c r="E164" s="279">
        <v>0.0</v>
      </c>
      <c r="F164" s="258">
        <f t="shared" si="55"/>
        <v>15310.7</v>
      </c>
      <c r="G164" s="279">
        <v>0.0</v>
      </c>
      <c r="H164" s="258">
        <f t="shared" si="56"/>
        <v>14689.3</v>
      </c>
      <c r="I164" s="279">
        <f>D164</f>
        <v>12.58</v>
      </c>
      <c r="J164" s="280">
        <f t="shared" si="57"/>
        <v>364.82</v>
      </c>
      <c r="K164" s="279">
        <v>0.0</v>
      </c>
      <c r="L164" s="258">
        <f t="shared" si="58"/>
        <v>1075.86</v>
      </c>
      <c r="M164" s="279">
        <v>0.0</v>
      </c>
      <c r="N164" s="258">
        <f t="shared" si="59"/>
        <v>600</v>
      </c>
      <c r="O164" s="279">
        <v>0.0</v>
      </c>
      <c r="P164" s="258">
        <f>P163+O164</f>
        <v>1063.65</v>
      </c>
      <c r="Q164" s="279">
        <f t="shared" si="54"/>
        <v>12.58</v>
      </c>
      <c r="R164" s="280">
        <f t="shared" si="22"/>
        <v>33104.33</v>
      </c>
      <c r="S164" s="217"/>
      <c r="T164" s="27"/>
      <c r="U164" s="27"/>
      <c r="V164" s="283">
        <v>0.0</v>
      </c>
      <c r="W164" s="27"/>
      <c r="X164" s="27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</row>
    <row r="165">
      <c r="A165" s="259"/>
      <c r="B165" s="269">
        <v>44057.0</v>
      </c>
      <c r="C165" s="270" t="s">
        <v>61</v>
      </c>
      <c r="D165" s="273">
        <f>ROUND($C$3/365*H163,2)</f>
        <v>24.15</v>
      </c>
      <c r="E165" s="272">
        <v>0.0</v>
      </c>
      <c r="F165" s="273">
        <f t="shared" si="55"/>
        <v>15310.7</v>
      </c>
      <c r="G165" s="272">
        <v>0.0</v>
      </c>
      <c r="H165" s="273">
        <f t="shared" si="56"/>
        <v>14689.3</v>
      </c>
      <c r="I165" s="281">
        <v>0.0</v>
      </c>
      <c r="J165" s="271">
        <f t="shared" si="57"/>
        <v>364.82</v>
      </c>
      <c r="K165" s="272">
        <v>0.0</v>
      </c>
      <c r="L165" s="273">
        <f t="shared" si="58"/>
        <v>1075.86</v>
      </c>
      <c r="M165" s="272">
        <v>0.0</v>
      </c>
      <c r="N165" s="273">
        <f t="shared" si="59"/>
        <v>600</v>
      </c>
      <c r="O165" s="272">
        <f>D165</f>
        <v>24.15</v>
      </c>
      <c r="P165" s="273">
        <f>P163+O165</f>
        <v>1087.8</v>
      </c>
      <c r="Q165" s="272">
        <f t="shared" si="54"/>
        <v>24.15</v>
      </c>
      <c r="R165" s="271">
        <f t="shared" si="22"/>
        <v>33128.48</v>
      </c>
      <c r="S165" s="217"/>
      <c r="T165" s="274">
        <v>1.0</v>
      </c>
      <c r="U165" s="274">
        <v>0.0</v>
      </c>
      <c r="V165" s="283">
        <v>0.0</v>
      </c>
      <c r="W165" s="276">
        <f>ROUND(MAX(0,F165-$S$4)+J166+ROUND(F165*$C$2/365,2)*(T165-U165)+ROUND(F165*$C$5,2)*U165,2)</f>
        <v>7882.58</v>
      </c>
      <c r="X165" s="277">
        <f>ROUND(R166/$C$14*100,2)</f>
        <v>331.41</v>
      </c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</row>
    <row r="166">
      <c r="A166" s="259"/>
      <c r="B166" s="253">
        <v>44057.0</v>
      </c>
      <c r="C166" s="278" t="s">
        <v>44</v>
      </c>
      <c r="D166" s="258">
        <f>ROUND($C$2/365*F165,2)</f>
        <v>12.58</v>
      </c>
      <c r="E166" s="279">
        <v>0.0</v>
      </c>
      <c r="F166" s="258">
        <f t="shared" si="55"/>
        <v>15310.7</v>
      </c>
      <c r="G166" s="279">
        <v>0.0</v>
      </c>
      <c r="H166" s="258">
        <f t="shared" si="56"/>
        <v>14689.3</v>
      </c>
      <c r="I166" s="279">
        <f>D166</f>
        <v>12.58</v>
      </c>
      <c r="J166" s="280">
        <f t="shared" si="57"/>
        <v>377.4</v>
      </c>
      <c r="K166" s="279">
        <v>0.0</v>
      </c>
      <c r="L166" s="258">
        <f t="shared" si="58"/>
        <v>1075.86</v>
      </c>
      <c r="M166" s="279">
        <v>0.0</v>
      </c>
      <c r="N166" s="258">
        <f t="shared" si="59"/>
        <v>600</v>
      </c>
      <c r="O166" s="279">
        <v>0.0</v>
      </c>
      <c r="P166" s="258">
        <f>P165+O166</f>
        <v>1087.8</v>
      </c>
      <c r="Q166" s="279">
        <f t="shared" si="54"/>
        <v>12.58</v>
      </c>
      <c r="R166" s="280">
        <f t="shared" si="22"/>
        <v>33141.06</v>
      </c>
      <c r="S166" s="217"/>
      <c r="T166" s="27"/>
      <c r="U166" s="27"/>
      <c r="V166" s="283">
        <v>0.0</v>
      </c>
      <c r="W166" s="27"/>
      <c r="X166" s="27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</row>
    <row r="167">
      <c r="A167" s="259"/>
      <c r="B167" s="269">
        <v>44058.0</v>
      </c>
      <c r="C167" s="270" t="s">
        <v>61</v>
      </c>
      <c r="D167" s="273">
        <f>ROUND($C$3/365*H165,2)</f>
        <v>24.15</v>
      </c>
      <c r="E167" s="272">
        <v>0.0</v>
      </c>
      <c r="F167" s="273">
        <f t="shared" si="55"/>
        <v>15310.7</v>
      </c>
      <c r="G167" s="272">
        <v>0.0</v>
      </c>
      <c r="H167" s="273">
        <f t="shared" si="56"/>
        <v>14689.3</v>
      </c>
      <c r="I167" s="281">
        <v>0.0</v>
      </c>
      <c r="J167" s="271">
        <f t="shared" si="57"/>
        <v>377.4</v>
      </c>
      <c r="K167" s="272">
        <v>0.0</v>
      </c>
      <c r="L167" s="273">
        <f t="shared" si="58"/>
        <v>1075.86</v>
      </c>
      <c r="M167" s="272">
        <v>0.0</v>
      </c>
      <c r="N167" s="273">
        <f t="shared" si="59"/>
        <v>600</v>
      </c>
      <c r="O167" s="272">
        <f>D167</f>
        <v>24.15</v>
      </c>
      <c r="P167" s="273">
        <f>P165+O167</f>
        <v>1111.95</v>
      </c>
      <c r="Q167" s="272">
        <f t="shared" si="54"/>
        <v>24.15</v>
      </c>
      <c r="R167" s="271">
        <f t="shared" si="22"/>
        <v>33165.21</v>
      </c>
      <c r="S167" s="217"/>
      <c r="T167" s="289">
        <f>$B$167-B167</f>
        <v>0</v>
      </c>
      <c r="U167" s="274">
        <v>0.0</v>
      </c>
      <c r="V167" s="283">
        <v>0.0</v>
      </c>
      <c r="W167" s="276">
        <f>ROUND(MAX(0,F167-$S$4)+J168+ROUND(F167*$C$2/365,2)*(T167-U167)+ROUND(F167*$C$5,2)*U167,2)</f>
        <v>7882.58</v>
      </c>
      <c r="X167" s="277">
        <f>ROUND(R168/$C$14*100,2)</f>
        <v>331.78</v>
      </c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</row>
    <row r="168">
      <c r="A168" s="259"/>
      <c r="B168" s="260">
        <v>44058.0</v>
      </c>
      <c r="C168" s="285" t="s">
        <v>44</v>
      </c>
      <c r="D168" s="265">
        <f>ROUND($C$2/365*F167,2)</f>
        <v>12.58</v>
      </c>
      <c r="E168" s="286">
        <v>0.0</v>
      </c>
      <c r="F168" s="265">
        <f t="shared" si="55"/>
        <v>15310.7</v>
      </c>
      <c r="G168" s="286">
        <v>0.0</v>
      </c>
      <c r="H168" s="265">
        <f t="shared" si="56"/>
        <v>14689.3</v>
      </c>
      <c r="I168" s="286">
        <f>D168</f>
        <v>12.58</v>
      </c>
      <c r="J168" s="287">
        <f t="shared" si="57"/>
        <v>389.98</v>
      </c>
      <c r="K168" s="286">
        <v>0.0</v>
      </c>
      <c r="L168" s="265">
        <f t="shared" si="58"/>
        <v>1075.86</v>
      </c>
      <c r="M168" s="286">
        <v>0.0</v>
      </c>
      <c r="N168" s="265">
        <f t="shared" si="59"/>
        <v>600</v>
      </c>
      <c r="O168" s="286">
        <v>0.0</v>
      </c>
      <c r="P168" s="265">
        <f>P167+O168</f>
        <v>1111.95</v>
      </c>
      <c r="Q168" s="286">
        <f t="shared" si="54"/>
        <v>12.58</v>
      </c>
      <c r="R168" s="287">
        <f t="shared" si="22"/>
        <v>33177.79</v>
      </c>
      <c r="S168" s="217"/>
      <c r="T168" s="288"/>
      <c r="U168" s="288"/>
      <c r="V168" s="283">
        <v>0.0</v>
      </c>
      <c r="W168" s="27"/>
      <c r="X168" s="288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</row>
    <row r="169">
      <c r="A169" s="259"/>
      <c r="B169" s="269">
        <v>44059.0</v>
      </c>
      <c r="C169" s="270" t="s">
        <v>58</v>
      </c>
      <c r="D169" s="271">
        <f>C8</f>
        <v>300</v>
      </c>
      <c r="E169" s="272">
        <v>0.0</v>
      </c>
      <c r="F169" s="273">
        <f t="shared" si="55"/>
        <v>15310.7</v>
      </c>
      <c r="G169" s="272">
        <f>0</f>
        <v>0</v>
      </c>
      <c r="H169" s="273">
        <f>G169+H167</f>
        <v>14689.3</v>
      </c>
      <c r="I169" s="272">
        <v>0.0</v>
      </c>
      <c r="J169" s="271">
        <f t="shared" si="57"/>
        <v>389.98</v>
      </c>
      <c r="K169" s="272">
        <v>0.0</v>
      </c>
      <c r="L169" s="273">
        <f>K169+L167</f>
        <v>1075.86</v>
      </c>
      <c r="M169" s="272">
        <f>D169</f>
        <v>300</v>
      </c>
      <c r="N169" s="273">
        <f>M169+N167</f>
        <v>900</v>
      </c>
      <c r="O169" s="272">
        <v>0.0</v>
      </c>
      <c r="P169" s="273">
        <f>O169+P168</f>
        <v>1111.95</v>
      </c>
      <c r="Q169" s="272">
        <f>E169+I169+M169+O169</f>
        <v>300</v>
      </c>
      <c r="R169" s="271">
        <f t="shared" si="22"/>
        <v>33477.79</v>
      </c>
      <c r="S169" s="217"/>
      <c r="T169" s="274">
        <v>9.0</v>
      </c>
      <c r="U169" s="274">
        <v>0.0</v>
      </c>
      <c r="V169" s="275">
        <v>0.0</v>
      </c>
      <c r="W169" s="276">
        <f>ROUND(MAX(0,F173-$S$5)+J173+ROUND(F173*$C$2/365,2)*(T169-U169)+ROUND(F173*$C$5,2)*U169,2)</f>
        <v>7882.4</v>
      </c>
      <c r="X169" s="277">
        <f>ROUND(R173/$C$14*100,2)</f>
        <v>335.21</v>
      </c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</row>
    <row r="170">
      <c r="A170" s="259"/>
      <c r="B170" s="269">
        <v>44059.0</v>
      </c>
      <c r="C170" s="270" t="s">
        <v>59</v>
      </c>
      <c r="D170" s="273">
        <f>F169-S4</f>
        <v>7492.6</v>
      </c>
      <c r="E170" s="272">
        <f>-D170</f>
        <v>-7492.6</v>
      </c>
      <c r="F170" s="273">
        <f t="shared" ref="F170:F174" si="60">F169+E170</f>
        <v>7818.1</v>
      </c>
      <c r="G170" s="272">
        <f>D170</f>
        <v>7492.6</v>
      </c>
      <c r="H170" s="273">
        <f>G170+H169</f>
        <v>22181.9</v>
      </c>
      <c r="I170" s="272">
        <v>0.0</v>
      </c>
      <c r="J170" s="271">
        <f t="shared" si="57"/>
        <v>389.98</v>
      </c>
      <c r="K170" s="272">
        <v>0.0</v>
      </c>
      <c r="L170" s="273">
        <f t="shared" ref="L170:L174" si="61">L169+K170</f>
        <v>1075.86</v>
      </c>
      <c r="M170" s="272">
        <v>0.0</v>
      </c>
      <c r="N170" s="273">
        <f t="shared" ref="N170:N171" si="62">N169+M170</f>
        <v>900</v>
      </c>
      <c r="O170" s="272">
        <v>0.0</v>
      </c>
      <c r="P170" s="273">
        <f t="shared" ref="P170:P198" si="63">P169+O170</f>
        <v>1111.95</v>
      </c>
      <c r="Q170" s="272">
        <v>0.0</v>
      </c>
      <c r="R170" s="271">
        <f t="shared" si="22"/>
        <v>33477.79</v>
      </c>
      <c r="S170" s="217"/>
      <c r="T170" s="23"/>
      <c r="U170" s="23"/>
      <c r="V170" s="23"/>
      <c r="W170" s="23"/>
      <c r="X170" s="23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</row>
    <row r="171">
      <c r="A171" s="259"/>
      <c r="B171" s="269">
        <v>44059.0</v>
      </c>
      <c r="C171" s="270" t="s">
        <v>60</v>
      </c>
      <c r="D171" s="273">
        <f>J170</f>
        <v>389.98</v>
      </c>
      <c r="E171" s="272">
        <v>0.0</v>
      </c>
      <c r="F171" s="273">
        <f t="shared" si="60"/>
        <v>7818.1</v>
      </c>
      <c r="G171" s="272">
        <v>0.0</v>
      </c>
      <c r="H171" s="273">
        <f t="shared" ref="H171:H176" si="64">H170+G171</f>
        <v>22181.9</v>
      </c>
      <c r="I171" s="272">
        <f>-J170</f>
        <v>-389.98</v>
      </c>
      <c r="J171" s="271">
        <f t="shared" si="57"/>
        <v>0</v>
      </c>
      <c r="K171" s="272">
        <f>J170</f>
        <v>389.98</v>
      </c>
      <c r="L171" s="273">
        <f t="shared" si="61"/>
        <v>1465.84</v>
      </c>
      <c r="M171" s="272">
        <v>0.0</v>
      </c>
      <c r="N171" s="273">
        <f t="shared" si="62"/>
        <v>900</v>
      </c>
      <c r="O171" s="272">
        <v>0.0</v>
      </c>
      <c r="P171" s="273">
        <f t="shared" si="63"/>
        <v>1111.95</v>
      </c>
      <c r="Q171" s="272">
        <v>0.0</v>
      </c>
      <c r="R171" s="271">
        <f t="shared" si="22"/>
        <v>33477.79</v>
      </c>
      <c r="S171" s="217"/>
      <c r="T171" s="23"/>
      <c r="U171" s="23"/>
      <c r="V171" s="23"/>
      <c r="W171" s="23"/>
      <c r="X171" s="23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</row>
    <row r="172">
      <c r="A172" s="259"/>
      <c r="B172" s="269">
        <v>44059.0</v>
      </c>
      <c r="C172" s="270" t="s">
        <v>61</v>
      </c>
      <c r="D172" s="273">
        <f>ROUND($C$3/365*H171,2)</f>
        <v>36.46</v>
      </c>
      <c r="E172" s="272">
        <v>0.0</v>
      </c>
      <c r="F172" s="273">
        <f t="shared" si="60"/>
        <v>7818.1</v>
      </c>
      <c r="G172" s="272">
        <v>0.0</v>
      </c>
      <c r="H172" s="273">
        <f t="shared" si="64"/>
        <v>22181.9</v>
      </c>
      <c r="I172" s="272">
        <v>0.0</v>
      </c>
      <c r="J172" s="271">
        <v>0.0</v>
      </c>
      <c r="K172" s="272">
        <v>0.0</v>
      </c>
      <c r="L172" s="273">
        <f t="shared" si="61"/>
        <v>1465.84</v>
      </c>
      <c r="M172" s="272">
        <v>0.0</v>
      </c>
      <c r="N172" s="273">
        <f>N169+M172</f>
        <v>900</v>
      </c>
      <c r="O172" s="272">
        <f>D172</f>
        <v>36.46</v>
      </c>
      <c r="P172" s="273">
        <f t="shared" si="63"/>
        <v>1148.41</v>
      </c>
      <c r="Q172" s="272">
        <f>D172</f>
        <v>36.46</v>
      </c>
      <c r="R172" s="271">
        <f t="shared" si="22"/>
        <v>33514.25</v>
      </c>
      <c r="S172" s="217"/>
      <c r="T172" s="23"/>
      <c r="U172" s="23"/>
      <c r="V172" s="23"/>
      <c r="W172" s="23"/>
      <c r="X172" s="23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</row>
    <row r="173">
      <c r="A173" s="259"/>
      <c r="B173" s="253">
        <v>44059.0</v>
      </c>
      <c r="C173" s="254" t="s">
        <v>44</v>
      </c>
      <c r="D173" s="290">
        <f>ROUND($C$2/365*F172,2)</f>
        <v>6.43</v>
      </c>
      <c r="E173" s="256">
        <v>0.0</v>
      </c>
      <c r="F173" s="255">
        <f t="shared" si="60"/>
        <v>7818.1</v>
      </c>
      <c r="G173" s="256">
        <v>0.0</v>
      </c>
      <c r="H173" s="255">
        <f t="shared" si="64"/>
        <v>22181.9</v>
      </c>
      <c r="I173" s="291">
        <f>D173</f>
        <v>6.43</v>
      </c>
      <c r="J173" s="257">
        <f t="shared" ref="J173:J194" si="65">J172+I173</f>
        <v>6.43</v>
      </c>
      <c r="K173" s="256">
        <v>0.0</v>
      </c>
      <c r="L173" s="255">
        <f t="shared" si="61"/>
        <v>1465.84</v>
      </c>
      <c r="M173" s="256">
        <v>0.0</v>
      </c>
      <c r="N173" s="255">
        <f>N172+M173</f>
        <v>900</v>
      </c>
      <c r="O173" s="256">
        <v>0.0</v>
      </c>
      <c r="P173" s="255">
        <f t="shared" si="63"/>
        <v>1148.41</v>
      </c>
      <c r="Q173" s="256">
        <f>E173+I173</f>
        <v>6.43</v>
      </c>
      <c r="R173" s="257">
        <f t="shared" si="22"/>
        <v>33520.68</v>
      </c>
      <c r="S173" s="217"/>
      <c r="T173" s="27"/>
      <c r="U173" s="27"/>
      <c r="V173" s="27"/>
      <c r="W173" s="27"/>
      <c r="X173" s="27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</row>
    <row r="174">
      <c r="A174" s="259"/>
      <c r="B174" s="269">
        <v>44060.0</v>
      </c>
      <c r="C174" s="270" t="s">
        <v>61</v>
      </c>
      <c r="D174" s="273">
        <f>ROUND($C$3/365*H173,2)</f>
        <v>36.46</v>
      </c>
      <c r="E174" s="272">
        <v>0.0</v>
      </c>
      <c r="F174" s="273">
        <f t="shared" si="60"/>
        <v>7818.1</v>
      </c>
      <c r="G174" s="272">
        <v>0.0</v>
      </c>
      <c r="H174" s="273">
        <f t="shared" si="64"/>
        <v>22181.9</v>
      </c>
      <c r="I174" s="272">
        <v>0.0</v>
      </c>
      <c r="J174" s="271">
        <f t="shared" si="65"/>
        <v>6.43</v>
      </c>
      <c r="K174" s="272">
        <v>0.0</v>
      </c>
      <c r="L174" s="273">
        <f t="shared" si="61"/>
        <v>1465.84</v>
      </c>
      <c r="M174" s="272">
        <v>0.0</v>
      </c>
      <c r="N174" s="273">
        <f>N171+M174</f>
        <v>900</v>
      </c>
      <c r="O174" s="272">
        <f>D174</f>
        <v>36.46</v>
      </c>
      <c r="P174" s="273">
        <f t="shared" si="63"/>
        <v>1184.87</v>
      </c>
      <c r="Q174" s="272">
        <f>D174</f>
        <v>36.46</v>
      </c>
      <c r="R174" s="271">
        <f t="shared" si="22"/>
        <v>33557.14</v>
      </c>
      <c r="S174" s="217"/>
      <c r="T174" s="274">
        <v>8.0</v>
      </c>
      <c r="U174" s="274">
        <v>0.0</v>
      </c>
      <c r="V174" s="282">
        <v>0.0</v>
      </c>
      <c r="W174" s="276">
        <f>ROUND(MAX(0,F174-$S$5)+J175+ROUND(F174*$C$2/365,2)*(T174-U174)+ROUND(F174*$C$5,2)*U174,2)</f>
        <v>7882.4</v>
      </c>
      <c r="X174" s="277">
        <f>ROUND(R175/$C$14*100,2)</f>
        <v>335.64</v>
      </c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</row>
    <row r="175">
      <c r="A175" s="259"/>
      <c r="B175" s="253">
        <v>44060.0</v>
      </c>
      <c r="C175" s="254" t="s">
        <v>44</v>
      </c>
      <c r="D175" s="290">
        <f>ROUND($C$2/365*F173,2)</f>
        <v>6.43</v>
      </c>
      <c r="E175" s="256">
        <v>0.0</v>
      </c>
      <c r="F175" s="255">
        <f>F173+E175</f>
        <v>7818.1</v>
      </c>
      <c r="G175" s="256">
        <v>0.0</v>
      </c>
      <c r="H175" s="255">
        <f t="shared" si="64"/>
        <v>22181.9</v>
      </c>
      <c r="I175" s="291">
        <f>D175</f>
        <v>6.43</v>
      </c>
      <c r="J175" s="257">
        <f t="shared" si="65"/>
        <v>12.86</v>
      </c>
      <c r="K175" s="256">
        <v>0.0</v>
      </c>
      <c r="L175" s="255">
        <f>L173+K175</f>
        <v>1465.84</v>
      </c>
      <c r="M175" s="256">
        <v>0.0</v>
      </c>
      <c r="N175" s="255">
        <f>N173+M175</f>
        <v>900</v>
      </c>
      <c r="O175" s="256">
        <v>0.0</v>
      </c>
      <c r="P175" s="255">
        <f t="shared" si="63"/>
        <v>1184.87</v>
      </c>
      <c r="Q175" s="256">
        <f>E175+I175</f>
        <v>6.43</v>
      </c>
      <c r="R175" s="257">
        <f t="shared" si="22"/>
        <v>33563.57</v>
      </c>
      <c r="S175" s="217"/>
      <c r="T175" s="27"/>
      <c r="U175" s="27"/>
      <c r="V175" s="27"/>
      <c r="W175" s="27"/>
      <c r="X175" s="27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</row>
    <row r="176">
      <c r="A176" s="259"/>
      <c r="B176" s="269">
        <v>44061.0</v>
      </c>
      <c r="C176" s="270" t="s">
        <v>61</v>
      </c>
      <c r="D176" s="273">
        <f>ROUND($C$3/365*H175,2)</f>
        <v>36.46</v>
      </c>
      <c r="E176" s="272">
        <v>0.0</v>
      </c>
      <c r="F176" s="273">
        <f>F175+E176</f>
        <v>7818.1</v>
      </c>
      <c r="G176" s="272">
        <v>0.0</v>
      </c>
      <c r="H176" s="273">
        <f t="shared" si="64"/>
        <v>22181.9</v>
      </c>
      <c r="I176" s="272">
        <v>0.0</v>
      </c>
      <c r="J176" s="271">
        <f t="shared" si="65"/>
        <v>12.86</v>
      </c>
      <c r="K176" s="272">
        <v>0.0</v>
      </c>
      <c r="L176" s="273">
        <f>L175+K176</f>
        <v>1465.84</v>
      </c>
      <c r="M176" s="272">
        <v>0.0</v>
      </c>
      <c r="N176" s="273">
        <f>N173+M176</f>
        <v>900</v>
      </c>
      <c r="O176" s="272">
        <f>D176</f>
        <v>36.46</v>
      </c>
      <c r="P176" s="273">
        <f t="shared" si="63"/>
        <v>1221.33</v>
      </c>
      <c r="Q176" s="272">
        <f>D176</f>
        <v>36.46</v>
      </c>
      <c r="R176" s="271">
        <f t="shared" si="22"/>
        <v>33600.03</v>
      </c>
      <c r="S176" s="217"/>
      <c r="T176" s="274">
        <v>7.0</v>
      </c>
      <c r="U176" s="274">
        <v>0.0</v>
      </c>
      <c r="V176" s="283">
        <v>0.0</v>
      </c>
      <c r="W176" s="276">
        <f>ROUND(MAX(0,F176-$S$5)+J177+ROUND(F176*$C$2/365,2)*(T176-U176)+ROUND(F176*$C$5,2)*U176,2)</f>
        <v>7882.4</v>
      </c>
      <c r="X176" s="277">
        <f>ROUND(R177/$C$14*100,2)</f>
        <v>336.06</v>
      </c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</row>
    <row r="177">
      <c r="A177" s="259"/>
      <c r="B177" s="253">
        <v>44061.0</v>
      </c>
      <c r="C177" s="254" t="s">
        <v>44</v>
      </c>
      <c r="D177" s="290">
        <f>ROUND($C$2/365*F175,2)</f>
        <v>6.43</v>
      </c>
      <c r="E177" s="256">
        <v>0.0</v>
      </c>
      <c r="F177" s="255">
        <f>F175+E177</f>
        <v>7818.1</v>
      </c>
      <c r="G177" s="256">
        <v>0.0</v>
      </c>
      <c r="H177" s="255">
        <f>H175+G177</f>
        <v>22181.9</v>
      </c>
      <c r="I177" s="291">
        <f>D177</f>
        <v>6.43</v>
      </c>
      <c r="J177" s="257">
        <f t="shared" si="65"/>
        <v>19.29</v>
      </c>
      <c r="K177" s="256">
        <v>0.0</v>
      </c>
      <c r="L177" s="255">
        <f>L175+K177</f>
        <v>1465.84</v>
      </c>
      <c r="M177" s="256">
        <v>0.0</v>
      </c>
      <c r="N177" s="255">
        <f>N175+M177</f>
        <v>900</v>
      </c>
      <c r="O177" s="256">
        <v>0.0</v>
      </c>
      <c r="P177" s="255">
        <f t="shared" si="63"/>
        <v>1221.33</v>
      </c>
      <c r="Q177" s="256">
        <f>E177+I177</f>
        <v>6.43</v>
      </c>
      <c r="R177" s="257">
        <f t="shared" si="22"/>
        <v>33606.46</v>
      </c>
      <c r="S177" s="217"/>
      <c r="T177" s="27"/>
      <c r="U177" s="27"/>
      <c r="V177" s="283">
        <v>0.0</v>
      </c>
      <c r="W177" s="27"/>
      <c r="X177" s="27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</row>
    <row r="178">
      <c r="A178" s="259"/>
      <c r="B178" s="269">
        <v>44062.0</v>
      </c>
      <c r="C178" s="270" t="s">
        <v>61</v>
      </c>
      <c r="D178" s="273">
        <f>ROUND($C$3/365*H177,2)</f>
        <v>36.46</v>
      </c>
      <c r="E178" s="272">
        <v>0.0</v>
      </c>
      <c r="F178" s="273">
        <f>F177+E178</f>
        <v>7818.1</v>
      </c>
      <c r="G178" s="272">
        <v>0.0</v>
      </c>
      <c r="H178" s="273">
        <f>H177+G178</f>
        <v>22181.9</v>
      </c>
      <c r="I178" s="272">
        <v>0.0</v>
      </c>
      <c r="J178" s="271">
        <f t="shared" si="65"/>
        <v>19.29</v>
      </c>
      <c r="K178" s="272">
        <v>0.0</v>
      </c>
      <c r="L178" s="273">
        <f>L177+K178</f>
        <v>1465.84</v>
      </c>
      <c r="M178" s="272">
        <v>0.0</v>
      </c>
      <c r="N178" s="273">
        <f>N175+M178</f>
        <v>900</v>
      </c>
      <c r="O178" s="272">
        <f>D178</f>
        <v>36.46</v>
      </c>
      <c r="P178" s="273">
        <f t="shared" si="63"/>
        <v>1257.79</v>
      </c>
      <c r="Q178" s="272">
        <f>D178</f>
        <v>36.46</v>
      </c>
      <c r="R178" s="271">
        <f t="shared" si="22"/>
        <v>33642.92</v>
      </c>
      <c r="S178" s="217"/>
      <c r="T178" s="274">
        <v>6.0</v>
      </c>
      <c r="U178" s="274">
        <v>0.0</v>
      </c>
      <c r="V178" s="283">
        <v>0.0</v>
      </c>
      <c r="W178" s="276">
        <f>ROUND(MAX(0,F178-$S$5)+J179+ROUND(F178*$C$2/365,2)*(T178-U178)+ROUND(F178*$C$5,2)*U178,2)</f>
        <v>7882.4</v>
      </c>
      <c r="X178" s="277">
        <f>ROUND(R179/$C$14*100,2)</f>
        <v>336.49</v>
      </c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</row>
    <row r="179">
      <c r="A179" s="259"/>
      <c r="B179" s="253">
        <v>44062.0</v>
      </c>
      <c r="C179" s="254" t="s">
        <v>44</v>
      </c>
      <c r="D179" s="290">
        <f>ROUND($C$2/365*F177,2)</f>
        <v>6.43</v>
      </c>
      <c r="E179" s="256">
        <v>0.0</v>
      </c>
      <c r="F179" s="255">
        <f>F177+E179</f>
        <v>7818.1</v>
      </c>
      <c r="G179" s="256">
        <v>0.0</v>
      </c>
      <c r="H179" s="255">
        <f>H177+G179</f>
        <v>22181.9</v>
      </c>
      <c r="I179" s="291">
        <f>D179</f>
        <v>6.43</v>
      </c>
      <c r="J179" s="257">
        <f t="shared" si="65"/>
        <v>25.72</v>
      </c>
      <c r="K179" s="256">
        <v>0.0</v>
      </c>
      <c r="L179" s="255">
        <f>L177+K179</f>
        <v>1465.84</v>
      </c>
      <c r="M179" s="256">
        <v>0.0</v>
      </c>
      <c r="N179" s="255">
        <f>N177+M179</f>
        <v>900</v>
      </c>
      <c r="O179" s="256">
        <v>0.0</v>
      </c>
      <c r="P179" s="255">
        <f t="shared" si="63"/>
        <v>1257.79</v>
      </c>
      <c r="Q179" s="256">
        <f>E179+I179</f>
        <v>6.43</v>
      </c>
      <c r="R179" s="257">
        <f t="shared" si="22"/>
        <v>33649.35</v>
      </c>
      <c r="S179" s="217"/>
      <c r="T179" s="27"/>
      <c r="U179" s="27"/>
      <c r="V179" s="283">
        <v>0.0</v>
      </c>
      <c r="W179" s="27"/>
      <c r="X179" s="27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</row>
    <row r="180">
      <c r="A180" s="259"/>
      <c r="B180" s="269">
        <v>44063.0</v>
      </c>
      <c r="C180" s="270" t="s">
        <v>61</v>
      </c>
      <c r="D180" s="273">
        <f>ROUND($C$3/365*H179,2)</f>
        <v>36.46</v>
      </c>
      <c r="E180" s="272">
        <v>0.0</v>
      </c>
      <c r="F180" s="273">
        <f>F179+E180</f>
        <v>7818.1</v>
      </c>
      <c r="G180" s="272">
        <v>0.0</v>
      </c>
      <c r="H180" s="273">
        <f>H179+G180</f>
        <v>22181.9</v>
      </c>
      <c r="I180" s="272">
        <v>0.0</v>
      </c>
      <c r="J180" s="271">
        <f t="shared" si="65"/>
        <v>25.72</v>
      </c>
      <c r="K180" s="272">
        <v>0.0</v>
      </c>
      <c r="L180" s="273">
        <f>L179+K180</f>
        <v>1465.84</v>
      </c>
      <c r="M180" s="272">
        <v>0.0</v>
      </c>
      <c r="N180" s="273">
        <f>N177+M180</f>
        <v>900</v>
      </c>
      <c r="O180" s="272">
        <f>D180</f>
        <v>36.46</v>
      </c>
      <c r="P180" s="273">
        <f t="shared" si="63"/>
        <v>1294.25</v>
      </c>
      <c r="Q180" s="272">
        <f>D180</f>
        <v>36.46</v>
      </c>
      <c r="R180" s="271">
        <f t="shared" si="22"/>
        <v>33685.81</v>
      </c>
      <c r="S180" s="217"/>
      <c r="T180" s="274">
        <v>5.0</v>
      </c>
      <c r="U180" s="274">
        <v>0.0</v>
      </c>
      <c r="V180" s="283">
        <v>0.0</v>
      </c>
      <c r="W180" s="276">
        <f>ROUND(MAX(0,F180-$S$5)+J181+ROUND(F180*$C$2/365,2)*(T180-U180)+ROUND(F180*$C$5,2)*U180,2)</f>
        <v>7882.4</v>
      </c>
      <c r="X180" s="277">
        <f>ROUND(R181/$C$14*100,2)</f>
        <v>336.92</v>
      </c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</row>
    <row r="181">
      <c r="A181" s="259"/>
      <c r="B181" s="253">
        <v>44063.0</v>
      </c>
      <c r="C181" s="254" t="s">
        <v>44</v>
      </c>
      <c r="D181" s="290">
        <f>ROUND($C$2/365*F179,2)</f>
        <v>6.43</v>
      </c>
      <c r="E181" s="256">
        <v>0.0</v>
      </c>
      <c r="F181" s="255">
        <f>F179+E181</f>
        <v>7818.1</v>
      </c>
      <c r="G181" s="256">
        <v>0.0</v>
      </c>
      <c r="H181" s="255">
        <f>H179+G181</f>
        <v>22181.9</v>
      </c>
      <c r="I181" s="291">
        <f>D181</f>
        <v>6.43</v>
      </c>
      <c r="J181" s="257">
        <f t="shared" si="65"/>
        <v>32.15</v>
      </c>
      <c r="K181" s="256">
        <v>0.0</v>
      </c>
      <c r="L181" s="255">
        <f>L179+K181</f>
        <v>1465.84</v>
      </c>
      <c r="M181" s="256">
        <v>0.0</v>
      </c>
      <c r="N181" s="255">
        <f>N179+M181</f>
        <v>900</v>
      </c>
      <c r="O181" s="256">
        <v>0.0</v>
      </c>
      <c r="P181" s="255">
        <f t="shared" si="63"/>
        <v>1294.25</v>
      </c>
      <c r="Q181" s="256">
        <f>E181+I181</f>
        <v>6.43</v>
      </c>
      <c r="R181" s="257">
        <f t="shared" si="22"/>
        <v>33692.24</v>
      </c>
      <c r="S181" s="217"/>
      <c r="T181" s="27"/>
      <c r="U181" s="27"/>
      <c r="V181" s="283">
        <v>0.0</v>
      </c>
      <c r="W181" s="27"/>
      <c r="X181" s="27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</row>
    <row r="182">
      <c r="A182" s="259"/>
      <c r="B182" s="269">
        <v>44064.0</v>
      </c>
      <c r="C182" s="270" t="s">
        <v>61</v>
      </c>
      <c r="D182" s="273">
        <f>ROUND($C$3/365*H181,2)</f>
        <v>36.46</v>
      </c>
      <c r="E182" s="272">
        <v>0.0</v>
      </c>
      <c r="F182" s="273">
        <f>F181+E182</f>
        <v>7818.1</v>
      </c>
      <c r="G182" s="272">
        <v>0.0</v>
      </c>
      <c r="H182" s="273">
        <f>H181+G182</f>
        <v>22181.9</v>
      </c>
      <c r="I182" s="272">
        <v>0.0</v>
      </c>
      <c r="J182" s="271">
        <f t="shared" si="65"/>
        <v>32.15</v>
      </c>
      <c r="K182" s="272">
        <v>0.0</v>
      </c>
      <c r="L182" s="273">
        <f>L181+K182</f>
        <v>1465.84</v>
      </c>
      <c r="M182" s="272">
        <v>0.0</v>
      </c>
      <c r="N182" s="273">
        <f>N179+M182</f>
        <v>900</v>
      </c>
      <c r="O182" s="272">
        <f>D182</f>
        <v>36.46</v>
      </c>
      <c r="P182" s="273">
        <f t="shared" si="63"/>
        <v>1330.71</v>
      </c>
      <c r="Q182" s="272">
        <f>D182</f>
        <v>36.46</v>
      </c>
      <c r="R182" s="271">
        <f t="shared" si="22"/>
        <v>33728.7</v>
      </c>
      <c r="S182" s="217"/>
      <c r="T182" s="274">
        <v>4.0</v>
      </c>
      <c r="U182" s="274">
        <v>0.0</v>
      </c>
      <c r="V182" s="283">
        <v>0.0</v>
      </c>
      <c r="W182" s="276">
        <f>ROUND(MAX(0,F182-$S$5)+J183+ROUND(F182*$C$2/365,2)*(T182-U182)+ROUND(F182*$C$5,2)*U182,2)</f>
        <v>7882.4</v>
      </c>
      <c r="X182" s="277">
        <f>ROUND(R183/$C$14*100,2)</f>
        <v>337.35</v>
      </c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</row>
    <row r="183">
      <c r="A183" s="259"/>
      <c r="B183" s="253">
        <v>44064.0</v>
      </c>
      <c r="C183" s="254" t="s">
        <v>44</v>
      </c>
      <c r="D183" s="290">
        <f>ROUND($C$2/365*F181,2)</f>
        <v>6.43</v>
      </c>
      <c r="E183" s="256">
        <v>0.0</v>
      </c>
      <c r="F183" s="255">
        <f>F181+E183</f>
        <v>7818.1</v>
      </c>
      <c r="G183" s="256">
        <v>0.0</v>
      </c>
      <c r="H183" s="255">
        <f>H181+G183</f>
        <v>22181.9</v>
      </c>
      <c r="I183" s="291">
        <f>D183</f>
        <v>6.43</v>
      </c>
      <c r="J183" s="257">
        <f t="shared" si="65"/>
        <v>38.58</v>
      </c>
      <c r="K183" s="256">
        <v>0.0</v>
      </c>
      <c r="L183" s="255">
        <f>L181+K183</f>
        <v>1465.84</v>
      </c>
      <c r="M183" s="256">
        <v>0.0</v>
      </c>
      <c r="N183" s="255">
        <f>N181+M183</f>
        <v>900</v>
      </c>
      <c r="O183" s="256">
        <v>0.0</v>
      </c>
      <c r="P183" s="255">
        <f t="shared" si="63"/>
        <v>1330.71</v>
      </c>
      <c r="Q183" s="256">
        <f>E183+I183</f>
        <v>6.43</v>
      </c>
      <c r="R183" s="257">
        <f t="shared" si="22"/>
        <v>33735.13</v>
      </c>
      <c r="S183" s="217"/>
      <c r="T183" s="27"/>
      <c r="U183" s="27"/>
      <c r="V183" s="283">
        <v>0.0</v>
      </c>
      <c r="W183" s="27"/>
      <c r="X183" s="27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</row>
    <row r="184">
      <c r="A184" s="259"/>
      <c r="B184" s="269">
        <v>44065.0</v>
      </c>
      <c r="C184" s="270" t="s">
        <v>61</v>
      </c>
      <c r="D184" s="273">
        <f>ROUND($C$3/365*H183,2)</f>
        <v>36.46</v>
      </c>
      <c r="E184" s="272">
        <v>0.0</v>
      </c>
      <c r="F184" s="273">
        <f>F183+E184</f>
        <v>7818.1</v>
      </c>
      <c r="G184" s="272">
        <v>0.0</v>
      </c>
      <c r="H184" s="273">
        <f>H183+G184</f>
        <v>22181.9</v>
      </c>
      <c r="I184" s="272">
        <v>0.0</v>
      </c>
      <c r="J184" s="271">
        <f t="shared" si="65"/>
        <v>38.58</v>
      </c>
      <c r="K184" s="272">
        <v>0.0</v>
      </c>
      <c r="L184" s="273">
        <f>L183+K184</f>
        <v>1465.84</v>
      </c>
      <c r="M184" s="272">
        <v>0.0</v>
      </c>
      <c r="N184" s="273">
        <f>N181+M184</f>
        <v>900</v>
      </c>
      <c r="O184" s="272">
        <f>D184</f>
        <v>36.46</v>
      </c>
      <c r="P184" s="273">
        <f t="shared" si="63"/>
        <v>1367.17</v>
      </c>
      <c r="Q184" s="272">
        <f>D184</f>
        <v>36.46</v>
      </c>
      <c r="R184" s="271">
        <f t="shared" si="22"/>
        <v>33771.59</v>
      </c>
      <c r="S184" s="217"/>
      <c r="T184" s="274">
        <v>3.0</v>
      </c>
      <c r="U184" s="274">
        <v>0.0</v>
      </c>
      <c r="V184" s="283">
        <v>0.0</v>
      </c>
      <c r="W184" s="276">
        <f>ROUND(MAX(0,F184-$S$5)+J185+ROUND(F184*$C$2/365,2)*(T184-U184)+ROUND(F184*$C$5,2)*U184,2)</f>
        <v>7882.4</v>
      </c>
      <c r="X184" s="277">
        <f>ROUND(R185/$C$14*100,2)</f>
        <v>337.78</v>
      </c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</row>
    <row r="185">
      <c r="A185" s="259"/>
      <c r="B185" s="253">
        <v>44065.0</v>
      </c>
      <c r="C185" s="254" t="s">
        <v>44</v>
      </c>
      <c r="D185" s="290">
        <f>ROUND($C$2/365*F183,2)</f>
        <v>6.43</v>
      </c>
      <c r="E185" s="256">
        <v>0.0</v>
      </c>
      <c r="F185" s="255">
        <f>F183+E185</f>
        <v>7818.1</v>
      </c>
      <c r="G185" s="256">
        <v>0.0</v>
      </c>
      <c r="H185" s="255">
        <f>H183+G185</f>
        <v>22181.9</v>
      </c>
      <c r="I185" s="291">
        <f>D185</f>
        <v>6.43</v>
      </c>
      <c r="J185" s="257">
        <f t="shared" si="65"/>
        <v>45.01</v>
      </c>
      <c r="K185" s="256">
        <v>0.0</v>
      </c>
      <c r="L185" s="255">
        <f>L183+K185</f>
        <v>1465.84</v>
      </c>
      <c r="M185" s="256">
        <v>0.0</v>
      </c>
      <c r="N185" s="255">
        <f>N183+M185</f>
        <v>900</v>
      </c>
      <c r="O185" s="256">
        <v>0.0</v>
      </c>
      <c r="P185" s="255">
        <f t="shared" si="63"/>
        <v>1367.17</v>
      </c>
      <c r="Q185" s="256">
        <f>E185+I185</f>
        <v>6.43</v>
      </c>
      <c r="R185" s="257">
        <f t="shared" si="22"/>
        <v>33778.02</v>
      </c>
      <c r="S185" s="217"/>
      <c r="T185" s="27"/>
      <c r="U185" s="27"/>
      <c r="V185" s="283">
        <v>0.0</v>
      </c>
      <c r="W185" s="27"/>
      <c r="X185" s="27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</row>
    <row r="186">
      <c r="A186" s="259"/>
      <c r="B186" s="269">
        <v>44066.0</v>
      </c>
      <c r="C186" s="270" t="s">
        <v>61</v>
      </c>
      <c r="D186" s="273">
        <f>ROUND($C$3/365*H185,2)</f>
        <v>36.46</v>
      </c>
      <c r="E186" s="272">
        <v>0.0</v>
      </c>
      <c r="F186" s="273">
        <f>F185+E186</f>
        <v>7818.1</v>
      </c>
      <c r="G186" s="272">
        <v>0.0</v>
      </c>
      <c r="H186" s="273">
        <f>H185+G186</f>
        <v>22181.9</v>
      </c>
      <c r="I186" s="272">
        <v>0.0</v>
      </c>
      <c r="J186" s="271">
        <f t="shared" si="65"/>
        <v>45.01</v>
      </c>
      <c r="K186" s="272">
        <v>0.0</v>
      </c>
      <c r="L186" s="273">
        <f>L185+K186</f>
        <v>1465.84</v>
      </c>
      <c r="M186" s="272">
        <v>0.0</v>
      </c>
      <c r="N186" s="273">
        <f>N183+M186</f>
        <v>900</v>
      </c>
      <c r="O186" s="272">
        <f>D186</f>
        <v>36.46</v>
      </c>
      <c r="P186" s="273">
        <f t="shared" si="63"/>
        <v>1403.63</v>
      </c>
      <c r="Q186" s="272">
        <f>D186</f>
        <v>36.46</v>
      </c>
      <c r="R186" s="271">
        <f t="shared" si="22"/>
        <v>33814.48</v>
      </c>
      <c r="S186" s="217"/>
      <c r="T186" s="274">
        <v>2.0</v>
      </c>
      <c r="U186" s="274">
        <v>0.0</v>
      </c>
      <c r="V186" s="283">
        <v>0.0</v>
      </c>
      <c r="W186" s="276">
        <f>ROUND(MAX(0,F186-$S$5)+J187+ROUND(F186*$C$2/365,2)*(T186-U186)+ROUND(F186*$C$5,2)*U186,2)</f>
        <v>7882.4</v>
      </c>
      <c r="X186" s="277">
        <f>ROUND(R187/$C$14*100,2)</f>
        <v>338.21</v>
      </c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</row>
    <row r="187">
      <c r="A187" s="259"/>
      <c r="B187" s="253">
        <v>44066.0</v>
      </c>
      <c r="C187" s="254" t="s">
        <v>44</v>
      </c>
      <c r="D187" s="290">
        <f>ROUND($C$2/365*F185,2)</f>
        <v>6.43</v>
      </c>
      <c r="E187" s="256">
        <v>0.0</v>
      </c>
      <c r="F187" s="255">
        <f>F185+E187</f>
        <v>7818.1</v>
      </c>
      <c r="G187" s="256">
        <v>0.0</v>
      </c>
      <c r="H187" s="255">
        <f>H185+G187</f>
        <v>22181.9</v>
      </c>
      <c r="I187" s="291">
        <f>D187</f>
        <v>6.43</v>
      </c>
      <c r="J187" s="257">
        <f t="shared" si="65"/>
        <v>51.44</v>
      </c>
      <c r="K187" s="256">
        <v>0.0</v>
      </c>
      <c r="L187" s="255">
        <f>L185+K187</f>
        <v>1465.84</v>
      </c>
      <c r="M187" s="256">
        <v>0.0</v>
      </c>
      <c r="N187" s="255">
        <f>N185+M187</f>
        <v>900</v>
      </c>
      <c r="O187" s="256">
        <v>0.0</v>
      </c>
      <c r="P187" s="255">
        <f t="shared" si="63"/>
        <v>1403.63</v>
      </c>
      <c r="Q187" s="256">
        <f>E187+I187</f>
        <v>6.43</v>
      </c>
      <c r="R187" s="257">
        <f t="shared" si="22"/>
        <v>33820.91</v>
      </c>
      <c r="S187" s="217"/>
      <c r="T187" s="27"/>
      <c r="U187" s="27"/>
      <c r="V187" s="283">
        <v>0.0</v>
      </c>
      <c r="W187" s="27"/>
      <c r="X187" s="27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</row>
    <row r="188">
      <c r="A188" s="259"/>
      <c r="B188" s="269">
        <v>44067.0</v>
      </c>
      <c r="C188" s="270" t="s">
        <v>61</v>
      </c>
      <c r="D188" s="273">
        <f>ROUND($C$3/365*H187,2)</f>
        <v>36.46</v>
      </c>
      <c r="E188" s="272">
        <v>0.0</v>
      </c>
      <c r="F188" s="273">
        <f>F187+E188</f>
        <v>7818.1</v>
      </c>
      <c r="G188" s="272">
        <v>0.0</v>
      </c>
      <c r="H188" s="273">
        <f>H187+G188</f>
        <v>22181.9</v>
      </c>
      <c r="I188" s="272">
        <v>0.0</v>
      </c>
      <c r="J188" s="271">
        <f t="shared" si="65"/>
        <v>51.44</v>
      </c>
      <c r="K188" s="272">
        <v>0.0</v>
      </c>
      <c r="L188" s="273">
        <f>L187+K188</f>
        <v>1465.84</v>
      </c>
      <c r="M188" s="272">
        <v>0.0</v>
      </c>
      <c r="N188" s="273">
        <f>N185+M188</f>
        <v>900</v>
      </c>
      <c r="O188" s="272">
        <f>D188</f>
        <v>36.46</v>
      </c>
      <c r="P188" s="273">
        <f t="shared" si="63"/>
        <v>1440.09</v>
      </c>
      <c r="Q188" s="272">
        <f>D188</f>
        <v>36.46</v>
      </c>
      <c r="R188" s="271">
        <f t="shared" si="22"/>
        <v>33857.37</v>
      </c>
      <c r="S188" s="217"/>
      <c r="T188" s="274">
        <v>1.0</v>
      </c>
      <c r="U188" s="274">
        <v>0.0</v>
      </c>
      <c r="V188" s="283">
        <v>0.0</v>
      </c>
      <c r="W188" s="276">
        <f>ROUND(MAX(0,F188-$S$5)+J189+ROUND(F188*$C$2/365,2)*(T188-U188)+ROUND(F188*$C$5,2)*U188,2)</f>
        <v>7882.4</v>
      </c>
      <c r="X188" s="277">
        <f>ROUND(R189/$C$14*100,2)</f>
        <v>338.64</v>
      </c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</row>
    <row r="189">
      <c r="A189" s="259"/>
      <c r="B189" s="253">
        <v>44067.0</v>
      </c>
      <c r="C189" s="254" t="s">
        <v>44</v>
      </c>
      <c r="D189" s="290">
        <f>ROUND($C$2/365*F187,2)</f>
        <v>6.43</v>
      </c>
      <c r="E189" s="256">
        <v>0.0</v>
      </c>
      <c r="F189" s="255">
        <f>F187+E189</f>
        <v>7818.1</v>
      </c>
      <c r="G189" s="256">
        <v>0.0</v>
      </c>
      <c r="H189" s="255">
        <f>H187+G189</f>
        <v>22181.9</v>
      </c>
      <c r="I189" s="291">
        <f>D189</f>
        <v>6.43</v>
      </c>
      <c r="J189" s="257">
        <f t="shared" si="65"/>
        <v>57.87</v>
      </c>
      <c r="K189" s="256">
        <v>0.0</v>
      </c>
      <c r="L189" s="255">
        <f>L187+K189</f>
        <v>1465.84</v>
      </c>
      <c r="M189" s="256">
        <v>0.0</v>
      </c>
      <c r="N189" s="255">
        <f>N187+M189</f>
        <v>900</v>
      </c>
      <c r="O189" s="256">
        <v>0.0</v>
      </c>
      <c r="P189" s="255">
        <f t="shared" si="63"/>
        <v>1440.09</v>
      </c>
      <c r="Q189" s="256">
        <f>E189+I189</f>
        <v>6.43</v>
      </c>
      <c r="R189" s="257">
        <f t="shared" si="22"/>
        <v>33863.8</v>
      </c>
      <c r="S189" s="217"/>
      <c r="T189" s="27"/>
      <c r="U189" s="27"/>
      <c r="V189" s="283">
        <v>0.0</v>
      </c>
      <c r="W189" s="27"/>
      <c r="X189" s="27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</row>
    <row r="190">
      <c r="A190" s="259"/>
      <c r="B190" s="269">
        <v>44068.0</v>
      </c>
      <c r="C190" s="270" t="s">
        <v>61</v>
      </c>
      <c r="D190" s="273">
        <f>ROUND($C$3/365*H189,2)</f>
        <v>36.46</v>
      </c>
      <c r="E190" s="272">
        <v>0.0</v>
      </c>
      <c r="F190" s="273">
        <f>F189+E190</f>
        <v>7818.1</v>
      </c>
      <c r="G190" s="272">
        <v>0.0</v>
      </c>
      <c r="H190" s="273">
        <f>H189+G190</f>
        <v>22181.9</v>
      </c>
      <c r="I190" s="272">
        <v>0.0</v>
      </c>
      <c r="J190" s="271">
        <f t="shared" si="65"/>
        <v>57.87</v>
      </c>
      <c r="K190" s="272">
        <v>0.0</v>
      </c>
      <c r="L190" s="273">
        <f>L189+K190</f>
        <v>1465.84</v>
      </c>
      <c r="M190" s="272">
        <v>0.0</v>
      </c>
      <c r="N190" s="273">
        <f>N187+M190</f>
        <v>900</v>
      </c>
      <c r="O190" s="272">
        <f>D190</f>
        <v>36.46</v>
      </c>
      <c r="P190" s="273">
        <f t="shared" si="63"/>
        <v>1476.55</v>
      </c>
      <c r="Q190" s="272">
        <f>D190</f>
        <v>36.46</v>
      </c>
      <c r="R190" s="271">
        <f t="shared" si="22"/>
        <v>33900.26</v>
      </c>
      <c r="S190" s="217"/>
      <c r="T190" s="274">
        <v>0.0</v>
      </c>
      <c r="U190" s="274">
        <v>0.0</v>
      </c>
      <c r="V190" s="283">
        <v>0.0</v>
      </c>
      <c r="W190" s="276">
        <f>ROUND(MAX(0,F190-$S$5)+J191+ROUND(F190*$C$2/365,2)*(T190-U190)+ROUND(F190*$C$5,2)*U190,2)</f>
        <v>7882.4</v>
      </c>
      <c r="X190" s="277">
        <f>ROUND(R191/$C$14*100,2)</f>
        <v>339.07</v>
      </c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</row>
    <row r="191">
      <c r="A191" s="259"/>
      <c r="B191" s="260">
        <v>44068.0</v>
      </c>
      <c r="C191" s="261" t="s">
        <v>44</v>
      </c>
      <c r="D191" s="292">
        <f>ROUND($C$2/365*F189,2)</f>
        <v>6.43</v>
      </c>
      <c r="E191" s="263">
        <v>0.0</v>
      </c>
      <c r="F191" s="262">
        <f>F189+E191</f>
        <v>7818.1</v>
      </c>
      <c r="G191" s="263">
        <v>0.0</v>
      </c>
      <c r="H191" s="262">
        <f>H189+G191</f>
        <v>22181.9</v>
      </c>
      <c r="I191" s="293">
        <f>D191</f>
        <v>6.43</v>
      </c>
      <c r="J191" s="264">
        <f t="shared" si="65"/>
        <v>64.3</v>
      </c>
      <c r="K191" s="263">
        <v>0.0</v>
      </c>
      <c r="L191" s="262">
        <f>L189+K191</f>
        <v>1465.84</v>
      </c>
      <c r="M191" s="263">
        <v>0.0</v>
      </c>
      <c r="N191" s="262">
        <f>N189+M191</f>
        <v>900</v>
      </c>
      <c r="O191" s="263">
        <v>0.0</v>
      </c>
      <c r="P191" s="262">
        <f t="shared" si="63"/>
        <v>1476.55</v>
      </c>
      <c r="Q191" s="263">
        <f>E191+I191</f>
        <v>6.43</v>
      </c>
      <c r="R191" s="264">
        <f t="shared" si="22"/>
        <v>33906.69</v>
      </c>
      <c r="S191" s="217"/>
      <c r="T191" s="27"/>
      <c r="U191" s="27"/>
      <c r="V191" s="283">
        <v>0.0</v>
      </c>
      <c r="W191" s="27"/>
      <c r="X191" s="27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</row>
    <row r="192">
      <c r="A192" s="259"/>
      <c r="B192" s="269">
        <v>44069.0</v>
      </c>
      <c r="C192" s="270" t="s">
        <v>58</v>
      </c>
      <c r="D192" s="271">
        <f>C8</f>
        <v>300</v>
      </c>
      <c r="E192" s="272">
        <v>0.0</v>
      </c>
      <c r="F192" s="273">
        <f t="shared" ref="F192:F194" si="66">F191+E192</f>
        <v>7818.1</v>
      </c>
      <c r="G192" s="272">
        <f>0</f>
        <v>0</v>
      </c>
      <c r="H192" s="273">
        <f t="shared" ref="H192:H193" si="67">G192+H191</f>
        <v>22181.9</v>
      </c>
      <c r="I192" s="272">
        <v>0.0</v>
      </c>
      <c r="J192" s="271">
        <f t="shared" si="65"/>
        <v>64.3</v>
      </c>
      <c r="K192" s="272">
        <v>0.0</v>
      </c>
      <c r="L192" s="273">
        <f>K192+L191</f>
        <v>1465.84</v>
      </c>
      <c r="M192" s="272">
        <f>D192</f>
        <v>300</v>
      </c>
      <c r="N192" s="273">
        <f>M192+N191</f>
        <v>1200</v>
      </c>
      <c r="O192" s="272">
        <v>0.0</v>
      </c>
      <c r="P192" s="273">
        <f t="shared" si="63"/>
        <v>1476.55</v>
      </c>
      <c r="Q192" s="272">
        <f>E192+I192+M192+O192</f>
        <v>300</v>
      </c>
      <c r="R192" s="271">
        <f t="shared" si="22"/>
        <v>34206.69</v>
      </c>
      <c r="S192" s="217"/>
      <c r="T192" s="274">
        <v>0.0</v>
      </c>
      <c r="U192" s="274">
        <v>0.0</v>
      </c>
      <c r="V192" s="275">
        <v>0.0</v>
      </c>
      <c r="W192" s="276">
        <f>ROUND(MAX(0,F196-$T$4)+J196+ROUND(F196*$C$2/365,2)*(T192-U192)+ROUND(F196*$C$5,2)*U192,2)</f>
        <v>0</v>
      </c>
      <c r="X192" s="277">
        <f>ROUND(R195/$C$14*100,2)</f>
        <v>342.56</v>
      </c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</row>
    <row r="193">
      <c r="A193" s="246"/>
      <c r="B193" s="269">
        <v>44069.0</v>
      </c>
      <c r="C193" s="270" t="s">
        <v>59</v>
      </c>
      <c r="D193" s="273">
        <f>F192</f>
        <v>7818.1</v>
      </c>
      <c r="E193" s="272">
        <f>-F192</f>
        <v>-7818.1</v>
      </c>
      <c r="F193" s="273">
        <f t="shared" si="66"/>
        <v>0</v>
      </c>
      <c r="G193" s="272">
        <f>F192</f>
        <v>7818.1</v>
      </c>
      <c r="H193" s="273">
        <f t="shared" si="67"/>
        <v>30000</v>
      </c>
      <c r="I193" s="272">
        <v>0.0</v>
      </c>
      <c r="J193" s="271">
        <f t="shared" si="65"/>
        <v>64.3</v>
      </c>
      <c r="K193" s="272">
        <v>0.0</v>
      </c>
      <c r="L193" s="273">
        <f t="shared" ref="L193:L198" si="68">L192+K193</f>
        <v>1465.84</v>
      </c>
      <c r="M193" s="272">
        <v>0.0</v>
      </c>
      <c r="N193" s="273">
        <f t="shared" ref="N193:N194" si="69">N192+M193</f>
        <v>1200</v>
      </c>
      <c r="O193" s="272">
        <v>0.0</v>
      </c>
      <c r="P193" s="273">
        <f t="shared" si="63"/>
        <v>1476.55</v>
      </c>
      <c r="Q193" s="272">
        <v>0.0</v>
      </c>
      <c r="R193" s="271">
        <f t="shared" si="22"/>
        <v>34206.69</v>
      </c>
      <c r="S193" s="217"/>
      <c r="T193" s="23"/>
      <c r="U193" s="23"/>
      <c r="V193" s="23"/>
      <c r="W193" s="23"/>
      <c r="X193" s="23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</row>
    <row r="194">
      <c r="A194" s="246"/>
      <c r="B194" s="269">
        <v>44069.0</v>
      </c>
      <c r="C194" s="270" t="s">
        <v>60</v>
      </c>
      <c r="D194" s="273">
        <f>J193</f>
        <v>64.3</v>
      </c>
      <c r="E194" s="272">
        <v>0.0</v>
      </c>
      <c r="F194" s="273">
        <f t="shared" si="66"/>
        <v>0</v>
      </c>
      <c r="G194" s="272">
        <v>0.0</v>
      </c>
      <c r="H194" s="273">
        <f t="shared" ref="H194:H198" si="70">H193+G194</f>
        <v>30000</v>
      </c>
      <c r="I194" s="272">
        <f>-J193</f>
        <v>-64.3</v>
      </c>
      <c r="J194" s="271">
        <f t="shared" si="65"/>
        <v>0</v>
      </c>
      <c r="K194" s="272">
        <f>J193</f>
        <v>64.3</v>
      </c>
      <c r="L194" s="273">
        <f t="shared" si="68"/>
        <v>1530.14</v>
      </c>
      <c r="M194" s="272">
        <v>0.0</v>
      </c>
      <c r="N194" s="273">
        <f t="shared" si="69"/>
        <v>1200</v>
      </c>
      <c r="O194" s="272">
        <v>0.0</v>
      </c>
      <c r="P194" s="273">
        <f t="shared" si="63"/>
        <v>1476.55</v>
      </c>
      <c r="Q194" s="272">
        <v>0.0</v>
      </c>
      <c r="R194" s="271">
        <f t="shared" si="22"/>
        <v>34206.69</v>
      </c>
      <c r="S194" s="217"/>
      <c r="T194" s="23"/>
      <c r="U194" s="23"/>
      <c r="V194" s="23"/>
      <c r="W194" s="23"/>
      <c r="X194" s="23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</row>
    <row r="195">
      <c r="A195" s="246"/>
      <c r="B195" s="269">
        <v>44069.0</v>
      </c>
      <c r="C195" s="270" t="s">
        <v>61</v>
      </c>
      <c r="D195" s="273">
        <f>ROUND(C3/365*H194,2)</f>
        <v>49.32</v>
      </c>
      <c r="E195" s="272">
        <v>0.0</v>
      </c>
      <c r="F195" s="273">
        <v>0.0</v>
      </c>
      <c r="G195" s="272">
        <v>0.0</v>
      </c>
      <c r="H195" s="273">
        <f t="shared" si="70"/>
        <v>30000</v>
      </c>
      <c r="I195" s="272">
        <v>0.0</v>
      </c>
      <c r="J195" s="271">
        <v>0.0</v>
      </c>
      <c r="K195" s="272">
        <v>0.0</v>
      </c>
      <c r="L195" s="273">
        <f t="shared" si="68"/>
        <v>1530.14</v>
      </c>
      <c r="M195" s="272">
        <v>0.0</v>
      </c>
      <c r="N195" s="273">
        <f>N192+M195</f>
        <v>1200</v>
      </c>
      <c r="O195" s="272">
        <f t="shared" ref="O195:O197" si="71">D195</f>
        <v>49.32</v>
      </c>
      <c r="P195" s="273">
        <f t="shared" si="63"/>
        <v>1525.87</v>
      </c>
      <c r="Q195" s="272">
        <f t="shared" ref="Q195:Q197" si="72">E195+I195+M195+O195</f>
        <v>49.32</v>
      </c>
      <c r="R195" s="271">
        <f t="shared" si="22"/>
        <v>34256.01</v>
      </c>
      <c r="S195" s="217"/>
      <c r="T195" s="27"/>
      <c r="U195" s="27"/>
      <c r="V195" s="23"/>
      <c r="W195" s="27"/>
      <c r="X195" s="27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</row>
    <row r="196">
      <c r="A196" s="246"/>
      <c r="B196" s="269">
        <v>44070.0</v>
      </c>
      <c r="C196" s="270" t="s">
        <v>61</v>
      </c>
      <c r="D196" s="273">
        <f>ROUND(C3/365*H195,2)</f>
        <v>49.32</v>
      </c>
      <c r="E196" s="272">
        <v>0.0</v>
      </c>
      <c r="F196" s="273">
        <v>0.0</v>
      </c>
      <c r="G196" s="272">
        <v>0.0</v>
      </c>
      <c r="H196" s="273">
        <f t="shared" si="70"/>
        <v>30000</v>
      </c>
      <c r="I196" s="272">
        <v>0.0</v>
      </c>
      <c r="J196" s="271">
        <v>0.0</v>
      </c>
      <c r="K196" s="272">
        <v>0.0</v>
      </c>
      <c r="L196" s="273">
        <f t="shared" si="68"/>
        <v>1530.14</v>
      </c>
      <c r="M196" s="272">
        <v>0.0</v>
      </c>
      <c r="N196" s="273">
        <f t="shared" ref="N196:N198" si="73">N195+M196</f>
        <v>1200</v>
      </c>
      <c r="O196" s="272">
        <f t="shared" si="71"/>
        <v>49.32</v>
      </c>
      <c r="P196" s="273">
        <f t="shared" si="63"/>
        <v>1575.19</v>
      </c>
      <c r="Q196" s="272">
        <f t="shared" si="72"/>
        <v>49.32</v>
      </c>
      <c r="R196" s="271">
        <f t="shared" si="22"/>
        <v>34305.33</v>
      </c>
      <c r="S196" s="217"/>
      <c r="T196" s="294">
        <v>0.0</v>
      </c>
      <c r="U196" s="294">
        <v>0.0</v>
      </c>
      <c r="V196" s="27"/>
      <c r="W196" s="250">
        <v>0.0</v>
      </c>
      <c r="X196" s="295">
        <f t="shared" ref="X196:X198" si="74">ROUND(R196/$C$14*100,2)</f>
        <v>343.05</v>
      </c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>
      <c r="A197" s="246"/>
      <c r="B197" s="296">
        <v>44071.0</v>
      </c>
      <c r="C197" s="297" t="s">
        <v>61</v>
      </c>
      <c r="D197" s="298">
        <f>ROUND(C3/365*H196,2)</f>
        <v>49.32</v>
      </c>
      <c r="E197" s="299">
        <v>0.0</v>
      </c>
      <c r="F197" s="298">
        <v>0.0</v>
      </c>
      <c r="G197" s="299">
        <v>0.0</v>
      </c>
      <c r="H197" s="298">
        <f t="shared" si="70"/>
        <v>30000</v>
      </c>
      <c r="I197" s="299">
        <v>0.0</v>
      </c>
      <c r="J197" s="300">
        <v>0.0</v>
      </c>
      <c r="K197" s="299">
        <v>0.0</v>
      </c>
      <c r="L197" s="298">
        <f t="shared" si="68"/>
        <v>1530.14</v>
      </c>
      <c r="M197" s="299">
        <v>0.0</v>
      </c>
      <c r="N197" s="298">
        <f t="shared" si="73"/>
        <v>1200</v>
      </c>
      <c r="O197" s="299">
        <f t="shared" si="71"/>
        <v>49.32</v>
      </c>
      <c r="P197" s="298">
        <f t="shared" si="63"/>
        <v>1624.51</v>
      </c>
      <c r="Q197" s="299">
        <f t="shared" si="72"/>
        <v>49.32</v>
      </c>
      <c r="R197" s="300">
        <f t="shared" si="22"/>
        <v>34354.65</v>
      </c>
      <c r="S197" s="217"/>
      <c r="T197" s="301">
        <v>0.0</v>
      </c>
      <c r="U197" s="302">
        <v>0.0</v>
      </c>
      <c r="V197" s="283">
        <v>0.0</v>
      </c>
      <c r="W197" s="303">
        <v>0.0</v>
      </c>
      <c r="X197" s="295">
        <f t="shared" si="74"/>
        <v>343.55</v>
      </c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8">
      <c r="A198" s="246"/>
      <c r="B198" s="260">
        <v>44071.0</v>
      </c>
      <c r="C198" s="304" t="s">
        <v>62</v>
      </c>
      <c r="D198" s="305">
        <f>-(G198+K198+M198+O198)</f>
        <v>34354.65</v>
      </c>
      <c r="E198" s="306">
        <v>0.0</v>
      </c>
      <c r="F198" s="305">
        <f>F197+E198</f>
        <v>0</v>
      </c>
      <c r="G198" s="306">
        <f>-(H197)</f>
        <v>-30000</v>
      </c>
      <c r="H198" s="305">
        <f t="shared" si="70"/>
        <v>0</v>
      </c>
      <c r="I198" s="306">
        <v>0.0</v>
      </c>
      <c r="J198" s="307">
        <f>J197+I198</f>
        <v>0</v>
      </c>
      <c r="K198" s="306">
        <f>-(L197)</f>
        <v>-1530.14</v>
      </c>
      <c r="L198" s="305">
        <f t="shared" si="68"/>
        <v>0</v>
      </c>
      <c r="M198" s="306">
        <f>-(N197)</f>
        <v>-1200</v>
      </c>
      <c r="N198" s="305">
        <f t="shared" si="73"/>
        <v>0</v>
      </c>
      <c r="O198" s="306">
        <f>-(P197)</f>
        <v>-1624.51</v>
      </c>
      <c r="P198" s="305">
        <f t="shared" si="63"/>
        <v>0</v>
      </c>
      <c r="Q198" s="306">
        <f>-D198</f>
        <v>-34354.65</v>
      </c>
      <c r="R198" s="307">
        <f t="shared" si="22"/>
        <v>0</v>
      </c>
      <c r="S198" s="217"/>
      <c r="T198" s="301">
        <v>0.0</v>
      </c>
      <c r="U198" s="302">
        <v>0.0</v>
      </c>
      <c r="V198" s="283">
        <v>0.0</v>
      </c>
      <c r="W198" s="303">
        <v>0.0</v>
      </c>
      <c r="X198" s="295">
        <f t="shared" si="74"/>
        <v>0</v>
      </c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</row>
    <row r="997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</row>
    <row r="998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</row>
    <row r="999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</row>
    <row r="1000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</row>
    <row r="1001">
      <c r="A1001" s="214"/>
      <c r="B1001" s="214"/>
      <c r="C1001" s="214"/>
      <c r="D1001" s="214"/>
      <c r="E1001" s="214"/>
      <c r="F1001" s="214"/>
      <c r="G1001" s="214"/>
      <c r="H1001" s="214"/>
      <c r="I1001" s="214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14"/>
      <c r="X1001" s="214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</row>
    <row r="1002">
      <c r="A1002" s="214"/>
      <c r="B1002" s="214"/>
      <c r="C1002" s="214"/>
      <c r="D1002" s="214"/>
      <c r="E1002" s="214"/>
      <c r="F1002" s="214"/>
      <c r="G1002" s="214"/>
      <c r="H1002" s="214"/>
      <c r="I1002" s="214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14"/>
      <c r="X1002" s="214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</row>
    <row r="1003">
      <c r="A1003" s="214"/>
      <c r="B1003" s="214"/>
      <c r="C1003" s="214"/>
      <c r="D1003" s="214"/>
      <c r="E1003" s="214"/>
      <c r="F1003" s="214"/>
      <c r="G1003" s="214"/>
      <c r="H1003" s="214"/>
      <c r="I1003" s="214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14"/>
      <c r="X1003" s="214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</row>
    <row r="1004">
      <c r="A1004" s="214"/>
      <c r="B1004" s="214"/>
      <c r="C1004" s="214"/>
      <c r="D1004" s="214"/>
      <c r="E1004" s="214"/>
      <c r="F1004" s="214"/>
      <c r="G1004" s="214"/>
      <c r="H1004" s="214"/>
      <c r="I1004" s="214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</row>
    <row r="1005">
      <c r="A1005" s="214"/>
      <c r="B1005" s="214"/>
      <c r="C1005" s="214"/>
      <c r="D1005" s="214"/>
      <c r="E1005" s="214"/>
      <c r="F1005" s="214"/>
      <c r="G1005" s="214"/>
      <c r="H1005" s="214"/>
      <c r="I1005" s="214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</row>
    <row r="1006">
      <c r="A1006" s="214"/>
      <c r="B1006" s="214"/>
      <c r="C1006" s="214"/>
      <c r="D1006" s="214"/>
      <c r="E1006" s="214"/>
      <c r="F1006" s="214"/>
      <c r="G1006" s="214"/>
      <c r="H1006" s="214"/>
      <c r="I1006" s="214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14"/>
      <c r="X1006" s="214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</row>
    <row r="1007">
      <c r="A1007" s="214"/>
      <c r="B1007" s="214"/>
      <c r="C1007" s="214"/>
      <c r="D1007" s="214"/>
      <c r="E1007" s="214"/>
      <c r="F1007" s="214"/>
      <c r="G1007" s="214"/>
      <c r="H1007" s="214"/>
      <c r="I1007" s="214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14"/>
      <c r="X1007" s="214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</row>
    <row r="1008">
      <c r="A1008" s="214"/>
      <c r="B1008" s="214"/>
      <c r="C1008" s="214"/>
      <c r="D1008" s="214"/>
      <c r="E1008" s="214"/>
      <c r="F1008" s="214"/>
      <c r="G1008" s="214"/>
      <c r="H1008" s="214"/>
      <c r="I1008" s="214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</row>
    <row r="1009">
      <c r="A1009" s="214"/>
      <c r="B1009" s="214"/>
      <c r="C1009" s="214"/>
      <c r="D1009" s="214"/>
      <c r="E1009" s="214"/>
      <c r="F1009" s="214"/>
      <c r="G1009" s="214"/>
      <c r="H1009" s="214"/>
      <c r="I1009" s="214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4"/>
      <c r="AA1009" s="214"/>
      <c r="AB1009" s="214"/>
      <c r="AC1009" s="214"/>
      <c r="AD1009" s="214"/>
      <c r="AE1009" s="214"/>
      <c r="AF1009" s="214"/>
      <c r="AG1009" s="214"/>
      <c r="AH1009" s="214"/>
      <c r="AI1009" s="214"/>
      <c r="AJ1009" s="214"/>
    </row>
    <row r="1010">
      <c r="A1010" s="214"/>
      <c r="B1010" s="214"/>
      <c r="C1010" s="214"/>
      <c r="D1010" s="214"/>
      <c r="E1010" s="214"/>
      <c r="F1010" s="214"/>
      <c r="G1010" s="214"/>
      <c r="H1010" s="214"/>
      <c r="I1010" s="214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14"/>
      <c r="X1010" s="214"/>
      <c r="Y1010" s="214"/>
      <c r="Z1010" s="214"/>
      <c r="AA1010" s="214"/>
      <c r="AB1010" s="214"/>
      <c r="AC1010" s="214"/>
      <c r="AD1010" s="214"/>
      <c r="AE1010" s="214"/>
      <c r="AF1010" s="214"/>
      <c r="AG1010" s="214"/>
      <c r="AH1010" s="214"/>
      <c r="AI1010" s="214"/>
      <c r="AJ1010" s="214"/>
    </row>
    <row r="1011">
      <c r="A1011" s="214"/>
      <c r="B1011" s="214"/>
      <c r="C1011" s="214"/>
      <c r="D1011" s="214"/>
      <c r="E1011" s="214"/>
      <c r="F1011" s="214"/>
      <c r="G1011" s="214"/>
      <c r="H1011" s="214"/>
      <c r="I1011" s="214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14"/>
      <c r="X1011" s="214"/>
      <c r="Y1011" s="214"/>
      <c r="Z1011" s="214"/>
      <c r="AA1011" s="214"/>
      <c r="AB1011" s="214"/>
      <c r="AC1011" s="214"/>
      <c r="AD1011" s="214"/>
      <c r="AE1011" s="214"/>
      <c r="AF1011" s="214"/>
      <c r="AG1011" s="214"/>
      <c r="AH1011" s="214"/>
      <c r="AI1011" s="214"/>
      <c r="AJ1011" s="214"/>
    </row>
    <row r="1012">
      <c r="A1012" s="214"/>
      <c r="B1012" s="214"/>
      <c r="C1012" s="214"/>
      <c r="D1012" s="214"/>
      <c r="E1012" s="214"/>
      <c r="F1012" s="214"/>
      <c r="G1012" s="214"/>
      <c r="H1012" s="214"/>
      <c r="I1012" s="214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14"/>
      <c r="X1012" s="214"/>
      <c r="Y1012" s="214"/>
      <c r="Z1012" s="214"/>
      <c r="AA1012" s="214"/>
      <c r="AB1012" s="214"/>
      <c r="AC1012" s="214"/>
      <c r="AD1012" s="214"/>
      <c r="AE1012" s="214"/>
      <c r="AF1012" s="214"/>
      <c r="AG1012" s="214"/>
      <c r="AH1012" s="214"/>
      <c r="AI1012" s="214"/>
      <c r="AJ1012" s="214"/>
    </row>
    <row r="1013">
      <c r="A1013" s="214"/>
      <c r="B1013" s="214"/>
      <c r="C1013" s="214"/>
      <c r="D1013" s="214"/>
      <c r="E1013" s="214"/>
      <c r="F1013" s="214"/>
      <c r="G1013" s="214"/>
      <c r="H1013" s="214"/>
      <c r="I1013" s="214"/>
      <c r="J1013" s="214"/>
      <c r="K1013" s="214"/>
      <c r="L1013" s="214"/>
      <c r="M1013" s="214"/>
      <c r="N1013" s="214"/>
      <c r="O1013" s="214"/>
      <c r="P1013" s="214"/>
      <c r="Q1013" s="214"/>
      <c r="R1013" s="214"/>
      <c r="S1013" s="214"/>
      <c r="T1013" s="214"/>
      <c r="U1013" s="214"/>
      <c r="V1013" s="214"/>
      <c r="W1013" s="214"/>
      <c r="X1013" s="214"/>
      <c r="Y1013" s="214"/>
      <c r="Z1013" s="214"/>
      <c r="AA1013" s="214"/>
      <c r="AB1013" s="214"/>
      <c r="AC1013" s="214"/>
      <c r="AD1013" s="214"/>
      <c r="AE1013" s="214"/>
      <c r="AF1013" s="214"/>
      <c r="AG1013" s="214"/>
      <c r="AH1013" s="214"/>
      <c r="AI1013" s="214"/>
      <c r="AJ1013" s="214"/>
    </row>
    <row r="1014">
      <c r="A1014" s="214"/>
      <c r="B1014" s="214"/>
      <c r="C1014" s="214"/>
      <c r="D1014" s="214"/>
      <c r="E1014" s="214"/>
      <c r="F1014" s="214"/>
      <c r="G1014" s="214"/>
      <c r="H1014" s="214"/>
      <c r="I1014" s="214"/>
      <c r="J1014" s="214"/>
      <c r="K1014" s="214"/>
      <c r="L1014" s="214"/>
      <c r="M1014" s="214"/>
      <c r="N1014" s="214"/>
      <c r="O1014" s="214"/>
      <c r="P1014" s="214"/>
      <c r="Q1014" s="214"/>
      <c r="R1014" s="214"/>
      <c r="S1014" s="214"/>
      <c r="T1014" s="214"/>
      <c r="U1014" s="214"/>
      <c r="V1014" s="214"/>
      <c r="W1014" s="214"/>
      <c r="X1014" s="214"/>
      <c r="Y1014" s="214"/>
      <c r="Z1014" s="214"/>
      <c r="AA1014" s="214"/>
      <c r="AB1014" s="214"/>
      <c r="AC1014" s="214"/>
      <c r="AD1014" s="214"/>
      <c r="AE1014" s="214"/>
      <c r="AF1014" s="214"/>
      <c r="AG1014" s="214"/>
      <c r="AH1014" s="214"/>
      <c r="AI1014" s="214"/>
      <c r="AJ1014" s="214"/>
    </row>
    <row r="1015">
      <c r="A1015" s="214"/>
      <c r="B1015" s="214"/>
      <c r="C1015" s="214"/>
      <c r="D1015" s="214"/>
      <c r="E1015" s="214"/>
      <c r="F1015" s="214"/>
      <c r="G1015" s="214"/>
      <c r="H1015" s="214"/>
      <c r="I1015" s="214"/>
      <c r="J1015" s="214"/>
      <c r="K1015" s="214"/>
      <c r="L1015" s="214"/>
      <c r="M1015" s="214"/>
      <c r="N1015" s="214"/>
      <c r="O1015" s="214"/>
      <c r="P1015" s="214"/>
      <c r="Q1015" s="214"/>
      <c r="R1015" s="214"/>
      <c r="S1015" s="214"/>
      <c r="T1015" s="214"/>
      <c r="U1015" s="214"/>
      <c r="V1015" s="214"/>
      <c r="W1015" s="214"/>
      <c r="X1015" s="214"/>
      <c r="Y1015" s="214"/>
      <c r="Z1015" s="214"/>
      <c r="AA1015" s="214"/>
      <c r="AB1015" s="214"/>
      <c r="AC1015" s="214"/>
      <c r="AD1015" s="214"/>
      <c r="AE1015" s="214"/>
      <c r="AF1015" s="214"/>
      <c r="AG1015" s="214"/>
      <c r="AH1015" s="214"/>
      <c r="AI1015" s="214"/>
      <c r="AJ1015" s="214"/>
    </row>
    <row r="1016">
      <c r="A1016" s="214"/>
      <c r="B1016" s="214"/>
      <c r="C1016" s="214"/>
      <c r="D1016" s="214"/>
      <c r="E1016" s="214"/>
      <c r="F1016" s="214"/>
      <c r="G1016" s="214"/>
      <c r="H1016" s="214"/>
      <c r="I1016" s="214"/>
      <c r="J1016" s="214"/>
      <c r="K1016" s="214"/>
      <c r="L1016" s="214"/>
      <c r="M1016" s="214"/>
      <c r="N1016" s="214"/>
      <c r="O1016" s="214"/>
      <c r="P1016" s="214"/>
      <c r="Q1016" s="214"/>
      <c r="R1016" s="214"/>
      <c r="S1016" s="214"/>
      <c r="T1016" s="214"/>
      <c r="U1016" s="214"/>
      <c r="V1016" s="214"/>
      <c r="W1016" s="214"/>
      <c r="X1016" s="214"/>
      <c r="Y1016" s="214"/>
      <c r="Z1016" s="214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</row>
    <row r="1017">
      <c r="A1017" s="214"/>
      <c r="B1017" s="214"/>
      <c r="C1017" s="214"/>
      <c r="D1017" s="214"/>
      <c r="E1017" s="214"/>
      <c r="F1017" s="214"/>
      <c r="G1017" s="214"/>
      <c r="H1017" s="214"/>
      <c r="I1017" s="214"/>
      <c r="J1017" s="214"/>
      <c r="K1017" s="214"/>
      <c r="L1017" s="214"/>
      <c r="M1017" s="214"/>
      <c r="N1017" s="214"/>
      <c r="O1017" s="214"/>
      <c r="P1017" s="214"/>
      <c r="Q1017" s="214"/>
      <c r="R1017" s="214"/>
      <c r="S1017" s="214"/>
      <c r="T1017" s="214"/>
      <c r="U1017" s="214"/>
      <c r="V1017" s="214"/>
      <c r="W1017" s="214"/>
      <c r="X1017" s="214"/>
      <c r="Y1017" s="214"/>
      <c r="Z1017" s="214"/>
      <c r="AA1017" s="214"/>
      <c r="AB1017" s="214"/>
      <c r="AC1017" s="214"/>
      <c r="AD1017" s="214"/>
      <c r="AE1017" s="214"/>
      <c r="AF1017" s="214"/>
      <c r="AG1017" s="214"/>
      <c r="AH1017" s="214"/>
      <c r="AI1017" s="214"/>
      <c r="AJ1017" s="214"/>
    </row>
    <row r="1018">
      <c r="A1018" s="214"/>
      <c r="B1018" s="214"/>
      <c r="C1018" s="214"/>
      <c r="D1018" s="214"/>
      <c r="E1018" s="214"/>
      <c r="F1018" s="214"/>
      <c r="G1018" s="214"/>
      <c r="H1018" s="214"/>
      <c r="I1018" s="214"/>
      <c r="J1018" s="214"/>
      <c r="K1018" s="214"/>
      <c r="L1018" s="214"/>
      <c r="M1018" s="214"/>
      <c r="N1018" s="214"/>
      <c r="O1018" s="214"/>
      <c r="P1018" s="214"/>
      <c r="Q1018" s="214"/>
      <c r="R1018" s="214"/>
      <c r="S1018" s="214"/>
      <c r="T1018" s="214"/>
      <c r="U1018" s="214"/>
      <c r="V1018" s="214"/>
      <c r="W1018" s="214"/>
      <c r="X1018" s="214"/>
      <c r="Y1018" s="214"/>
      <c r="Z1018" s="214"/>
      <c r="AA1018" s="214"/>
      <c r="AB1018" s="214"/>
      <c r="AC1018" s="214"/>
      <c r="AD1018" s="214"/>
      <c r="AE1018" s="214"/>
      <c r="AF1018" s="214"/>
      <c r="AG1018" s="214"/>
      <c r="AH1018" s="214"/>
      <c r="AI1018" s="214"/>
      <c r="AJ1018" s="214"/>
    </row>
    <row r="1019">
      <c r="A1019" s="214"/>
      <c r="B1019" s="214"/>
      <c r="C1019" s="214"/>
      <c r="D1019" s="214"/>
      <c r="E1019" s="214"/>
      <c r="F1019" s="214"/>
      <c r="G1019" s="214"/>
      <c r="H1019" s="214"/>
      <c r="I1019" s="214"/>
      <c r="J1019" s="214"/>
      <c r="K1019" s="214"/>
      <c r="L1019" s="214"/>
      <c r="M1019" s="214"/>
      <c r="N1019" s="214"/>
      <c r="O1019" s="214"/>
      <c r="P1019" s="214"/>
      <c r="Q1019" s="214"/>
      <c r="R1019" s="214"/>
      <c r="S1019" s="214"/>
      <c r="T1019" s="214"/>
      <c r="U1019" s="214"/>
      <c r="V1019" s="214"/>
      <c r="W1019" s="214"/>
      <c r="X1019" s="214"/>
      <c r="Y1019" s="214"/>
      <c r="Z1019" s="214"/>
      <c r="AA1019" s="214"/>
      <c r="AB1019" s="214"/>
      <c r="AC1019" s="214"/>
      <c r="AD1019" s="214"/>
      <c r="AE1019" s="214"/>
      <c r="AF1019" s="214"/>
      <c r="AG1019" s="214"/>
      <c r="AH1019" s="214"/>
      <c r="AI1019" s="214"/>
      <c r="AJ1019" s="214"/>
    </row>
    <row r="1020">
      <c r="A1020" s="214"/>
      <c r="B1020" s="214"/>
      <c r="C1020" s="214"/>
      <c r="D1020" s="214"/>
      <c r="E1020" s="214"/>
      <c r="F1020" s="214"/>
      <c r="G1020" s="214"/>
      <c r="H1020" s="214"/>
      <c r="I1020" s="214"/>
      <c r="J1020" s="214"/>
      <c r="K1020" s="214"/>
      <c r="L1020" s="214"/>
      <c r="M1020" s="214"/>
      <c r="N1020" s="214"/>
      <c r="O1020" s="214"/>
      <c r="P1020" s="214"/>
      <c r="Q1020" s="214"/>
      <c r="R1020" s="214"/>
      <c r="S1020" s="214"/>
      <c r="T1020" s="214"/>
      <c r="U1020" s="214"/>
      <c r="V1020" s="214"/>
      <c r="W1020" s="214"/>
      <c r="X1020" s="214"/>
      <c r="Y1020" s="214"/>
      <c r="Z1020" s="214"/>
      <c r="AA1020" s="214"/>
      <c r="AB1020" s="214"/>
      <c r="AC1020" s="214"/>
      <c r="AD1020" s="214"/>
      <c r="AE1020" s="214"/>
      <c r="AF1020" s="214"/>
      <c r="AG1020" s="214"/>
      <c r="AH1020" s="214"/>
      <c r="AI1020" s="214"/>
      <c r="AJ1020" s="214"/>
    </row>
    <row r="1021">
      <c r="A1021" s="214"/>
      <c r="B1021" s="214"/>
      <c r="C1021" s="214"/>
      <c r="D1021" s="214"/>
      <c r="E1021" s="214"/>
      <c r="F1021" s="214"/>
      <c r="G1021" s="214"/>
      <c r="H1021" s="214"/>
      <c r="I1021" s="214"/>
      <c r="J1021" s="214"/>
      <c r="K1021" s="214"/>
      <c r="L1021" s="214"/>
      <c r="M1021" s="214"/>
      <c r="N1021" s="21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4"/>
      <c r="AA1021" s="214"/>
      <c r="AB1021" s="214"/>
      <c r="AC1021" s="214"/>
      <c r="AD1021" s="214"/>
      <c r="AE1021" s="214"/>
      <c r="AF1021" s="214"/>
      <c r="AG1021" s="214"/>
      <c r="AH1021" s="214"/>
      <c r="AI1021" s="214"/>
      <c r="AJ1021" s="214"/>
    </row>
    <row r="1022">
      <c r="A1022" s="214"/>
      <c r="B1022" s="214"/>
      <c r="C1022" s="214"/>
      <c r="D1022" s="214"/>
      <c r="E1022" s="214"/>
      <c r="F1022" s="214"/>
      <c r="G1022" s="214"/>
      <c r="H1022" s="214"/>
      <c r="I1022" s="214"/>
      <c r="J1022" s="214"/>
      <c r="K1022" s="214"/>
      <c r="L1022" s="214"/>
      <c r="M1022" s="214"/>
      <c r="N1022" s="214"/>
      <c r="O1022" s="214"/>
      <c r="P1022" s="214"/>
      <c r="Q1022" s="214"/>
      <c r="R1022" s="214"/>
      <c r="S1022" s="214"/>
      <c r="T1022" s="214"/>
      <c r="U1022" s="214"/>
      <c r="V1022" s="214"/>
      <c r="W1022" s="214"/>
      <c r="X1022" s="214"/>
      <c r="Y1022" s="214"/>
      <c r="Z1022" s="214"/>
      <c r="AA1022" s="214"/>
      <c r="AB1022" s="214"/>
      <c r="AC1022" s="214"/>
      <c r="AD1022" s="214"/>
      <c r="AE1022" s="214"/>
      <c r="AF1022" s="214"/>
      <c r="AG1022" s="214"/>
      <c r="AH1022" s="214"/>
      <c r="AI1022" s="214"/>
      <c r="AJ1022" s="214"/>
    </row>
    <row r="1023">
      <c r="A1023" s="214"/>
      <c r="B1023" s="214"/>
      <c r="C1023" s="214"/>
      <c r="D1023" s="214"/>
      <c r="E1023" s="214"/>
      <c r="F1023" s="214"/>
      <c r="G1023" s="214"/>
      <c r="H1023" s="214"/>
      <c r="I1023" s="214"/>
      <c r="J1023" s="214"/>
      <c r="K1023" s="214"/>
      <c r="L1023" s="214"/>
      <c r="M1023" s="214"/>
      <c r="N1023" s="214"/>
      <c r="O1023" s="214"/>
      <c r="P1023" s="214"/>
      <c r="Q1023" s="214"/>
      <c r="R1023" s="214"/>
      <c r="S1023" s="214"/>
      <c r="T1023" s="214"/>
      <c r="U1023" s="214"/>
      <c r="V1023" s="214"/>
      <c r="W1023" s="214"/>
      <c r="X1023" s="214"/>
      <c r="Y1023" s="214"/>
      <c r="Z1023" s="214"/>
      <c r="AA1023" s="214"/>
      <c r="AB1023" s="214"/>
      <c r="AC1023" s="214"/>
      <c r="AD1023" s="214"/>
      <c r="AE1023" s="214"/>
      <c r="AF1023" s="214"/>
      <c r="AG1023" s="214"/>
      <c r="AH1023" s="214"/>
      <c r="AI1023" s="214"/>
      <c r="AJ1023" s="214"/>
    </row>
    <row r="1024">
      <c r="A1024" s="214"/>
      <c r="B1024" s="214"/>
      <c r="C1024" s="214"/>
      <c r="D1024" s="214"/>
      <c r="E1024" s="214"/>
      <c r="F1024" s="214"/>
      <c r="G1024" s="214"/>
      <c r="H1024" s="214"/>
      <c r="I1024" s="214"/>
      <c r="J1024" s="214"/>
      <c r="K1024" s="214"/>
      <c r="L1024" s="214"/>
      <c r="M1024" s="214"/>
      <c r="N1024" s="214"/>
      <c r="O1024" s="214"/>
      <c r="P1024" s="214"/>
      <c r="Q1024" s="214"/>
      <c r="R1024" s="214"/>
      <c r="S1024" s="214"/>
      <c r="T1024" s="214"/>
      <c r="U1024" s="214"/>
      <c r="V1024" s="214"/>
      <c r="W1024" s="214"/>
      <c r="X1024" s="214"/>
      <c r="Y1024" s="214"/>
      <c r="Z1024" s="214"/>
      <c r="AA1024" s="214"/>
      <c r="AB1024" s="214"/>
      <c r="AC1024" s="214"/>
      <c r="AD1024" s="214"/>
      <c r="AE1024" s="214"/>
      <c r="AF1024" s="214"/>
      <c r="AG1024" s="214"/>
      <c r="AH1024" s="214"/>
      <c r="AI1024" s="214"/>
      <c r="AJ1024" s="214"/>
    </row>
    <row r="1025">
      <c r="A1025" s="214"/>
      <c r="B1025" s="214"/>
      <c r="C1025" s="214"/>
      <c r="D1025" s="214"/>
      <c r="E1025" s="214"/>
      <c r="F1025" s="214"/>
      <c r="G1025" s="214"/>
      <c r="H1025" s="214"/>
      <c r="I1025" s="214"/>
      <c r="J1025" s="214"/>
      <c r="K1025" s="214"/>
      <c r="L1025" s="214"/>
      <c r="M1025" s="214"/>
      <c r="N1025" s="214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4"/>
      <c r="AA1025" s="214"/>
      <c r="AB1025" s="214"/>
      <c r="AC1025" s="214"/>
      <c r="AD1025" s="214"/>
      <c r="AE1025" s="214"/>
      <c r="AF1025" s="214"/>
      <c r="AG1025" s="214"/>
      <c r="AH1025" s="214"/>
      <c r="AI1025" s="214"/>
      <c r="AJ1025" s="214"/>
    </row>
    <row r="1026">
      <c r="A1026" s="214"/>
      <c r="B1026" s="214"/>
      <c r="C1026" s="214"/>
      <c r="D1026" s="214"/>
      <c r="E1026" s="214"/>
      <c r="F1026" s="214"/>
      <c r="G1026" s="214"/>
      <c r="H1026" s="214"/>
      <c r="I1026" s="214"/>
      <c r="J1026" s="214"/>
      <c r="K1026" s="214"/>
      <c r="L1026" s="214"/>
      <c r="M1026" s="214"/>
      <c r="N1026" s="214"/>
      <c r="O1026" s="214"/>
      <c r="P1026" s="214"/>
      <c r="Q1026" s="214"/>
      <c r="R1026" s="214"/>
      <c r="S1026" s="214"/>
      <c r="T1026" s="214"/>
      <c r="U1026" s="214"/>
      <c r="V1026" s="214"/>
      <c r="W1026" s="214"/>
      <c r="X1026" s="214"/>
      <c r="Y1026" s="214"/>
      <c r="Z1026" s="214"/>
      <c r="AA1026" s="214"/>
      <c r="AB1026" s="214"/>
      <c r="AC1026" s="214"/>
      <c r="AD1026" s="214"/>
      <c r="AE1026" s="214"/>
      <c r="AF1026" s="214"/>
      <c r="AG1026" s="214"/>
      <c r="AH1026" s="214"/>
      <c r="AI1026" s="214"/>
      <c r="AJ1026" s="214"/>
    </row>
    <row r="1027">
      <c r="A1027" s="214"/>
      <c r="B1027" s="214"/>
      <c r="C1027" s="214"/>
      <c r="D1027" s="214"/>
      <c r="E1027" s="214"/>
      <c r="F1027" s="214"/>
      <c r="G1027" s="214"/>
      <c r="H1027" s="214"/>
      <c r="I1027" s="214"/>
      <c r="J1027" s="214"/>
      <c r="K1027" s="214"/>
      <c r="L1027" s="214"/>
      <c r="M1027" s="214"/>
      <c r="N1027" s="214"/>
      <c r="O1027" s="214"/>
      <c r="P1027" s="214"/>
      <c r="Q1027" s="214"/>
      <c r="R1027" s="214"/>
      <c r="S1027" s="214"/>
      <c r="T1027" s="214"/>
      <c r="U1027" s="214"/>
      <c r="V1027" s="214"/>
      <c r="W1027" s="214"/>
      <c r="X1027" s="214"/>
      <c r="Y1027" s="214"/>
      <c r="Z1027" s="214"/>
      <c r="AA1027" s="214"/>
      <c r="AB1027" s="214"/>
      <c r="AC1027" s="214"/>
      <c r="AD1027" s="214"/>
      <c r="AE1027" s="214"/>
      <c r="AF1027" s="214"/>
      <c r="AG1027" s="214"/>
      <c r="AH1027" s="214"/>
      <c r="AI1027" s="214"/>
      <c r="AJ1027" s="214"/>
    </row>
    <row r="1028">
      <c r="A1028" s="214"/>
      <c r="B1028" s="214"/>
      <c r="C1028" s="214"/>
      <c r="D1028" s="214"/>
      <c r="E1028" s="214"/>
      <c r="F1028" s="214"/>
      <c r="G1028" s="214"/>
      <c r="H1028" s="214"/>
      <c r="I1028" s="214"/>
      <c r="J1028" s="214"/>
      <c r="K1028" s="214"/>
      <c r="L1028" s="214"/>
      <c r="M1028" s="214"/>
      <c r="N1028" s="214"/>
      <c r="O1028" s="214"/>
      <c r="P1028" s="214"/>
      <c r="Q1028" s="214"/>
      <c r="R1028" s="214"/>
      <c r="S1028" s="214"/>
      <c r="T1028" s="214"/>
      <c r="U1028" s="214"/>
      <c r="V1028" s="214"/>
      <c r="W1028" s="214"/>
      <c r="X1028" s="214"/>
      <c r="Y1028" s="214"/>
      <c r="Z1028" s="214"/>
      <c r="AA1028" s="214"/>
      <c r="AB1028" s="214"/>
      <c r="AC1028" s="214"/>
      <c r="AD1028" s="214"/>
      <c r="AE1028" s="214"/>
      <c r="AF1028" s="214"/>
      <c r="AG1028" s="214"/>
      <c r="AH1028" s="214"/>
      <c r="AI1028" s="214"/>
      <c r="AJ1028" s="214"/>
    </row>
    <row r="1029">
      <c r="A1029" s="214"/>
      <c r="B1029" s="214"/>
      <c r="C1029" s="214"/>
      <c r="D1029" s="214"/>
      <c r="E1029" s="214"/>
      <c r="F1029" s="214"/>
      <c r="G1029" s="214"/>
      <c r="H1029" s="214"/>
      <c r="I1029" s="214"/>
      <c r="J1029" s="214"/>
      <c r="K1029" s="214"/>
      <c r="L1029" s="214"/>
      <c r="M1029" s="214"/>
      <c r="N1029" s="214"/>
      <c r="O1029" s="214"/>
      <c r="P1029" s="214"/>
      <c r="Q1029" s="214"/>
      <c r="R1029" s="214"/>
      <c r="S1029" s="214"/>
      <c r="T1029" s="214"/>
      <c r="U1029" s="214"/>
      <c r="V1029" s="214"/>
      <c r="W1029" s="214"/>
      <c r="X1029" s="214"/>
      <c r="Y1029" s="214"/>
      <c r="Z1029" s="214"/>
      <c r="AA1029" s="214"/>
      <c r="AB1029" s="214"/>
      <c r="AC1029" s="214"/>
      <c r="AD1029" s="214"/>
      <c r="AE1029" s="214"/>
      <c r="AF1029" s="214"/>
      <c r="AG1029" s="214"/>
      <c r="AH1029" s="214"/>
      <c r="AI1029" s="214"/>
      <c r="AJ1029" s="214"/>
    </row>
    <row r="1030">
      <c r="A1030" s="214"/>
      <c r="B1030" s="214"/>
      <c r="C1030" s="214"/>
      <c r="D1030" s="214"/>
      <c r="E1030" s="214"/>
      <c r="F1030" s="214"/>
      <c r="G1030" s="214"/>
      <c r="H1030" s="214"/>
      <c r="I1030" s="214"/>
      <c r="J1030" s="214"/>
      <c r="K1030" s="214"/>
      <c r="L1030" s="214"/>
      <c r="M1030" s="214"/>
      <c r="N1030" s="214"/>
      <c r="O1030" s="214"/>
      <c r="P1030" s="214"/>
      <c r="Q1030" s="214"/>
      <c r="R1030" s="214"/>
      <c r="S1030" s="214"/>
      <c r="T1030" s="214"/>
      <c r="U1030" s="214"/>
      <c r="V1030" s="214"/>
      <c r="W1030" s="214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</row>
    <row r="1031">
      <c r="A1031" s="214"/>
      <c r="B1031" s="214"/>
      <c r="C1031" s="214"/>
      <c r="D1031" s="214"/>
      <c r="E1031" s="214"/>
      <c r="F1031" s="214"/>
      <c r="G1031" s="214"/>
      <c r="H1031" s="214"/>
      <c r="I1031" s="214"/>
      <c r="J1031" s="214"/>
      <c r="K1031" s="214"/>
      <c r="L1031" s="214"/>
      <c r="M1031" s="214"/>
      <c r="N1031" s="214"/>
      <c r="O1031" s="214"/>
      <c r="P1031" s="214"/>
      <c r="Q1031" s="214"/>
      <c r="R1031" s="214"/>
      <c r="S1031" s="214"/>
      <c r="T1031" s="214"/>
      <c r="U1031" s="214"/>
      <c r="V1031" s="214"/>
      <c r="W1031" s="214"/>
      <c r="X1031" s="214"/>
      <c r="Y1031" s="214"/>
      <c r="Z1031" s="214"/>
      <c r="AA1031" s="214"/>
      <c r="AB1031" s="214"/>
      <c r="AC1031" s="214"/>
      <c r="AD1031" s="214"/>
      <c r="AE1031" s="214"/>
      <c r="AF1031" s="214"/>
      <c r="AG1031" s="214"/>
      <c r="AH1031" s="214"/>
      <c r="AI1031" s="214"/>
      <c r="AJ1031" s="214"/>
    </row>
    <row r="1032">
      <c r="A1032" s="214"/>
      <c r="B1032" s="214"/>
      <c r="C1032" s="214"/>
      <c r="D1032" s="214"/>
      <c r="E1032" s="214"/>
      <c r="F1032" s="214"/>
      <c r="G1032" s="214"/>
      <c r="H1032" s="214"/>
      <c r="I1032" s="214"/>
      <c r="J1032" s="214"/>
      <c r="K1032" s="214"/>
      <c r="L1032" s="214"/>
      <c r="M1032" s="214"/>
      <c r="N1032" s="214"/>
      <c r="O1032" s="214"/>
      <c r="P1032" s="214"/>
      <c r="Q1032" s="214"/>
      <c r="R1032" s="214"/>
      <c r="S1032" s="214"/>
      <c r="T1032" s="214"/>
      <c r="U1032" s="214"/>
      <c r="V1032" s="214"/>
      <c r="W1032" s="214"/>
      <c r="X1032" s="214"/>
      <c r="Y1032" s="214"/>
      <c r="Z1032" s="214"/>
      <c r="AA1032" s="214"/>
      <c r="AB1032" s="214"/>
      <c r="AC1032" s="214"/>
      <c r="AD1032" s="214"/>
      <c r="AE1032" s="214"/>
      <c r="AF1032" s="214"/>
      <c r="AG1032" s="214"/>
      <c r="AH1032" s="214"/>
      <c r="AI1032" s="214"/>
      <c r="AJ1032" s="214"/>
    </row>
    <row r="1033">
      <c r="A1033" s="214"/>
      <c r="B1033" s="214"/>
      <c r="C1033" s="214"/>
      <c r="D1033" s="214"/>
      <c r="E1033" s="214"/>
      <c r="F1033" s="214"/>
      <c r="G1033" s="214"/>
      <c r="H1033" s="214"/>
      <c r="I1033" s="214"/>
      <c r="J1033" s="214"/>
      <c r="K1033" s="214"/>
      <c r="L1033" s="214"/>
      <c r="M1033" s="214"/>
      <c r="N1033" s="214"/>
      <c r="O1033" s="214"/>
      <c r="P1033" s="214"/>
      <c r="Q1033" s="214"/>
      <c r="R1033" s="214"/>
      <c r="S1033" s="214"/>
      <c r="T1033" s="214"/>
      <c r="U1033" s="214"/>
      <c r="V1033" s="214"/>
      <c r="W1033" s="214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</row>
    <row r="1034">
      <c r="A1034" s="214"/>
      <c r="B1034" s="214"/>
      <c r="C1034" s="214"/>
      <c r="D1034" s="214"/>
      <c r="E1034" s="214"/>
      <c r="F1034" s="214"/>
      <c r="G1034" s="214"/>
      <c r="H1034" s="214"/>
      <c r="I1034" s="214"/>
      <c r="J1034" s="214"/>
      <c r="K1034" s="214"/>
      <c r="L1034" s="214"/>
      <c r="M1034" s="214"/>
      <c r="N1034" s="214"/>
      <c r="O1034" s="214"/>
      <c r="P1034" s="214"/>
      <c r="Q1034" s="214"/>
      <c r="R1034" s="214"/>
      <c r="S1034" s="214"/>
      <c r="T1034" s="214"/>
      <c r="U1034" s="214"/>
      <c r="V1034" s="214"/>
      <c r="W1034" s="214"/>
      <c r="X1034" s="214"/>
      <c r="Y1034" s="214"/>
      <c r="Z1034" s="214"/>
      <c r="AA1034" s="214"/>
      <c r="AB1034" s="214"/>
      <c r="AC1034" s="214"/>
      <c r="AD1034" s="214"/>
      <c r="AE1034" s="214"/>
      <c r="AF1034" s="214"/>
      <c r="AG1034" s="214"/>
      <c r="AH1034" s="214"/>
      <c r="AI1034" s="214"/>
      <c r="AJ1034" s="214"/>
    </row>
    <row r="1035">
      <c r="A1035" s="214"/>
      <c r="B1035" s="214"/>
      <c r="C1035" s="214"/>
      <c r="D1035" s="214"/>
      <c r="E1035" s="214"/>
      <c r="F1035" s="214"/>
      <c r="G1035" s="214"/>
      <c r="H1035" s="214"/>
      <c r="I1035" s="214"/>
      <c r="J1035" s="214"/>
      <c r="K1035" s="214"/>
      <c r="L1035" s="214"/>
      <c r="M1035" s="214"/>
      <c r="N1035" s="214"/>
      <c r="O1035" s="214"/>
      <c r="P1035" s="214"/>
      <c r="Q1035" s="214"/>
      <c r="R1035" s="214"/>
      <c r="S1035" s="214"/>
      <c r="T1035" s="214"/>
      <c r="U1035" s="214"/>
      <c r="V1035" s="214"/>
      <c r="W1035" s="214"/>
      <c r="X1035" s="214"/>
      <c r="Y1035" s="214"/>
      <c r="Z1035" s="214"/>
      <c r="AA1035" s="214"/>
      <c r="AB1035" s="214"/>
      <c r="AC1035" s="214"/>
      <c r="AD1035" s="214"/>
      <c r="AE1035" s="214"/>
      <c r="AF1035" s="214"/>
      <c r="AG1035" s="214"/>
      <c r="AH1035" s="214"/>
      <c r="AI1035" s="214"/>
      <c r="AJ1035" s="214"/>
    </row>
    <row r="1036">
      <c r="A1036" s="214"/>
      <c r="B1036" s="214"/>
      <c r="C1036" s="214"/>
      <c r="D1036" s="214"/>
      <c r="E1036" s="214"/>
      <c r="F1036" s="214"/>
      <c r="G1036" s="214"/>
      <c r="H1036" s="214"/>
      <c r="I1036" s="214"/>
      <c r="J1036" s="214"/>
      <c r="K1036" s="214"/>
      <c r="L1036" s="214"/>
      <c r="M1036" s="214"/>
      <c r="N1036" s="214"/>
      <c r="O1036" s="214"/>
      <c r="P1036" s="214"/>
      <c r="Q1036" s="214"/>
      <c r="R1036" s="214"/>
      <c r="S1036" s="214"/>
      <c r="T1036" s="214"/>
      <c r="U1036" s="214"/>
      <c r="V1036" s="214"/>
      <c r="W1036" s="214"/>
      <c r="X1036" s="214"/>
      <c r="Y1036" s="214"/>
      <c r="Z1036" s="214"/>
      <c r="AA1036" s="214"/>
      <c r="AB1036" s="214"/>
      <c r="AC1036" s="214"/>
      <c r="AD1036" s="214"/>
      <c r="AE1036" s="214"/>
      <c r="AF1036" s="214"/>
      <c r="AG1036" s="214"/>
      <c r="AH1036" s="214"/>
      <c r="AI1036" s="214"/>
      <c r="AJ1036" s="214"/>
    </row>
    <row r="1037">
      <c r="A1037" s="214"/>
      <c r="B1037" s="214"/>
      <c r="C1037" s="214"/>
      <c r="D1037" s="214"/>
      <c r="E1037" s="214"/>
      <c r="F1037" s="214"/>
      <c r="G1037" s="214"/>
      <c r="H1037" s="214"/>
      <c r="I1037" s="214"/>
      <c r="J1037" s="214"/>
      <c r="K1037" s="214"/>
      <c r="L1037" s="214"/>
      <c r="M1037" s="214"/>
      <c r="N1037" s="21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4"/>
      <c r="AA1037" s="214"/>
      <c r="AB1037" s="214"/>
      <c r="AC1037" s="214"/>
      <c r="AD1037" s="214"/>
      <c r="AE1037" s="214"/>
      <c r="AF1037" s="214"/>
      <c r="AG1037" s="214"/>
      <c r="AH1037" s="214"/>
      <c r="AI1037" s="214"/>
      <c r="AJ1037" s="214"/>
    </row>
    <row r="1038">
      <c r="A1038" s="214"/>
      <c r="B1038" s="214"/>
      <c r="C1038" s="214"/>
      <c r="D1038" s="214"/>
      <c r="E1038" s="214"/>
      <c r="F1038" s="214"/>
      <c r="G1038" s="214"/>
      <c r="H1038" s="214"/>
      <c r="I1038" s="214"/>
      <c r="J1038" s="214"/>
      <c r="K1038" s="214"/>
      <c r="L1038" s="214"/>
      <c r="M1038" s="214"/>
      <c r="N1038" s="214"/>
      <c r="O1038" s="214"/>
      <c r="P1038" s="214"/>
      <c r="Q1038" s="214"/>
      <c r="R1038" s="214"/>
      <c r="S1038" s="214"/>
      <c r="T1038" s="214"/>
      <c r="U1038" s="214"/>
      <c r="V1038" s="214"/>
      <c r="W1038" s="214"/>
      <c r="X1038" s="214"/>
      <c r="Y1038" s="214"/>
      <c r="Z1038" s="214"/>
      <c r="AA1038" s="214"/>
      <c r="AB1038" s="214"/>
      <c r="AC1038" s="214"/>
      <c r="AD1038" s="214"/>
      <c r="AE1038" s="214"/>
      <c r="AF1038" s="214"/>
      <c r="AG1038" s="214"/>
      <c r="AH1038" s="214"/>
      <c r="AI1038" s="214"/>
      <c r="AJ1038" s="214"/>
    </row>
    <row r="1039">
      <c r="A1039" s="214"/>
      <c r="B1039" s="214"/>
      <c r="C1039" s="214"/>
      <c r="D1039" s="214"/>
      <c r="E1039" s="214"/>
      <c r="F1039" s="214"/>
      <c r="G1039" s="214"/>
      <c r="H1039" s="214"/>
      <c r="I1039" s="214"/>
      <c r="J1039" s="214"/>
      <c r="K1039" s="214"/>
      <c r="L1039" s="214"/>
      <c r="M1039" s="214"/>
      <c r="N1039" s="214"/>
      <c r="O1039" s="214"/>
      <c r="P1039" s="214"/>
      <c r="Q1039" s="214"/>
      <c r="R1039" s="214"/>
      <c r="S1039" s="214"/>
      <c r="T1039" s="214"/>
      <c r="U1039" s="214"/>
      <c r="V1039" s="214"/>
      <c r="W1039" s="214"/>
      <c r="X1039" s="214"/>
      <c r="Y1039" s="214"/>
      <c r="Z1039" s="214"/>
      <c r="AA1039" s="214"/>
      <c r="AB1039" s="214"/>
      <c r="AC1039" s="214"/>
      <c r="AD1039" s="214"/>
      <c r="AE1039" s="214"/>
      <c r="AF1039" s="214"/>
      <c r="AG1039" s="214"/>
      <c r="AH1039" s="214"/>
      <c r="AI1039" s="214"/>
      <c r="AJ1039" s="214"/>
    </row>
    <row r="1040">
      <c r="A1040" s="214"/>
      <c r="B1040" s="214"/>
      <c r="C1040" s="214"/>
      <c r="D1040" s="214"/>
      <c r="E1040" s="214"/>
      <c r="F1040" s="214"/>
      <c r="G1040" s="214"/>
      <c r="H1040" s="214"/>
      <c r="I1040" s="214"/>
      <c r="J1040" s="214"/>
      <c r="K1040" s="214"/>
      <c r="L1040" s="214"/>
      <c r="M1040" s="214"/>
      <c r="N1040" s="214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4"/>
      <c r="AA1040" s="214"/>
      <c r="AB1040" s="214"/>
      <c r="AC1040" s="214"/>
      <c r="AD1040" s="214"/>
      <c r="AE1040" s="214"/>
      <c r="AF1040" s="214"/>
      <c r="AG1040" s="214"/>
      <c r="AH1040" s="214"/>
      <c r="AI1040" s="214"/>
      <c r="AJ1040" s="214"/>
    </row>
    <row r="1041">
      <c r="A1041" s="214"/>
      <c r="B1041" s="214"/>
      <c r="C1041" s="214"/>
      <c r="D1041" s="214"/>
      <c r="E1041" s="214"/>
      <c r="F1041" s="214"/>
      <c r="G1041" s="214"/>
      <c r="H1041" s="214"/>
      <c r="I1041" s="214"/>
      <c r="J1041" s="214"/>
      <c r="K1041" s="214"/>
      <c r="L1041" s="214"/>
      <c r="M1041" s="214"/>
      <c r="N1041" s="214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4"/>
      <c r="AA1041" s="214"/>
      <c r="AB1041" s="214"/>
      <c r="AC1041" s="214"/>
      <c r="AD1041" s="214"/>
      <c r="AE1041" s="214"/>
      <c r="AF1041" s="214"/>
      <c r="AG1041" s="214"/>
      <c r="AH1041" s="214"/>
      <c r="AI1041" s="214"/>
      <c r="AJ1041" s="214"/>
    </row>
    <row r="1042">
      <c r="A1042" s="214"/>
      <c r="B1042" s="214"/>
      <c r="C1042" s="214"/>
      <c r="D1042" s="214"/>
      <c r="E1042" s="214"/>
      <c r="F1042" s="214"/>
      <c r="G1042" s="214"/>
      <c r="H1042" s="214"/>
      <c r="I1042" s="214"/>
      <c r="J1042" s="214"/>
      <c r="K1042" s="214"/>
      <c r="L1042" s="214"/>
      <c r="M1042" s="214"/>
      <c r="N1042" s="214"/>
      <c r="O1042" s="214"/>
      <c r="P1042" s="214"/>
      <c r="Q1042" s="214"/>
      <c r="R1042" s="214"/>
      <c r="S1042" s="214"/>
      <c r="T1042" s="214"/>
      <c r="U1042" s="214"/>
      <c r="V1042" s="214"/>
      <c r="W1042" s="214"/>
      <c r="X1042" s="214"/>
      <c r="Y1042" s="214"/>
      <c r="Z1042" s="214"/>
      <c r="AA1042" s="214"/>
      <c r="AB1042" s="214"/>
      <c r="AC1042" s="214"/>
      <c r="AD1042" s="214"/>
      <c r="AE1042" s="214"/>
      <c r="AF1042" s="214"/>
      <c r="AG1042" s="214"/>
      <c r="AH1042" s="214"/>
      <c r="AI1042" s="214"/>
      <c r="AJ1042" s="214"/>
    </row>
    <row r="1043">
      <c r="A1043" s="214"/>
      <c r="B1043" s="214"/>
      <c r="C1043" s="214"/>
      <c r="D1043" s="214"/>
      <c r="E1043" s="214"/>
      <c r="F1043" s="214"/>
      <c r="G1043" s="214"/>
      <c r="H1043" s="214"/>
      <c r="I1043" s="214"/>
      <c r="J1043" s="214"/>
      <c r="K1043" s="214"/>
      <c r="L1043" s="214"/>
      <c r="M1043" s="214"/>
      <c r="N1043" s="214"/>
      <c r="O1043" s="214"/>
      <c r="P1043" s="214"/>
      <c r="Q1043" s="214"/>
      <c r="R1043" s="214"/>
      <c r="S1043" s="214"/>
      <c r="T1043" s="214"/>
      <c r="U1043" s="214"/>
      <c r="V1043" s="214"/>
      <c r="W1043" s="214"/>
      <c r="X1043" s="214"/>
      <c r="Y1043" s="214"/>
      <c r="Z1043" s="214"/>
      <c r="AA1043" s="214"/>
      <c r="AB1043" s="214"/>
      <c r="AC1043" s="214"/>
      <c r="AD1043" s="214"/>
      <c r="AE1043" s="214"/>
      <c r="AF1043" s="214"/>
      <c r="AG1043" s="214"/>
      <c r="AH1043" s="214"/>
      <c r="AI1043" s="214"/>
      <c r="AJ1043" s="214"/>
    </row>
    <row r="1044">
      <c r="A1044" s="214"/>
      <c r="B1044" s="214"/>
      <c r="C1044" s="214"/>
      <c r="D1044" s="214"/>
      <c r="E1044" s="214"/>
      <c r="F1044" s="214"/>
      <c r="G1044" s="214"/>
      <c r="H1044" s="214"/>
      <c r="I1044" s="214"/>
      <c r="J1044" s="214"/>
      <c r="K1044" s="214"/>
      <c r="L1044" s="214"/>
      <c r="M1044" s="214"/>
      <c r="N1044" s="214"/>
      <c r="O1044" s="214"/>
      <c r="P1044" s="214"/>
      <c r="Q1044" s="214"/>
      <c r="R1044" s="214"/>
      <c r="S1044" s="214"/>
      <c r="T1044" s="214"/>
      <c r="U1044" s="214"/>
      <c r="V1044" s="214"/>
      <c r="W1044" s="214"/>
      <c r="X1044" s="214"/>
      <c r="Y1044" s="214"/>
      <c r="Z1044" s="214"/>
      <c r="AA1044" s="214"/>
      <c r="AB1044" s="214"/>
      <c r="AC1044" s="214"/>
      <c r="AD1044" s="214"/>
      <c r="AE1044" s="214"/>
      <c r="AF1044" s="214"/>
      <c r="AG1044" s="214"/>
      <c r="AH1044" s="214"/>
      <c r="AI1044" s="214"/>
      <c r="AJ1044" s="214"/>
    </row>
    <row r="1045">
      <c r="A1045" s="214"/>
      <c r="B1045" s="214"/>
      <c r="C1045" s="214"/>
      <c r="D1045" s="214"/>
      <c r="E1045" s="214"/>
      <c r="F1045" s="214"/>
      <c r="G1045" s="214"/>
      <c r="H1045" s="214"/>
      <c r="I1045" s="214"/>
      <c r="J1045" s="214"/>
      <c r="K1045" s="214"/>
      <c r="L1045" s="214"/>
      <c r="M1045" s="214"/>
      <c r="N1045" s="214"/>
      <c r="O1045" s="214"/>
      <c r="P1045" s="214"/>
      <c r="Q1045" s="214"/>
      <c r="R1045" s="214"/>
      <c r="S1045" s="214"/>
      <c r="T1045" s="214"/>
      <c r="U1045" s="214"/>
      <c r="V1045" s="214"/>
      <c r="W1045" s="214"/>
      <c r="X1045" s="214"/>
      <c r="Y1045" s="214"/>
      <c r="Z1045" s="214"/>
      <c r="AA1045" s="214"/>
      <c r="AB1045" s="214"/>
      <c r="AC1045" s="214"/>
      <c r="AD1045" s="214"/>
      <c r="AE1045" s="214"/>
      <c r="AF1045" s="214"/>
      <c r="AG1045" s="214"/>
      <c r="AH1045" s="214"/>
      <c r="AI1045" s="214"/>
      <c r="AJ1045" s="214"/>
    </row>
    <row r="1046">
      <c r="A1046" s="214"/>
      <c r="B1046" s="214"/>
      <c r="C1046" s="214"/>
      <c r="D1046" s="214"/>
      <c r="E1046" s="214"/>
      <c r="F1046" s="214"/>
      <c r="G1046" s="214"/>
      <c r="H1046" s="214"/>
      <c r="I1046" s="214"/>
      <c r="J1046" s="214"/>
      <c r="K1046" s="214"/>
      <c r="L1046" s="214"/>
      <c r="M1046" s="214"/>
      <c r="N1046" s="214"/>
      <c r="O1046" s="214"/>
      <c r="P1046" s="214"/>
      <c r="Q1046" s="214"/>
      <c r="R1046" s="214"/>
      <c r="S1046" s="214"/>
      <c r="T1046" s="214"/>
      <c r="U1046" s="214"/>
      <c r="V1046" s="214"/>
      <c r="W1046" s="214"/>
      <c r="X1046" s="214"/>
      <c r="Y1046" s="214"/>
      <c r="Z1046" s="214"/>
      <c r="AA1046" s="214"/>
      <c r="AB1046" s="214"/>
      <c r="AC1046" s="214"/>
      <c r="AD1046" s="214"/>
      <c r="AE1046" s="214"/>
      <c r="AF1046" s="214"/>
      <c r="AG1046" s="214"/>
      <c r="AH1046" s="214"/>
      <c r="AI1046" s="214"/>
      <c r="AJ1046" s="214"/>
    </row>
    <row r="1047">
      <c r="A1047" s="214"/>
      <c r="B1047" s="214"/>
      <c r="C1047" s="214"/>
      <c r="D1047" s="214"/>
      <c r="E1047" s="214"/>
      <c r="F1047" s="214"/>
      <c r="G1047" s="214"/>
      <c r="H1047" s="214"/>
      <c r="I1047" s="214"/>
      <c r="J1047" s="214"/>
      <c r="K1047" s="214"/>
      <c r="L1047" s="214"/>
      <c r="M1047" s="214"/>
      <c r="N1047" s="214"/>
      <c r="O1047" s="214"/>
      <c r="P1047" s="214"/>
      <c r="Q1047" s="214"/>
      <c r="R1047" s="214"/>
      <c r="S1047" s="214"/>
      <c r="T1047" s="214"/>
      <c r="U1047" s="214"/>
      <c r="V1047" s="214"/>
      <c r="W1047" s="214"/>
      <c r="X1047" s="214"/>
      <c r="Y1047" s="214"/>
      <c r="Z1047" s="214"/>
      <c r="AA1047" s="214"/>
      <c r="AB1047" s="214"/>
      <c r="AC1047" s="214"/>
      <c r="AD1047" s="214"/>
      <c r="AE1047" s="214"/>
      <c r="AF1047" s="214"/>
      <c r="AG1047" s="214"/>
      <c r="AH1047" s="214"/>
      <c r="AI1047" s="214"/>
      <c r="AJ1047" s="214"/>
    </row>
    <row r="1048">
      <c r="A1048" s="214"/>
      <c r="B1048" s="214"/>
      <c r="C1048" s="214"/>
      <c r="D1048" s="214"/>
      <c r="E1048" s="214"/>
      <c r="F1048" s="214"/>
      <c r="G1048" s="214"/>
      <c r="H1048" s="214"/>
      <c r="I1048" s="214"/>
      <c r="J1048" s="214"/>
      <c r="K1048" s="214"/>
      <c r="L1048" s="214"/>
      <c r="M1048" s="214"/>
      <c r="N1048" s="214"/>
      <c r="O1048" s="214"/>
      <c r="P1048" s="214"/>
      <c r="Q1048" s="214"/>
      <c r="R1048" s="214"/>
      <c r="S1048" s="214"/>
      <c r="T1048" s="214"/>
      <c r="U1048" s="214"/>
      <c r="V1048" s="214"/>
      <c r="W1048" s="214"/>
      <c r="X1048" s="214"/>
      <c r="Y1048" s="214"/>
      <c r="Z1048" s="214"/>
      <c r="AA1048" s="214"/>
      <c r="AB1048" s="214"/>
      <c r="AC1048" s="214"/>
      <c r="AD1048" s="214"/>
      <c r="AE1048" s="214"/>
      <c r="AF1048" s="214"/>
      <c r="AG1048" s="214"/>
      <c r="AH1048" s="214"/>
      <c r="AI1048" s="214"/>
      <c r="AJ1048" s="214"/>
    </row>
    <row r="1049">
      <c r="A1049" s="214"/>
      <c r="B1049" s="214"/>
      <c r="C1049" s="214"/>
      <c r="D1049" s="214"/>
      <c r="E1049" s="214"/>
      <c r="F1049" s="214"/>
      <c r="G1049" s="214"/>
      <c r="H1049" s="214"/>
      <c r="I1049" s="214"/>
      <c r="J1049" s="214"/>
      <c r="K1049" s="214"/>
      <c r="L1049" s="214"/>
      <c r="M1049" s="214"/>
      <c r="N1049" s="214"/>
      <c r="O1049" s="214"/>
      <c r="P1049" s="214"/>
      <c r="Q1049" s="214"/>
      <c r="R1049" s="214"/>
      <c r="S1049" s="214"/>
      <c r="T1049" s="214"/>
      <c r="U1049" s="214"/>
      <c r="V1049" s="214"/>
      <c r="W1049" s="214"/>
      <c r="X1049" s="214"/>
      <c r="Y1049" s="214"/>
      <c r="Z1049" s="214"/>
      <c r="AA1049" s="214"/>
      <c r="AB1049" s="214"/>
      <c r="AC1049" s="214"/>
      <c r="AD1049" s="214"/>
      <c r="AE1049" s="214"/>
      <c r="AF1049" s="214"/>
      <c r="AG1049" s="214"/>
      <c r="AH1049" s="214"/>
      <c r="AI1049" s="214"/>
      <c r="AJ1049" s="214"/>
    </row>
    <row r="1050">
      <c r="A1050" s="214"/>
      <c r="B1050" s="214"/>
      <c r="C1050" s="214"/>
      <c r="D1050" s="214"/>
      <c r="E1050" s="214"/>
      <c r="F1050" s="214"/>
      <c r="G1050" s="214"/>
      <c r="H1050" s="214"/>
      <c r="I1050" s="214"/>
      <c r="J1050" s="214"/>
      <c r="K1050" s="214"/>
      <c r="L1050" s="214"/>
      <c r="M1050" s="214"/>
      <c r="N1050" s="214"/>
      <c r="O1050" s="214"/>
      <c r="P1050" s="214"/>
      <c r="Q1050" s="214"/>
      <c r="R1050" s="214"/>
      <c r="S1050" s="214"/>
      <c r="T1050" s="214"/>
      <c r="U1050" s="214"/>
      <c r="V1050" s="214"/>
      <c r="W1050" s="214"/>
      <c r="X1050" s="214"/>
      <c r="Y1050" s="214"/>
      <c r="Z1050" s="214"/>
      <c r="AA1050" s="214"/>
      <c r="AB1050" s="214"/>
      <c r="AC1050" s="214"/>
      <c r="AD1050" s="214"/>
      <c r="AE1050" s="214"/>
      <c r="AF1050" s="214"/>
      <c r="AG1050" s="214"/>
      <c r="AH1050" s="214"/>
      <c r="AI1050" s="214"/>
      <c r="AJ1050" s="214"/>
    </row>
    <row r="1051">
      <c r="A1051" s="214"/>
      <c r="B1051" s="214"/>
      <c r="C1051" s="214"/>
      <c r="D1051" s="214"/>
      <c r="E1051" s="214"/>
      <c r="F1051" s="214"/>
      <c r="G1051" s="214"/>
      <c r="H1051" s="214"/>
      <c r="I1051" s="214"/>
      <c r="J1051" s="214"/>
      <c r="K1051" s="214"/>
      <c r="L1051" s="214"/>
      <c r="M1051" s="214"/>
      <c r="N1051" s="214"/>
      <c r="O1051" s="214"/>
      <c r="P1051" s="214"/>
      <c r="Q1051" s="214"/>
      <c r="R1051" s="214"/>
      <c r="S1051" s="214"/>
      <c r="T1051" s="214"/>
      <c r="U1051" s="214"/>
      <c r="V1051" s="214"/>
      <c r="W1051" s="214"/>
      <c r="X1051" s="214"/>
      <c r="Y1051" s="214"/>
      <c r="Z1051" s="214"/>
      <c r="AA1051" s="214"/>
      <c r="AB1051" s="214"/>
      <c r="AC1051" s="214"/>
      <c r="AD1051" s="214"/>
      <c r="AE1051" s="214"/>
      <c r="AF1051" s="214"/>
      <c r="AG1051" s="214"/>
      <c r="AH1051" s="214"/>
      <c r="AI1051" s="214"/>
      <c r="AJ1051" s="214"/>
    </row>
    <row r="1052">
      <c r="A1052" s="214"/>
      <c r="B1052" s="214"/>
      <c r="C1052" s="214"/>
      <c r="D1052" s="214"/>
      <c r="E1052" s="214"/>
      <c r="F1052" s="214"/>
      <c r="G1052" s="214"/>
      <c r="H1052" s="214"/>
      <c r="I1052" s="214"/>
      <c r="J1052" s="214"/>
      <c r="K1052" s="214"/>
      <c r="L1052" s="214"/>
      <c r="M1052" s="214"/>
      <c r="N1052" s="214"/>
      <c r="O1052" s="214"/>
      <c r="P1052" s="214"/>
      <c r="Q1052" s="214"/>
      <c r="R1052" s="214"/>
      <c r="S1052" s="214"/>
      <c r="T1052" s="214"/>
      <c r="U1052" s="214"/>
      <c r="V1052" s="214"/>
      <c r="W1052" s="214"/>
      <c r="X1052" s="214"/>
      <c r="Y1052" s="214"/>
      <c r="Z1052" s="214"/>
      <c r="AA1052" s="214"/>
      <c r="AB1052" s="214"/>
      <c r="AC1052" s="214"/>
      <c r="AD1052" s="214"/>
      <c r="AE1052" s="214"/>
      <c r="AF1052" s="214"/>
      <c r="AG1052" s="214"/>
      <c r="AH1052" s="214"/>
      <c r="AI1052" s="214"/>
      <c r="AJ1052" s="214"/>
    </row>
    <row r="1053">
      <c r="A1053" s="214"/>
      <c r="B1053" s="214"/>
      <c r="C1053" s="214"/>
      <c r="D1053" s="214"/>
      <c r="E1053" s="214"/>
      <c r="F1053" s="214"/>
      <c r="G1053" s="214"/>
      <c r="H1053" s="214"/>
      <c r="I1053" s="214"/>
      <c r="J1053" s="214"/>
      <c r="K1053" s="214"/>
      <c r="L1053" s="214"/>
      <c r="M1053" s="214"/>
      <c r="N1053" s="214"/>
      <c r="O1053" s="214"/>
      <c r="P1053" s="214"/>
      <c r="Q1053" s="214"/>
      <c r="R1053" s="214"/>
      <c r="S1053" s="214"/>
      <c r="T1053" s="214"/>
      <c r="U1053" s="214"/>
      <c r="V1053" s="214"/>
      <c r="W1053" s="214"/>
      <c r="X1053" s="214"/>
      <c r="Y1053" s="214"/>
      <c r="Z1053" s="214"/>
      <c r="AA1053" s="214"/>
      <c r="AB1053" s="214"/>
      <c r="AC1053" s="214"/>
      <c r="AD1053" s="214"/>
      <c r="AE1053" s="214"/>
      <c r="AF1053" s="214"/>
      <c r="AG1053" s="214"/>
      <c r="AH1053" s="214"/>
      <c r="AI1053" s="214"/>
      <c r="AJ1053" s="214"/>
    </row>
    <row r="1054">
      <c r="A1054" s="214"/>
      <c r="B1054" s="214"/>
      <c r="C1054" s="214"/>
      <c r="D1054" s="214"/>
      <c r="E1054" s="214"/>
      <c r="F1054" s="214"/>
      <c r="G1054" s="214"/>
      <c r="H1054" s="214"/>
      <c r="I1054" s="214"/>
      <c r="J1054" s="214"/>
      <c r="K1054" s="214"/>
      <c r="L1054" s="214"/>
      <c r="M1054" s="214"/>
      <c r="N1054" s="214"/>
      <c r="O1054" s="214"/>
      <c r="P1054" s="214"/>
      <c r="Q1054" s="214"/>
      <c r="R1054" s="214"/>
      <c r="S1054" s="214"/>
      <c r="T1054" s="214"/>
      <c r="U1054" s="214"/>
      <c r="V1054" s="214"/>
      <c r="W1054" s="214"/>
      <c r="X1054" s="214"/>
      <c r="Y1054" s="214"/>
      <c r="Z1054" s="214"/>
      <c r="AA1054" s="214"/>
      <c r="AB1054" s="214"/>
      <c r="AC1054" s="214"/>
      <c r="AD1054" s="214"/>
      <c r="AE1054" s="214"/>
      <c r="AF1054" s="214"/>
      <c r="AG1054" s="214"/>
      <c r="AH1054" s="214"/>
      <c r="AI1054" s="214"/>
      <c r="AJ1054" s="214"/>
    </row>
    <row r="1055">
      <c r="A1055" s="214"/>
      <c r="B1055" s="214"/>
      <c r="C1055" s="214"/>
      <c r="D1055" s="214"/>
      <c r="E1055" s="214"/>
      <c r="F1055" s="214"/>
      <c r="G1055" s="214"/>
      <c r="H1055" s="214"/>
      <c r="I1055" s="214"/>
      <c r="J1055" s="214"/>
      <c r="K1055" s="214"/>
      <c r="L1055" s="214"/>
      <c r="M1055" s="214"/>
      <c r="N1055" s="214"/>
      <c r="O1055" s="214"/>
      <c r="P1055" s="214"/>
      <c r="Q1055" s="214"/>
      <c r="R1055" s="214"/>
      <c r="S1055" s="214"/>
      <c r="T1055" s="214"/>
      <c r="U1055" s="214"/>
      <c r="V1055" s="214"/>
      <c r="W1055" s="214"/>
      <c r="X1055" s="214"/>
      <c r="Y1055" s="214"/>
      <c r="Z1055" s="214"/>
      <c r="AA1055" s="214"/>
      <c r="AB1055" s="214"/>
      <c r="AC1055" s="214"/>
      <c r="AD1055" s="214"/>
      <c r="AE1055" s="214"/>
      <c r="AF1055" s="214"/>
      <c r="AG1055" s="214"/>
      <c r="AH1055" s="214"/>
      <c r="AI1055" s="214"/>
      <c r="AJ1055" s="214"/>
    </row>
    <row r="1056">
      <c r="A1056" s="214"/>
      <c r="B1056" s="214"/>
      <c r="C1056" s="214"/>
      <c r="D1056" s="214"/>
      <c r="E1056" s="214"/>
      <c r="F1056" s="214"/>
      <c r="G1056" s="214"/>
      <c r="H1056" s="214"/>
      <c r="I1056" s="214"/>
      <c r="J1056" s="214"/>
      <c r="K1056" s="214"/>
      <c r="L1056" s="214"/>
      <c r="M1056" s="214"/>
      <c r="N1056" s="214"/>
      <c r="O1056" s="214"/>
      <c r="P1056" s="214"/>
      <c r="Q1056" s="214"/>
      <c r="R1056" s="214"/>
      <c r="S1056" s="214"/>
      <c r="T1056" s="214"/>
      <c r="U1056" s="214"/>
      <c r="V1056" s="214"/>
      <c r="W1056" s="214"/>
      <c r="X1056" s="214"/>
      <c r="Y1056" s="214"/>
      <c r="Z1056" s="214"/>
      <c r="AA1056" s="214"/>
      <c r="AB1056" s="214"/>
      <c r="AC1056" s="214"/>
      <c r="AD1056" s="214"/>
      <c r="AE1056" s="214"/>
      <c r="AF1056" s="214"/>
      <c r="AG1056" s="214"/>
      <c r="AH1056" s="214"/>
      <c r="AI1056" s="214"/>
      <c r="AJ1056" s="214"/>
    </row>
    <row r="1057">
      <c r="A1057" s="214"/>
      <c r="B1057" s="214"/>
      <c r="C1057" s="214"/>
      <c r="D1057" s="214"/>
      <c r="E1057" s="214"/>
      <c r="F1057" s="214"/>
      <c r="G1057" s="214"/>
      <c r="H1057" s="214"/>
      <c r="I1057" s="214"/>
      <c r="J1057" s="214"/>
      <c r="K1057" s="214"/>
      <c r="L1057" s="214"/>
      <c r="M1057" s="214"/>
      <c r="N1057" s="214"/>
      <c r="O1057" s="214"/>
      <c r="P1057" s="214"/>
      <c r="Q1057" s="214"/>
      <c r="R1057" s="214"/>
      <c r="S1057" s="214"/>
      <c r="T1057" s="214"/>
      <c r="U1057" s="214"/>
      <c r="V1057" s="214"/>
      <c r="W1057" s="214"/>
      <c r="X1057" s="214"/>
      <c r="Y1057" s="214"/>
      <c r="Z1057" s="214"/>
      <c r="AA1057" s="214"/>
      <c r="AB1057" s="214"/>
      <c r="AC1057" s="214"/>
      <c r="AD1057" s="214"/>
      <c r="AE1057" s="214"/>
      <c r="AF1057" s="214"/>
      <c r="AG1057" s="214"/>
      <c r="AH1057" s="214"/>
      <c r="AI1057" s="214"/>
      <c r="AJ1057" s="214"/>
    </row>
    <row r="1058">
      <c r="A1058" s="214"/>
      <c r="B1058" s="214"/>
      <c r="C1058" s="214"/>
      <c r="D1058" s="214"/>
      <c r="E1058" s="214"/>
      <c r="F1058" s="214"/>
      <c r="G1058" s="214"/>
      <c r="H1058" s="214"/>
      <c r="I1058" s="214"/>
      <c r="J1058" s="214"/>
      <c r="K1058" s="214"/>
      <c r="L1058" s="214"/>
      <c r="M1058" s="214"/>
      <c r="N1058" s="214"/>
      <c r="O1058" s="214"/>
      <c r="P1058" s="214"/>
      <c r="Q1058" s="214"/>
      <c r="R1058" s="214"/>
      <c r="S1058" s="214"/>
      <c r="T1058" s="214"/>
      <c r="U1058" s="214"/>
      <c r="V1058" s="214"/>
      <c r="W1058" s="214"/>
      <c r="X1058" s="214"/>
      <c r="Y1058" s="214"/>
      <c r="Z1058" s="214"/>
      <c r="AA1058" s="214"/>
      <c r="AB1058" s="214"/>
      <c r="AC1058" s="214"/>
      <c r="AD1058" s="214"/>
      <c r="AE1058" s="214"/>
      <c r="AF1058" s="214"/>
      <c r="AG1058" s="214"/>
      <c r="AH1058" s="214"/>
      <c r="AI1058" s="214"/>
      <c r="AJ1058" s="214"/>
    </row>
    <row r="1059">
      <c r="A1059" s="214"/>
      <c r="B1059" s="214"/>
      <c r="C1059" s="214"/>
      <c r="D1059" s="214"/>
      <c r="E1059" s="214"/>
      <c r="F1059" s="214"/>
      <c r="G1059" s="214"/>
      <c r="H1059" s="214"/>
      <c r="I1059" s="214"/>
      <c r="J1059" s="214"/>
      <c r="K1059" s="214"/>
      <c r="L1059" s="214"/>
      <c r="M1059" s="214"/>
      <c r="N1059" s="214"/>
      <c r="O1059" s="214"/>
      <c r="P1059" s="214"/>
      <c r="Q1059" s="214"/>
      <c r="R1059" s="214"/>
      <c r="S1059" s="214"/>
      <c r="T1059" s="214"/>
      <c r="U1059" s="214"/>
      <c r="V1059" s="214"/>
      <c r="W1059" s="214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</row>
    <row r="1060">
      <c r="A1060" s="214"/>
      <c r="B1060" s="214"/>
      <c r="C1060" s="214"/>
      <c r="D1060" s="214"/>
      <c r="E1060" s="214"/>
      <c r="F1060" s="214"/>
      <c r="G1060" s="214"/>
      <c r="H1060" s="214"/>
      <c r="I1060" s="214"/>
      <c r="J1060" s="214"/>
      <c r="K1060" s="214"/>
      <c r="L1060" s="214"/>
      <c r="M1060" s="214"/>
      <c r="N1060" s="21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</row>
    <row r="1061">
      <c r="A1061" s="214"/>
      <c r="B1061" s="214"/>
      <c r="C1061" s="214"/>
      <c r="D1061" s="214"/>
      <c r="E1061" s="214"/>
      <c r="F1061" s="214"/>
      <c r="G1061" s="214"/>
      <c r="H1061" s="214"/>
      <c r="I1061" s="214"/>
      <c r="J1061" s="214"/>
      <c r="K1061" s="214"/>
      <c r="L1061" s="214"/>
      <c r="M1061" s="214"/>
      <c r="N1061" s="214"/>
      <c r="O1061" s="214"/>
      <c r="P1061" s="214"/>
      <c r="Q1061" s="214"/>
      <c r="R1061" s="214"/>
      <c r="S1061" s="214"/>
      <c r="T1061" s="214"/>
      <c r="U1061" s="214"/>
      <c r="V1061" s="214"/>
      <c r="W1061" s="214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</row>
    <row r="1062">
      <c r="A1062" s="214"/>
      <c r="B1062" s="214"/>
      <c r="C1062" s="214"/>
      <c r="D1062" s="214"/>
      <c r="E1062" s="214"/>
      <c r="F1062" s="214"/>
      <c r="G1062" s="214"/>
      <c r="H1062" s="214"/>
      <c r="I1062" s="214"/>
      <c r="J1062" s="214"/>
      <c r="K1062" s="214"/>
      <c r="L1062" s="214"/>
      <c r="M1062" s="214"/>
      <c r="N1062" s="214"/>
      <c r="O1062" s="214"/>
      <c r="P1062" s="214"/>
      <c r="Q1062" s="214"/>
      <c r="R1062" s="214"/>
      <c r="S1062" s="214"/>
      <c r="T1062" s="214"/>
      <c r="U1062" s="214"/>
      <c r="V1062" s="214"/>
      <c r="W1062" s="214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</row>
    <row r="1063">
      <c r="A1063" s="214"/>
      <c r="B1063" s="214"/>
      <c r="C1063" s="214"/>
      <c r="D1063" s="214"/>
      <c r="E1063" s="214"/>
      <c r="F1063" s="214"/>
      <c r="G1063" s="214"/>
      <c r="H1063" s="214"/>
      <c r="I1063" s="214"/>
      <c r="J1063" s="214"/>
      <c r="K1063" s="214"/>
      <c r="L1063" s="214"/>
      <c r="M1063" s="214"/>
      <c r="N1063" s="214"/>
      <c r="O1063" s="214"/>
      <c r="P1063" s="214"/>
      <c r="Q1063" s="214"/>
      <c r="R1063" s="214"/>
      <c r="S1063" s="214"/>
      <c r="T1063" s="214"/>
      <c r="U1063" s="214"/>
      <c r="V1063" s="214"/>
      <c r="W1063" s="214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</row>
    <row r="1064">
      <c r="A1064" s="214"/>
      <c r="B1064" s="214"/>
      <c r="C1064" s="214"/>
      <c r="D1064" s="214"/>
      <c r="E1064" s="214"/>
      <c r="F1064" s="214"/>
      <c r="G1064" s="214"/>
      <c r="H1064" s="214"/>
      <c r="I1064" s="214"/>
      <c r="J1064" s="214"/>
      <c r="K1064" s="214"/>
      <c r="L1064" s="214"/>
      <c r="M1064" s="214"/>
      <c r="N1064" s="214"/>
      <c r="O1064" s="214"/>
      <c r="P1064" s="214"/>
      <c r="Q1064" s="214"/>
      <c r="R1064" s="214"/>
      <c r="S1064" s="214"/>
      <c r="T1064" s="214"/>
      <c r="U1064" s="214"/>
      <c r="V1064" s="214"/>
      <c r="W1064" s="214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</row>
    <row r="1065">
      <c r="A1065" s="214"/>
      <c r="B1065" s="214"/>
      <c r="C1065" s="214"/>
      <c r="D1065" s="214"/>
      <c r="E1065" s="214"/>
      <c r="F1065" s="214"/>
      <c r="G1065" s="214"/>
      <c r="H1065" s="214"/>
      <c r="I1065" s="214"/>
      <c r="J1065" s="214"/>
      <c r="K1065" s="214"/>
      <c r="L1065" s="214"/>
      <c r="M1065" s="214"/>
      <c r="N1065" s="214"/>
      <c r="O1065" s="214"/>
      <c r="P1065" s="214"/>
      <c r="Q1065" s="214"/>
      <c r="R1065" s="214"/>
      <c r="S1065" s="214"/>
      <c r="T1065" s="214"/>
      <c r="U1065" s="214"/>
      <c r="V1065" s="214"/>
      <c r="W1065" s="214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</row>
    <row r="1066">
      <c r="A1066" s="214"/>
      <c r="B1066" s="214"/>
      <c r="C1066" s="214"/>
      <c r="D1066" s="214"/>
      <c r="E1066" s="214"/>
      <c r="F1066" s="214"/>
      <c r="G1066" s="214"/>
      <c r="H1066" s="214"/>
      <c r="I1066" s="214"/>
      <c r="J1066" s="214"/>
      <c r="K1066" s="214"/>
      <c r="L1066" s="214"/>
      <c r="M1066" s="214"/>
      <c r="N1066" s="214"/>
      <c r="O1066" s="214"/>
      <c r="P1066" s="214"/>
      <c r="Q1066" s="214"/>
      <c r="R1066" s="214"/>
      <c r="S1066" s="214"/>
      <c r="T1066" s="214"/>
      <c r="U1066" s="214"/>
      <c r="V1066" s="214"/>
      <c r="W1066" s="214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</row>
    <row r="1067">
      <c r="A1067" s="214"/>
      <c r="B1067" s="214"/>
      <c r="C1067" s="214"/>
      <c r="D1067" s="214"/>
      <c r="E1067" s="214"/>
      <c r="F1067" s="214"/>
      <c r="G1067" s="214"/>
      <c r="H1067" s="214"/>
      <c r="I1067" s="214"/>
      <c r="J1067" s="214"/>
      <c r="K1067" s="214"/>
      <c r="L1067" s="214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14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</row>
    <row r="1068">
      <c r="A1068" s="214"/>
      <c r="B1068" s="214"/>
      <c r="C1068" s="214"/>
      <c r="D1068" s="214"/>
      <c r="E1068" s="214"/>
      <c r="F1068" s="214"/>
      <c r="G1068" s="214"/>
      <c r="H1068" s="214"/>
      <c r="I1068" s="214"/>
      <c r="J1068" s="214"/>
      <c r="K1068" s="214"/>
      <c r="L1068" s="214"/>
      <c r="M1068" s="214"/>
      <c r="N1068" s="214"/>
      <c r="O1068" s="214"/>
      <c r="P1068" s="214"/>
      <c r="Q1068" s="214"/>
      <c r="R1068" s="214"/>
      <c r="S1068" s="214"/>
      <c r="T1068" s="214"/>
      <c r="U1068" s="214"/>
      <c r="V1068" s="214"/>
      <c r="W1068" s="214"/>
      <c r="X1068" s="214"/>
      <c r="Y1068" s="214"/>
      <c r="Z1068" s="214"/>
      <c r="AA1068" s="214"/>
      <c r="AB1068" s="214"/>
      <c r="AC1068" s="214"/>
      <c r="AD1068" s="214"/>
      <c r="AE1068" s="214"/>
      <c r="AF1068" s="214"/>
      <c r="AG1068" s="214"/>
      <c r="AH1068" s="214"/>
      <c r="AI1068" s="214"/>
      <c r="AJ1068" s="214"/>
    </row>
    <row r="1069">
      <c r="A1069" s="214"/>
      <c r="B1069" s="214"/>
      <c r="C1069" s="214"/>
      <c r="D1069" s="214"/>
      <c r="E1069" s="214"/>
      <c r="F1069" s="214"/>
      <c r="G1069" s="214"/>
      <c r="H1069" s="214"/>
      <c r="I1069" s="214"/>
      <c r="J1069" s="214"/>
      <c r="K1069" s="214"/>
      <c r="L1069" s="214"/>
      <c r="M1069" s="214"/>
      <c r="N1069" s="214"/>
      <c r="O1069" s="214"/>
      <c r="P1069" s="214"/>
      <c r="Q1069" s="214"/>
      <c r="R1069" s="214"/>
      <c r="S1069" s="214"/>
      <c r="T1069" s="214"/>
      <c r="U1069" s="214"/>
      <c r="V1069" s="214"/>
      <c r="W1069" s="214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</row>
    <row r="1070">
      <c r="A1070" s="214"/>
      <c r="B1070" s="214"/>
      <c r="C1070" s="214"/>
      <c r="D1070" s="214"/>
      <c r="E1070" s="214"/>
      <c r="F1070" s="214"/>
      <c r="G1070" s="214"/>
      <c r="H1070" s="214"/>
      <c r="I1070" s="214"/>
      <c r="J1070" s="214"/>
      <c r="K1070" s="214"/>
      <c r="L1070" s="214"/>
      <c r="M1070" s="214"/>
      <c r="N1070" s="214"/>
      <c r="O1070" s="214"/>
      <c r="P1070" s="214"/>
      <c r="Q1070" s="214"/>
      <c r="R1070" s="214"/>
      <c r="S1070" s="214"/>
      <c r="T1070" s="214"/>
      <c r="U1070" s="214"/>
      <c r="V1070" s="214"/>
      <c r="W1070" s="214"/>
      <c r="X1070" s="214"/>
      <c r="Y1070" s="214"/>
      <c r="Z1070" s="214"/>
      <c r="AA1070" s="214"/>
      <c r="AB1070" s="214"/>
      <c r="AC1070" s="214"/>
      <c r="AD1070" s="214"/>
      <c r="AE1070" s="214"/>
      <c r="AF1070" s="214"/>
      <c r="AG1070" s="214"/>
      <c r="AH1070" s="214"/>
      <c r="AI1070" s="214"/>
      <c r="AJ1070" s="214"/>
    </row>
    <row r="1071">
      <c r="A1071" s="214"/>
      <c r="B1071" s="214"/>
      <c r="C1071" s="214"/>
      <c r="D1071" s="214"/>
      <c r="E1071" s="214"/>
      <c r="F1071" s="214"/>
      <c r="G1071" s="214"/>
      <c r="H1071" s="214"/>
      <c r="I1071" s="214"/>
      <c r="J1071" s="214"/>
      <c r="K1071" s="214"/>
      <c r="L1071" s="214"/>
      <c r="M1071" s="214"/>
      <c r="N1071" s="214"/>
      <c r="O1071" s="214"/>
      <c r="P1071" s="214"/>
      <c r="Q1071" s="214"/>
      <c r="R1071" s="214"/>
      <c r="S1071" s="214"/>
      <c r="T1071" s="214"/>
      <c r="U1071" s="214"/>
      <c r="V1071" s="214"/>
      <c r="W1071" s="214"/>
      <c r="X1071" s="214"/>
      <c r="Y1071" s="214"/>
      <c r="Z1071" s="214"/>
      <c r="AA1071" s="214"/>
      <c r="AB1071" s="214"/>
      <c r="AC1071" s="214"/>
      <c r="AD1071" s="214"/>
      <c r="AE1071" s="214"/>
      <c r="AF1071" s="214"/>
      <c r="AG1071" s="214"/>
      <c r="AH1071" s="214"/>
      <c r="AI1071" s="214"/>
      <c r="AJ1071" s="214"/>
    </row>
    <row r="1072">
      <c r="A1072" s="214"/>
      <c r="B1072" s="214"/>
      <c r="C1072" s="214"/>
      <c r="D1072" s="214"/>
      <c r="E1072" s="214"/>
      <c r="F1072" s="214"/>
      <c r="G1072" s="214"/>
      <c r="H1072" s="214"/>
      <c r="I1072" s="214"/>
      <c r="J1072" s="214"/>
      <c r="K1072" s="214"/>
      <c r="L1072" s="214"/>
      <c r="M1072" s="214"/>
      <c r="N1072" s="214"/>
      <c r="O1072" s="214"/>
      <c r="P1072" s="214"/>
      <c r="Q1072" s="214"/>
      <c r="R1072" s="214"/>
      <c r="S1072" s="214"/>
      <c r="T1072" s="214"/>
      <c r="U1072" s="214"/>
      <c r="V1072" s="214"/>
      <c r="W1072" s="214"/>
      <c r="X1072" s="214"/>
      <c r="Y1072" s="214"/>
      <c r="Z1072" s="214"/>
      <c r="AA1072" s="214"/>
      <c r="AB1072" s="214"/>
      <c r="AC1072" s="214"/>
      <c r="AD1072" s="214"/>
      <c r="AE1072" s="214"/>
      <c r="AF1072" s="214"/>
      <c r="AG1072" s="214"/>
      <c r="AH1072" s="214"/>
      <c r="AI1072" s="214"/>
      <c r="AJ1072" s="214"/>
    </row>
    <row r="1073">
      <c r="A1073" s="214"/>
      <c r="B1073" s="214"/>
      <c r="C1073" s="214"/>
      <c r="D1073" s="214"/>
      <c r="E1073" s="214"/>
      <c r="F1073" s="214"/>
      <c r="G1073" s="214"/>
      <c r="H1073" s="214"/>
      <c r="I1073" s="214"/>
      <c r="J1073" s="214"/>
      <c r="K1073" s="214"/>
      <c r="L1073" s="214"/>
      <c r="M1073" s="214"/>
      <c r="N1073" s="214"/>
      <c r="O1073" s="214"/>
      <c r="P1073" s="214"/>
      <c r="Q1073" s="214"/>
      <c r="R1073" s="214"/>
      <c r="S1073" s="214"/>
      <c r="T1073" s="214"/>
      <c r="U1073" s="214"/>
      <c r="V1073" s="214"/>
      <c r="W1073" s="214"/>
      <c r="X1073" s="214"/>
      <c r="Y1073" s="214"/>
      <c r="Z1073" s="214"/>
      <c r="AA1073" s="214"/>
      <c r="AB1073" s="214"/>
      <c r="AC1073" s="214"/>
      <c r="AD1073" s="214"/>
      <c r="AE1073" s="214"/>
      <c r="AF1073" s="214"/>
      <c r="AG1073" s="214"/>
      <c r="AH1073" s="214"/>
      <c r="AI1073" s="214"/>
      <c r="AJ1073" s="214"/>
    </row>
    <row r="1074">
      <c r="A1074" s="214"/>
      <c r="B1074" s="214"/>
      <c r="C1074" s="214"/>
      <c r="D1074" s="214"/>
      <c r="E1074" s="214"/>
      <c r="F1074" s="214"/>
      <c r="G1074" s="214"/>
      <c r="H1074" s="214"/>
      <c r="I1074" s="214"/>
      <c r="J1074" s="214"/>
      <c r="K1074" s="214"/>
      <c r="L1074" s="214"/>
      <c r="M1074" s="214"/>
      <c r="N1074" s="214"/>
      <c r="O1074" s="214"/>
      <c r="P1074" s="214"/>
      <c r="Q1074" s="214"/>
      <c r="R1074" s="214"/>
      <c r="S1074" s="214"/>
      <c r="T1074" s="214"/>
      <c r="U1074" s="214"/>
      <c r="V1074" s="214"/>
      <c r="W1074" s="214"/>
      <c r="X1074" s="214"/>
      <c r="Y1074" s="214"/>
      <c r="Z1074" s="214"/>
      <c r="AA1074" s="214"/>
      <c r="AB1074" s="214"/>
      <c r="AC1074" s="214"/>
      <c r="AD1074" s="214"/>
      <c r="AE1074" s="214"/>
      <c r="AF1074" s="214"/>
      <c r="AG1074" s="214"/>
      <c r="AH1074" s="214"/>
      <c r="AI1074" s="214"/>
      <c r="AJ1074" s="214"/>
    </row>
    <row r="1075">
      <c r="A1075" s="214"/>
      <c r="B1075" s="214"/>
      <c r="C1075" s="214"/>
      <c r="D1075" s="214"/>
      <c r="E1075" s="214"/>
      <c r="F1075" s="214"/>
      <c r="G1075" s="214"/>
      <c r="H1075" s="214"/>
      <c r="I1075" s="214"/>
      <c r="J1075" s="214"/>
      <c r="K1075" s="214"/>
      <c r="L1075" s="214"/>
      <c r="M1075" s="214"/>
      <c r="N1075" s="214"/>
      <c r="O1075" s="214"/>
      <c r="P1075" s="214"/>
      <c r="Q1075" s="214"/>
      <c r="R1075" s="214"/>
      <c r="S1075" s="214"/>
      <c r="T1075" s="214"/>
      <c r="U1075" s="214"/>
      <c r="V1075" s="214"/>
      <c r="W1075" s="214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</row>
    <row r="1076">
      <c r="A1076" s="214"/>
      <c r="B1076" s="214"/>
      <c r="C1076" s="214"/>
      <c r="D1076" s="214"/>
      <c r="E1076" s="214"/>
      <c r="F1076" s="214"/>
      <c r="G1076" s="214"/>
      <c r="H1076" s="214"/>
      <c r="I1076" s="214"/>
      <c r="J1076" s="214"/>
      <c r="K1076" s="214"/>
      <c r="L1076" s="214"/>
      <c r="M1076" s="214"/>
      <c r="N1076" s="214"/>
      <c r="O1076" s="214"/>
      <c r="P1076" s="214"/>
      <c r="Q1076" s="214"/>
      <c r="R1076" s="214"/>
      <c r="S1076" s="214"/>
      <c r="T1076" s="214"/>
      <c r="U1076" s="214"/>
      <c r="V1076" s="214"/>
      <c r="W1076" s="214"/>
      <c r="X1076" s="214"/>
      <c r="Y1076" s="214"/>
      <c r="Z1076" s="214"/>
      <c r="AA1076" s="214"/>
      <c r="AB1076" s="214"/>
      <c r="AC1076" s="214"/>
      <c r="AD1076" s="214"/>
      <c r="AE1076" s="214"/>
      <c r="AF1076" s="214"/>
      <c r="AG1076" s="214"/>
      <c r="AH1076" s="214"/>
      <c r="AI1076" s="214"/>
      <c r="AJ1076" s="214"/>
    </row>
    <row r="1077">
      <c r="A1077" s="214"/>
      <c r="B1077" s="214"/>
      <c r="C1077" s="214"/>
      <c r="D1077" s="214"/>
      <c r="E1077" s="214"/>
      <c r="F1077" s="214"/>
      <c r="G1077" s="214"/>
      <c r="H1077" s="214"/>
      <c r="I1077" s="214"/>
      <c r="J1077" s="214"/>
      <c r="K1077" s="214"/>
      <c r="L1077" s="214"/>
      <c r="M1077" s="214"/>
      <c r="N1077" s="214"/>
      <c r="O1077" s="214"/>
      <c r="P1077" s="214"/>
      <c r="Q1077" s="214"/>
      <c r="R1077" s="214"/>
      <c r="S1077" s="214"/>
      <c r="T1077" s="214"/>
      <c r="U1077" s="214"/>
      <c r="V1077" s="214"/>
      <c r="W1077" s="214"/>
      <c r="X1077" s="214"/>
      <c r="Y1077" s="214"/>
      <c r="Z1077" s="214"/>
      <c r="AA1077" s="214"/>
      <c r="AB1077" s="214"/>
      <c r="AC1077" s="214"/>
      <c r="AD1077" s="214"/>
      <c r="AE1077" s="214"/>
      <c r="AF1077" s="214"/>
      <c r="AG1077" s="214"/>
      <c r="AH1077" s="214"/>
      <c r="AI1077" s="214"/>
      <c r="AJ1077" s="214"/>
    </row>
    <row r="1078">
      <c r="A1078" s="214"/>
      <c r="B1078" s="214"/>
      <c r="C1078" s="214"/>
      <c r="D1078" s="214"/>
      <c r="E1078" s="214"/>
      <c r="F1078" s="214"/>
      <c r="G1078" s="214"/>
      <c r="H1078" s="214"/>
      <c r="I1078" s="214"/>
      <c r="J1078" s="214"/>
      <c r="K1078" s="214"/>
      <c r="L1078" s="214"/>
      <c r="M1078" s="214"/>
      <c r="N1078" s="214"/>
      <c r="O1078" s="214"/>
      <c r="P1078" s="214"/>
      <c r="Q1078" s="214"/>
      <c r="R1078" s="214"/>
      <c r="S1078" s="214"/>
      <c r="T1078" s="214"/>
      <c r="U1078" s="214"/>
      <c r="V1078" s="214"/>
      <c r="W1078" s="214"/>
      <c r="X1078" s="214"/>
      <c r="Y1078" s="214"/>
      <c r="Z1078" s="214"/>
      <c r="AA1078" s="214"/>
      <c r="AB1078" s="214"/>
      <c r="AC1078" s="214"/>
      <c r="AD1078" s="214"/>
      <c r="AE1078" s="214"/>
      <c r="AF1078" s="214"/>
      <c r="AG1078" s="214"/>
      <c r="AH1078" s="214"/>
      <c r="AI1078" s="214"/>
      <c r="AJ1078" s="214"/>
    </row>
    <row r="1079">
      <c r="A1079" s="214"/>
      <c r="B1079" s="214"/>
      <c r="C1079" s="214"/>
      <c r="D1079" s="214"/>
      <c r="E1079" s="214"/>
      <c r="F1079" s="214"/>
      <c r="G1079" s="214"/>
      <c r="H1079" s="214"/>
      <c r="I1079" s="214"/>
      <c r="J1079" s="214"/>
      <c r="K1079" s="214"/>
      <c r="L1079" s="214"/>
      <c r="M1079" s="214"/>
      <c r="N1079" s="214"/>
      <c r="O1079" s="214"/>
      <c r="P1079" s="214"/>
      <c r="Q1079" s="214"/>
      <c r="R1079" s="214"/>
      <c r="S1079" s="214"/>
      <c r="T1079" s="214"/>
      <c r="U1079" s="214"/>
      <c r="V1079" s="214"/>
      <c r="W1079" s="214"/>
      <c r="X1079" s="214"/>
      <c r="Y1079" s="214"/>
      <c r="Z1079" s="214"/>
      <c r="AA1079" s="214"/>
      <c r="AB1079" s="214"/>
      <c r="AC1079" s="214"/>
      <c r="AD1079" s="214"/>
      <c r="AE1079" s="214"/>
      <c r="AF1079" s="214"/>
      <c r="AG1079" s="214"/>
      <c r="AH1079" s="214"/>
      <c r="AI1079" s="214"/>
      <c r="AJ1079" s="214"/>
    </row>
    <row r="1080">
      <c r="A1080" s="214"/>
      <c r="B1080" s="214"/>
      <c r="C1080" s="214"/>
      <c r="D1080" s="214"/>
      <c r="E1080" s="214"/>
      <c r="F1080" s="214"/>
      <c r="G1080" s="214"/>
      <c r="H1080" s="214"/>
      <c r="I1080" s="214"/>
      <c r="J1080" s="214"/>
      <c r="K1080" s="214"/>
      <c r="L1080" s="214"/>
      <c r="M1080" s="214"/>
      <c r="N1080" s="214"/>
      <c r="O1080" s="214"/>
      <c r="P1080" s="214"/>
      <c r="Q1080" s="214"/>
      <c r="R1080" s="214"/>
      <c r="S1080" s="214"/>
      <c r="T1080" s="214"/>
      <c r="U1080" s="214"/>
      <c r="V1080" s="214"/>
      <c r="W1080" s="214"/>
      <c r="X1080" s="214"/>
      <c r="Y1080" s="214"/>
      <c r="Z1080" s="214"/>
      <c r="AA1080" s="214"/>
      <c r="AB1080" s="214"/>
      <c r="AC1080" s="214"/>
      <c r="AD1080" s="214"/>
      <c r="AE1080" s="214"/>
      <c r="AF1080" s="214"/>
      <c r="AG1080" s="214"/>
      <c r="AH1080" s="214"/>
      <c r="AI1080" s="214"/>
      <c r="AJ1080" s="214"/>
    </row>
    <row r="1081">
      <c r="A1081" s="214"/>
      <c r="B1081" s="214"/>
      <c r="C1081" s="214"/>
      <c r="D1081" s="214"/>
      <c r="E1081" s="214"/>
      <c r="F1081" s="214"/>
      <c r="G1081" s="214"/>
      <c r="H1081" s="214"/>
      <c r="I1081" s="214"/>
      <c r="J1081" s="214"/>
      <c r="K1081" s="214"/>
      <c r="L1081" s="214"/>
      <c r="M1081" s="214"/>
      <c r="N1081" s="214"/>
      <c r="O1081" s="214"/>
      <c r="P1081" s="214"/>
      <c r="Q1081" s="214"/>
      <c r="R1081" s="214"/>
      <c r="S1081" s="214"/>
      <c r="T1081" s="214"/>
      <c r="U1081" s="214"/>
      <c r="V1081" s="214"/>
      <c r="W1081" s="214"/>
      <c r="X1081" s="214"/>
      <c r="Y1081" s="214"/>
      <c r="Z1081" s="214"/>
      <c r="AA1081" s="214"/>
      <c r="AB1081" s="214"/>
      <c r="AC1081" s="214"/>
      <c r="AD1081" s="214"/>
      <c r="AE1081" s="214"/>
      <c r="AF1081" s="214"/>
      <c r="AG1081" s="214"/>
      <c r="AH1081" s="214"/>
      <c r="AI1081" s="214"/>
      <c r="AJ1081" s="214"/>
    </row>
    <row r="1082">
      <c r="A1082" s="214"/>
      <c r="B1082" s="214"/>
      <c r="C1082" s="214"/>
      <c r="D1082" s="214"/>
      <c r="E1082" s="214"/>
      <c r="F1082" s="214"/>
      <c r="G1082" s="214"/>
      <c r="H1082" s="214"/>
      <c r="I1082" s="214"/>
      <c r="J1082" s="214"/>
      <c r="K1082" s="214"/>
      <c r="L1082" s="214"/>
      <c r="M1082" s="214"/>
      <c r="N1082" s="214"/>
      <c r="O1082" s="214"/>
      <c r="P1082" s="214"/>
      <c r="Q1082" s="214"/>
      <c r="R1082" s="214"/>
      <c r="S1082" s="214"/>
      <c r="T1082" s="214"/>
      <c r="U1082" s="214"/>
      <c r="V1082" s="214"/>
      <c r="W1082" s="214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</row>
    <row r="1083">
      <c r="A1083" s="214"/>
      <c r="B1083" s="214"/>
      <c r="C1083" s="214"/>
      <c r="D1083" s="214"/>
      <c r="E1083" s="214"/>
      <c r="F1083" s="214"/>
      <c r="G1083" s="214"/>
      <c r="H1083" s="214"/>
      <c r="I1083" s="214"/>
      <c r="J1083" s="214"/>
      <c r="K1083" s="214"/>
      <c r="L1083" s="214"/>
      <c r="M1083" s="214"/>
      <c r="N1083" s="214"/>
      <c r="O1083" s="214"/>
      <c r="P1083" s="214"/>
      <c r="Q1083" s="214"/>
      <c r="R1083" s="214"/>
      <c r="S1083" s="214"/>
      <c r="T1083" s="214"/>
      <c r="U1083" s="214"/>
      <c r="V1083" s="214"/>
      <c r="W1083" s="214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</row>
    <row r="1084">
      <c r="A1084" s="214"/>
      <c r="B1084" s="214"/>
      <c r="C1084" s="214"/>
      <c r="D1084" s="214"/>
      <c r="E1084" s="214"/>
      <c r="F1084" s="214"/>
      <c r="G1084" s="214"/>
      <c r="H1084" s="214"/>
      <c r="I1084" s="214"/>
      <c r="J1084" s="214"/>
      <c r="K1084" s="214"/>
      <c r="L1084" s="214"/>
      <c r="M1084" s="214"/>
      <c r="N1084" s="214"/>
      <c r="O1084" s="214"/>
      <c r="P1084" s="214"/>
      <c r="Q1084" s="214"/>
      <c r="R1084" s="214"/>
      <c r="S1084" s="214"/>
      <c r="T1084" s="214"/>
      <c r="U1084" s="214"/>
      <c r="V1084" s="214"/>
      <c r="W1084" s="214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</row>
    <row r="1085">
      <c r="A1085" s="214"/>
      <c r="B1085" s="214"/>
      <c r="C1085" s="214"/>
      <c r="D1085" s="214"/>
      <c r="E1085" s="214"/>
      <c r="F1085" s="214"/>
      <c r="G1085" s="214"/>
      <c r="H1085" s="214"/>
      <c r="I1085" s="214"/>
      <c r="J1085" s="214"/>
      <c r="K1085" s="214"/>
      <c r="L1085" s="214"/>
      <c r="M1085" s="214"/>
      <c r="N1085" s="214"/>
      <c r="O1085" s="214"/>
      <c r="P1085" s="214"/>
      <c r="Q1085" s="214"/>
      <c r="R1085" s="214"/>
      <c r="S1085" s="214"/>
      <c r="T1085" s="214"/>
      <c r="U1085" s="214"/>
      <c r="V1085" s="214"/>
      <c r="W1085" s="214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</row>
    <row r="1086">
      <c r="A1086" s="214"/>
      <c r="B1086" s="214"/>
      <c r="C1086" s="214"/>
      <c r="D1086" s="214"/>
      <c r="E1086" s="214"/>
      <c r="F1086" s="214"/>
      <c r="G1086" s="214"/>
      <c r="H1086" s="214"/>
      <c r="I1086" s="214"/>
      <c r="J1086" s="214"/>
      <c r="K1086" s="214"/>
      <c r="L1086" s="214"/>
      <c r="M1086" s="214"/>
      <c r="N1086" s="214"/>
      <c r="O1086" s="214"/>
      <c r="P1086" s="214"/>
      <c r="Q1086" s="214"/>
      <c r="R1086" s="214"/>
      <c r="S1086" s="214"/>
      <c r="T1086" s="214"/>
      <c r="U1086" s="214"/>
      <c r="V1086" s="214"/>
      <c r="W1086" s="214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</row>
    <row r="1087">
      <c r="A1087" s="214"/>
      <c r="B1087" s="214"/>
      <c r="C1087" s="214"/>
      <c r="D1087" s="214"/>
      <c r="E1087" s="214"/>
      <c r="F1087" s="214"/>
      <c r="G1087" s="214"/>
      <c r="H1087" s="214"/>
      <c r="I1087" s="214"/>
      <c r="J1087" s="214"/>
      <c r="K1087" s="214"/>
      <c r="L1087" s="214"/>
      <c r="M1087" s="214"/>
      <c r="N1087" s="214"/>
      <c r="O1087" s="214"/>
      <c r="P1087" s="214"/>
      <c r="Q1087" s="214"/>
      <c r="R1087" s="214"/>
      <c r="S1087" s="214"/>
      <c r="T1087" s="214"/>
      <c r="U1087" s="214"/>
      <c r="V1087" s="214"/>
      <c r="W1087" s="214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</row>
    <row r="1088">
      <c r="A1088" s="214"/>
      <c r="B1088" s="214"/>
      <c r="C1088" s="214"/>
      <c r="D1088" s="214"/>
      <c r="E1088" s="214"/>
      <c r="F1088" s="214"/>
      <c r="G1088" s="214"/>
      <c r="H1088" s="214"/>
      <c r="I1088" s="214"/>
      <c r="J1088" s="214"/>
      <c r="K1088" s="214"/>
      <c r="L1088" s="214"/>
      <c r="M1088" s="214"/>
      <c r="N1088" s="214"/>
      <c r="O1088" s="214"/>
      <c r="P1088" s="214"/>
      <c r="Q1088" s="214"/>
      <c r="R1088" s="214"/>
      <c r="S1088" s="214"/>
      <c r="T1088" s="214"/>
      <c r="U1088" s="214"/>
      <c r="V1088" s="214"/>
      <c r="W1088" s="214"/>
      <c r="X1088" s="214"/>
      <c r="Y1088" s="214"/>
      <c r="Z1088" s="214"/>
      <c r="AA1088" s="214"/>
      <c r="AB1088" s="214"/>
      <c r="AC1088" s="214"/>
      <c r="AD1088" s="214"/>
      <c r="AE1088" s="214"/>
      <c r="AF1088" s="214"/>
      <c r="AG1088" s="214"/>
      <c r="AH1088" s="214"/>
      <c r="AI1088" s="214"/>
      <c r="AJ1088" s="214"/>
    </row>
    <row r="1089">
      <c r="A1089" s="214"/>
      <c r="B1089" s="214"/>
      <c r="C1089" s="214"/>
      <c r="D1089" s="214"/>
      <c r="E1089" s="214"/>
      <c r="F1089" s="214"/>
      <c r="G1089" s="214"/>
      <c r="H1089" s="214"/>
      <c r="I1089" s="214"/>
      <c r="J1089" s="214"/>
      <c r="K1089" s="214"/>
      <c r="L1089" s="214"/>
      <c r="M1089" s="214"/>
      <c r="N1089" s="214"/>
      <c r="O1089" s="214"/>
      <c r="P1089" s="214"/>
      <c r="Q1089" s="214"/>
      <c r="R1089" s="214"/>
      <c r="S1089" s="214"/>
      <c r="T1089" s="214"/>
      <c r="U1089" s="214"/>
      <c r="V1089" s="214"/>
      <c r="W1089" s="214"/>
      <c r="X1089" s="214"/>
      <c r="Y1089" s="214"/>
      <c r="Z1089" s="214"/>
      <c r="AA1089" s="214"/>
      <c r="AB1089" s="214"/>
      <c r="AC1089" s="214"/>
      <c r="AD1089" s="214"/>
      <c r="AE1089" s="214"/>
      <c r="AF1089" s="214"/>
      <c r="AG1089" s="214"/>
      <c r="AH1089" s="214"/>
      <c r="AI1089" s="214"/>
      <c r="AJ1089" s="214"/>
    </row>
    <row r="1090">
      <c r="A1090" s="214"/>
      <c r="B1090" s="214"/>
      <c r="C1090" s="214"/>
      <c r="D1090" s="214"/>
      <c r="E1090" s="214"/>
      <c r="F1090" s="214"/>
      <c r="G1090" s="214"/>
      <c r="H1090" s="214"/>
      <c r="I1090" s="214"/>
      <c r="J1090" s="214"/>
      <c r="K1090" s="214"/>
      <c r="L1090" s="214"/>
      <c r="M1090" s="214"/>
      <c r="N1090" s="214"/>
      <c r="O1090" s="214"/>
      <c r="P1090" s="214"/>
      <c r="Q1090" s="214"/>
      <c r="R1090" s="214"/>
      <c r="S1090" s="214"/>
      <c r="T1090" s="214"/>
      <c r="U1090" s="214"/>
      <c r="V1090" s="214"/>
      <c r="W1090" s="214"/>
      <c r="X1090" s="214"/>
      <c r="Y1090" s="214"/>
      <c r="Z1090" s="214"/>
      <c r="AA1090" s="214"/>
      <c r="AB1090" s="214"/>
      <c r="AC1090" s="214"/>
      <c r="AD1090" s="214"/>
      <c r="AE1090" s="214"/>
      <c r="AF1090" s="214"/>
      <c r="AG1090" s="214"/>
      <c r="AH1090" s="214"/>
      <c r="AI1090" s="214"/>
      <c r="AJ1090" s="214"/>
    </row>
    <row r="1091">
      <c r="A1091" s="214"/>
      <c r="B1091" s="214"/>
      <c r="C1091" s="214"/>
      <c r="D1091" s="214"/>
      <c r="E1091" s="214"/>
      <c r="F1091" s="214"/>
      <c r="G1091" s="214"/>
      <c r="H1091" s="214"/>
      <c r="I1091" s="214"/>
      <c r="J1091" s="214"/>
      <c r="K1091" s="214"/>
      <c r="L1091" s="214"/>
      <c r="M1091" s="214"/>
      <c r="N1091" s="214"/>
      <c r="O1091" s="214"/>
      <c r="P1091" s="214"/>
      <c r="Q1091" s="214"/>
      <c r="R1091" s="214"/>
      <c r="S1091" s="214"/>
      <c r="T1091" s="214"/>
      <c r="U1091" s="214"/>
      <c r="V1091" s="214"/>
      <c r="W1091" s="214"/>
      <c r="X1091" s="214"/>
      <c r="Y1091" s="214"/>
      <c r="Z1091" s="214"/>
      <c r="AA1091" s="214"/>
      <c r="AB1091" s="214"/>
      <c r="AC1091" s="214"/>
      <c r="AD1091" s="214"/>
      <c r="AE1091" s="214"/>
      <c r="AF1091" s="214"/>
      <c r="AG1091" s="214"/>
      <c r="AH1091" s="214"/>
      <c r="AI1091" s="214"/>
      <c r="AJ1091" s="214"/>
    </row>
    <row r="1092">
      <c r="A1092" s="214"/>
      <c r="B1092" s="214"/>
      <c r="C1092" s="214"/>
      <c r="D1092" s="214"/>
      <c r="E1092" s="214"/>
      <c r="F1092" s="214"/>
      <c r="G1092" s="214"/>
      <c r="H1092" s="214"/>
      <c r="I1092" s="214"/>
      <c r="J1092" s="214"/>
      <c r="K1092" s="214"/>
      <c r="L1092" s="214"/>
      <c r="M1092" s="214"/>
      <c r="N1092" s="214"/>
      <c r="O1092" s="214"/>
      <c r="P1092" s="214"/>
      <c r="Q1092" s="214"/>
      <c r="R1092" s="214"/>
      <c r="S1092" s="214"/>
      <c r="T1092" s="214"/>
      <c r="U1092" s="214"/>
      <c r="V1092" s="214"/>
      <c r="W1092" s="214"/>
      <c r="X1092" s="214"/>
      <c r="Y1092" s="214"/>
      <c r="Z1092" s="214"/>
      <c r="AA1092" s="214"/>
      <c r="AB1092" s="214"/>
      <c r="AC1092" s="214"/>
      <c r="AD1092" s="214"/>
      <c r="AE1092" s="214"/>
      <c r="AF1092" s="214"/>
      <c r="AG1092" s="214"/>
      <c r="AH1092" s="214"/>
      <c r="AI1092" s="214"/>
      <c r="AJ1092" s="214"/>
    </row>
    <row r="1093">
      <c r="A1093" s="214"/>
      <c r="B1093" s="214"/>
      <c r="C1093" s="214"/>
      <c r="D1093" s="214"/>
      <c r="E1093" s="214"/>
      <c r="F1093" s="214"/>
      <c r="G1093" s="214"/>
      <c r="H1093" s="214"/>
      <c r="I1093" s="214"/>
      <c r="J1093" s="214"/>
      <c r="K1093" s="214"/>
      <c r="L1093" s="214"/>
      <c r="M1093" s="214"/>
      <c r="N1093" s="214"/>
      <c r="O1093" s="214"/>
      <c r="P1093" s="214"/>
      <c r="Q1093" s="214"/>
      <c r="R1093" s="214"/>
      <c r="S1093" s="214"/>
      <c r="T1093" s="214"/>
      <c r="U1093" s="214"/>
      <c r="V1093" s="214"/>
      <c r="W1093" s="214"/>
      <c r="X1093" s="214"/>
      <c r="Y1093" s="214"/>
      <c r="Z1093" s="214"/>
      <c r="AA1093" s="214"/>
      <c r="AB1093" s="214"/>
      <c r="AC1093" s="214"/>
      <c r="AD1093" s="214"/>
      <c r="AE1093" s="214"/>
      <c r="AF1093" s="214"/>
      <c r="AG1093" s="214"/>
      <c r="AH1093" s="214"/>
      <c r="AI1093" s="214"/>
      <c r="AJ1093" s="214"/>
    </row>
    <row r="1094">
      <c r="A1094" s="214"/>
      <c r="B1094" s="214"/>
      <c r="C1094" s="214"/>
      <c r="D1094" s="214"/>
      <c r="E1094" s="214"/>
      <c r="F1094" s="214"/>
      <c r="G1094" s="214"/>
      <c r="H1094" s="214"/>
      <c r="I1094" s="214"/>
      <c r="J1094" s="214"/>
      <c r="K1094" s="214"/>
      <c r="L1094" s="214"/>
      <c r="M1094" s="214"/>
      <c r="N1094" s="214"/>
      <c r="O1094" s="214"/>
      <c r="P1094" s="214"/>
      <c r="Q1094" s="214"/>
      <c r="R1094" s="214"/>
      <c r="S1094" s="214"/>
      <c r="T1094" s="214"/>
      <c r="U1094" s="214"/>
      <c r="V1094" s="214"/>
      <c r="W1094" s="214"/>
      <c r="X1094" s="214"/>
      <c r="Y1094" s="214"/>
      <c r="Z1094" s="214"/>
      <c r="AA1094" s="214"/>
      <c r="AB1094" s="214"/>
      <c r="AC1094" s="214"/>
      <c r="AD1094" s="214"/>
      <c r="AE1094" s="214"/>
      <c r="AF1094" s="214"/>
      <c r="AG1094" s="214"/>
      <c r="AH1094" s="214"/>
      <c r="AI1094" s="214"/>
      <c r="AJ1094" s="214"/>
    </row>
  </sheetData>
  <mergeCells count="296">
    <mergeCell ref="W113:W114"/>
    <mergeCell ref="X113:X114"/>
    <mergeCell ref="U104:U108"/>
    <mergeCell ref="U109:U110"/>
    <mergeCell ref="V109:V110"/>
    <mergeCell ref="W109:W110"/>
    <mergeCell ref="X109:X110"/>
    <mergeCell ref="W111:W112"/>
    <mergeCell ref="X111:X112"/>
    <mergeCell ref="W86:W87"/>
    <mergeCell ref="X86:X87"/>
    <mergeCell ref="U82:U83"/>
    <mergeCell ref="W82:W83"/>
    <mergeCell ref="X82:X83"/>
    <mergeCell ref="U84:U85"/>
    <mergeCell ref="W84:W85"/>
    <mergeCell ref="X84:X85"/>
    <mergeCell ref="U86:U87"/>
    <mergeCell ref="W92:W93"/>
    <mergeCell ref="X92:X93"/>
    <mergeCell ref="U88:U89"/>
    <mergeCell ref="W88:W89"/>
    <mergeCell ref="X88:X89"/>
    <mergeCell ref="U90:U91"/>
    <mergeCell ref="W90:W91"/>
    <mergeCell ref="X90:X91"/>
    <mergeCell ref="U92:U93"/>
    <mergeCell ref="W98:W99"/>
    <mergeCell ref="X98:X99"/>
    <mergeCell ref="U94:U95"/>
    <mergeCell ref="W94:W95"/>
    <mergeCell ref="X94:X95"/>
    <mergeCell ref="U96:U97"/>
    <mergeCell ref="W96:W97"/>
    <mergeCell ref="X96:X97"/>
    <mergeCell ref="U98:U99"/>
    <mergeCell ref="U117:U118"/>
    <mergeCell ref="U119:U120"/>
    <mergeCell ref="W155:W156"/>
    <mergeCell ref="X155:X156"/>
    <mergeCell ref="W145:W146"/>
    <mergeCell ref="W147:W148"/>
    <mergeCell ref="W149:W150"/>
    <mergeCell ref="W151:W152"/>
    <mergeCell ref="X151:X152"/>
    <mergeCell ref="W153:W154"/>
    <mergeCell ref="X153:X154"/>
    <mergeCell ref="U111:U112"/>
    <mergeCell ref="U113:U114"/>
    <mergeCell ref="U115:U116"/>
    <mergeCell ref="W115:W116"/>
    <mergeCell ref="X115:X116"/>
    <mergeCell ref="W117:W118"/>
    <mergeCell ref="X117:X118"/>
    <mergeCell ref="W119:W120"/>
    <mergeCell ref="X119:X120"/>
    <mergeCell ref="U121:U122"/>
    <mergeCell ref="W121:W122"/>
    <mergeCell ref="X121:X122"/>
    <mergeCell ref="W123:W124"/>
    <mergeCell ref="X123:X124"/>
    <mergeCell ref="W125:W126"/>
    <mergeCell ref="X125:X126"/>
    <mergeCell ref="W127:W128"/>
    <mergeCell ref="X127:X128"/>
    <mergeCell ref="W129:W130"/>
    <mergeCell ref="X129:X130"/>
    <mergeCell ref="X131:X132"/>
    <mergeCell ref="U123:U124"/>
    <mergeCell ref="U125:U126"/>
    <mergeCell ref="U127:U128"/>
    <mergeCell ref="U129:U130"/>
    <mergeCell ref="U131:U132"/>
    <mergeCell ref="U133:U134"/>
    <mergeCell ref="U135:U136"/>
    <mergeCell ref="W131:W132"/>
    <mergeCell ref="W133:W134"/>
    <mergeCell ref="W135:W136"/>
    <mergeCell ref="W137:W138"/>
    <mergeCell ref="W139:W140"/>
    <mergeCell ref="W141:W142"/>
    <mergeCell ref="W143:W144"/>
    <mergeCell ref="U151:U152"/>
    <mergeCell ref="U153:U154"/>
    <mergeCell ref="U155:U156"/>
    <mergeCell ref="U137:U138"/>
    <mergeCell ref="U139:U140"/>
    <mergeCell ref="U141:U142"/>
    <mergeCell ref="U143:U144"/>
    <mergeCell ref="U145:U146"/>
    <mergeCell ref="U147:U148"/>
    <mergeCell ref="U149:U150"/>
    <mergeCell ref="T184:T185"/>
    <mergeCell ref="T186:T187"/>
    <mergeCell ref="T188:T189"/>
    <mergeCell ref="T190:T191"/>
    <mergeCell ref="T192:T195"/>
    <mergeCell ref="T167:T168"/>
    <mergeCell ref="T169:T173"/>
    <mergeCell ref="T174:T175"/>
    <mergeCell ref="T176:T177"/>
    <mergeCell ref="T178:T179"/>
    <mergeCell ref="T180:T181"/>
    <mergeCell ref="T182:T183"/>
    <mergeCell ref="T66:T67"/>
    <mergeCell ref="T68:T69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2:T103"/>
    <mergeCell ref="T104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W66:W67"/>
    <mergeCell ref="W68:W69"/>
    <mergeCell ref="W52:W53"/>
    <mergeCell ref="W54:W55"/>
    <mergeCell ref="W56:W57"/>
    <mergeCell ref="W58:W59"/>
    <mergeCell ref="W60:W61"/>
    <mergeCell ref="W62:W63"/>
    <mergeCell ref="W64:W65"/>
    <mergeCell ref="X68:X69"/>
    <mergeCell ref="X70:X71"/>
    <mergeCell ref="X54:X55"/>
    <mergeCell ref="X56:X57"/>
    <mergeCell ref="X58:X59"/>
    <mergeCell ref="X60:X61"/>
    <mergeCell ref="X62:X63"/>
    <mergeCell ref="X64:X65"/>
    <mergeCell ref="X66:X67"/>
    <mergeCell ref="W74:W75"/>
    <mergeCell ref="X74:X75"/>
    <mergeCell ref="U68:U69"/>
    <mergeCell ref="U70:U71"/>
    <mergeCell ref="W70:W71"/>
    <mergeCell ref="U72:U73"/>
    <mergeCell ref="W72:W73"/>
    <mergeCell ref="X72:X73"/>
    <mergeCell ref="U74:U75"/>
    <mergeCell ref="U2:U5"/>
    <mergeCell ref="T41:T45"/>
    <mergeCell ref="U41:U45"/>
    <mergeCell ref="V41:V45"/>
    <mergeCell ref="W41:W45"/>
    <mergeCell ref="X41:X45"/>
    <mergeCell ref="T46:T47"/>
    <mergeCell ref="U46:U47"/>
    <mergeCell ref="V46:V47"/>
    <mergeCell ref="T48:T49"/>
    <mergeCell ref="U48:U49"/>
    <mergeCell ref="T50:T51"/>
    <mergeCell ref="U50:U51"/>
    <mergeCell ref="U52:U53"/>
    <mergeCell ref="W46:W47"/>
    <mergeCell ref="X46:X47"/>
    <mergeCell ref="W48:W49"/>
    <mergeCell ref="X48:X49"/>
    <mergeCell ref="W50:W51"/>
    <mergeCell ref="X50:X51"/>
    <mergeCell ref="X52:X53"/>
    <mergeCell ref="T52:T53"/>
    <mergeCell ref="T54:T55"/>
    <mergeCell ref="U54:U55"/>
    <mergeCell ref="T56:T57"/>
    <mergeCell ref="U56:U57"/>
    <mergeCell ref="T58:T59"/>
    <mergeCell ref="U58:U59"/>
    <mergeCell ref="T60:T61"/>
    <mergeCell ref="U60:U61"/>
    <mergeCell ref="T62:T63"/>
    <mergeCell ref="U62:U63"/>
    <mergeCell ref="T64:T65"/>
    <mergeCell ref="U64:U65"/>
    <mergeCell ref="U66:U67"/>
    <mergeCell ref="W80:W81"/>
    <mergeCell ref="X80:X81"/>
    <mergeCell ref="U76:U77"/>
    <mergeCell ref="W76:W77"/>
    <mergeCell ref="X76:X77"/>
    <mergeCell ref="U78:U79"/>
    <mergeCell ref="W78:W79"/>
    <mergeCell ref="X78:X79"/>
    <mergeCell ref="U80:U81"/>
    <mergeCell ref="V104:V108"/>
    <mergeCell ref="W104:W108"/>
    <mergeCell ref="U100:U101"/>
    <mergeCell ref="W100:W101"/>
    <mergeCell ref="X100:X101"/>
    <mergeCell ref="U102:U103"/>
    <mergeCell ref="W102:W103"/>
    <mergeCell ref="X102:X103"/>
    <mergeCell ref="X104:X108"/>
    <mergeCell ref="U174:U175"/>
    <mergeCell ref="V174:V175"/>
    <mergeCell ref="W174:W175"/>
    <mergeCell ref="X174:X175"/>
    <mergeCell ref="W176:W177"/>
    <mergeCell ref="X176:X177"/>
    <mergeCell ref="U176:U177"/>
    <mergeCell ref="U178:U179"/>
    <mergeCell ref="W178:W179"/>
    <mergeCell ref="X178:X179"/>
    <mergeCell ref="U180:U181"/>
    <mergeCell ref="X180:X181"/>
    <mergeCell ref="X182:X183"/>
    <mergeCell ref="X190:X191"/>
    <mergeCell ref="X192:X195"/>
    <mergeCell ref="W180:W181"/>
    <mergeCell ref="W182:W183"/>
    <mergeCell ref="W184:W185"/>
    <mergeCell ref="X184:X185"/>
    <mergeCell ref="W186:W187"/>
    <mergeCell ref="X186:X187"/>
    <mergeCell ref="X188:X189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U157:U158"/>
    <mergeCell ref="W157:W158"/>
    <mergeCell ref="X157:X158"/>
    <mergeCell ref="W159:W160"/>
    <mergeCell ref="X159:X160"/>
    <mergeCell ref="W167:W168"/>
    <mergeCell ref="W169:W173"/>
    <mergeCell ref="X169:X173"/>
    <mergeCell ref="W161:W162"/>
    <mergeCell ref="X161:X162"/>
    <mergeCell ref="W163:W164"/>
    <mergeCell ref="X163:X164"/>
    <mergeCell ref="W165:W166"/>
    <mergeCell ref="X165:X166"/>
    <mergeCell ref="X167:X168"/>
    <mergeCell ref="U159:U160"/>
    <mergeCell ref="U161:U162"/>
    <mergeCell ref="U163:U164"/>
    <mergeCell ref="U165:U166"/>
    <mergeCell ref="U167:U168"/>
    <mergeCell ref="U169:U173"/>
    <mergeCell ref="V169:V173"/>
    <mergeCell ref="U182:U183"/>
    <mergeCell ref="U184:U185"/>
    <mergeCell ref="U186:U187"/>
    <mergeCell ref="U188:U189"/>
    <mergeCell ref="U190:U191"/>
    <mergeCell ref="U192:U195"/>
    <mergeCell ref="W188:W189"/>
    <mergeCell ref="W190:W191"/>
    <mergeCell ref="V192:V196"/>
    <mergeCell ref="W192:W19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29"/>
    <col customWidth="1" min="3" max="3" width="31.57"/>
    <col customWidth="1" min="13" max="13" width="20.86"/>
    <col customWidth="1" min="17" max="17" width="19.29"/>
    <col customWidth="1" min="19" max="19" width="22.71"/>
    <col customWidth="1" min="20" max="20" width="20.14"/>
    <col customWidth="1" min="21" max="21" width="18.57"/>
    <col customWidth="1" min="22" max="23" width="26.0"/>
  </cols>
  <sheetData>
    <row r="1" ht="27.75" customHeight="1">
      <c r="A1" s="211"/>
      <c r="B1" s="212" t="s">
        <v>0</v>
      </c>
      <c r="C1" s="308">
        <v>4000.0</v>
      </c>
      <c r="D1" s="214"/>
      <c r="E1" s="214"/>
      <c r="F1" s="214"/>
      <c r="G1" s="214"/>
      <c r="H1" s="214"/>
      <c r="I1" s="214"/>
      <c r="J1" s="214"/>
      <c r="K1" s="214"/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215"/>
      <c r="Y1" s="215"/>
      <c r="Z1" s="215"/>
      <c r="AA1" s="215"/>
      <c r="AB1" s="215"/>
      <c r="AC1" s="214"/>
      <c r="AD1" s="214"/>
      <c r="AE1" s="214"/>
      <c r="AF1" s="214"/>
      <c r="AG1" s="214"/>
      <c r="AH1" s="214"/>
      <c r="AI1" s="214"/>
      <c r="AJ1" s="214"/>
    </row>
    <row r="2" ht="18.75" customHeight="1">
      <c r="A2" s="211"/>
      <c r="B2" s="212" t="s">
        <v>13</v>
      </c>
      <c r="C2" s="309">
        <v>0.36</v>
      </c>
      <c r="D2" s="214"/>
      <c r="E2" s="214"/>
      <c r="F2" s="214"/>
      <c r="G2" s="214"/>
      <c r="H2" s="214"/>
      <c r="I2" s="214"/>
      <c r="J2" s="214"/>
      <c r="K2" s="217"/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1061.32</v>
      </c>
      <c r="P2" s="17">
        <f t="shared" ref="P2:P5" si="2">O2-Q2</f>
        <v>978.37</v>
      </c>
      <c r="Q2" s="17">
        <f t="shared" ref="Q2:Q5" si="3">ROUND(R2*$C$2/365,2)*N2</f>
        <v>82.95</v>
      </c>
      <c r="R2" s="17">
        <f>C1</f>
        <v>4000</v>
      </c>
      <c r="S2" s="17">
        <f t="shared" ref="S2:S5" si="4">R2-P2</f>
        <v>3021.63</v>
      </c>
      <c r="T2" s="18">
        <f>Q2</f>
        <v>82.95</v>
      </c>
      <c r="U2" s="19">
        <f>SUM(O2:O5)</f>
        <v>4245.37</v>
      </c>
      <c r="V2" s="20">
        <f t="shared" ref="V2:V5" si="5">1/(1+$C$2/365*N2)</f>
        <v>0.9797079665</v>
      </c>
      <c r="W2" s="20">
        <f>V2</f>
        <v>0.9797079665</v>
      </c>
      <c r="X2" s="215"/>
      <c r="Y2" s="215"/>
      <c r="Z2" s="215"/>
      <c r="AA2" s="215"/>
      <c r="AB2" s="218"/>
      <c r="AC2" s="214"/>
      <c r="AD2" s="214"/>
      <c r="AE2" s="214"/>
      <c r="AF2" s="214"/>
      <c r="AG2" s="214"/>
      <c r="AH2" s="214"/>
      <c r="AI2" s="214"/>
      <c r="AJ2" s="214"/>
    </row>
    <row r="3" ht="30.0" customHeight="1">
      <c r="A3" s="211"/>
      <c r="B3" s="212" t="s">
        <v>48</v>
      </c>
      <c r="C3" s="216">
        <v>0.6</v>
      </c>
      <c r="D3" s="214"/>
      <c r="E3" s="214"/>
      <c r="F3" s="214"/>
      <c r="G3" s="214"/>
      <c r="H3" s="214"/>
      <c r="I3" s="214"/>
      <c r="J3" s="214"/>
      <c r="K3" s="217"/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1061.32</v>
      </c>
      <c r="P3" s="17">
        <f t="shared" si="2"/>
        <v>971.92</v>
      </c>
      <c r="Q3" s="17">
        <f t="shared" si="3"/>
        <v>89.4</v>
      </c>
      <c r="R3" s="17">
        <f t="shared" ref="R3:R5" si="7">S2</f>
        <v>3021.63</v>
      </c>
      <c r="S3" s="17">
        <f t="shared" si="4"/>
        <v>2049.71</v>
      </c>
      <c r="T3" s="18">
        <f>SUM(Q2:Q3)</f>
        <v>172.35</v>
      </c>
      <c r="U3" s="23"/>
      <c r="V3" s="20">
        <f t="shared" si="5"/>
        <v>0.9712613092</v>
      </c>
      <c r="W3" s="20">
        <f t="shared" ref="W3:W5" si="8">PRODUCT($V$2:V3)</f>
        <v>0.9515524422</v>
      </c>
      <c r="X3" s="215"/>
      <c r="Y3" s="215"/>
      <c r="Z3" s="215"/>
      <c r="AA3" s="215"/>
      <c r="AB3" s="218"/>
      <c r="AC3" s="214"/>
      <c r="AD3" s="214"/>
      <c r="AE3" s="214"/>
      <c r="AF3" s="214"/>
      <c r="AG3" s="214"/>
      <c r="AH3" s="214"/>
      <c r="AI3" s="214"/>
      <c r="AJ3" s="214"/>
    </row>
    <row r="4">
      <c r="A4" s="211"/>
      <c r="B4" s="212" t="s">
        <v>14</v>
      </c>
      <c r="C4" s="216">
        <v>0.03</v>
      </c>
      <c r="D4" s="214"/>
      <c r="E4" s="214"/>
      <c r="F4" s="214"/>
      <c r="G4" s="214"/>
      <c r="H4" s="214"/>
      <c r="I4" s="214"/>
      <c r="J4" s="214"/>
      <c r="K4" s="217"/>
      <c r="L4" s="14">
        <v>44058.0</v>
      </c>
      <c r="M4" s="15">
        <v>0.0</v>
      </c>
      <c r="N4" s="22">
        <f t="shared" si="6"/>
        <v>31</v>
      </c>
      <c r="O4" s="17">
        <f t="shared" si="1"/>
        <v>1061.32</v>
      </c>
      <c r="P4" s="17">
        <f t="shared" si="2"/>
        <v>998.7</v>
      </c>
      <c r="Q4" s="17">
        <f t="shared" si="3"/>
        <v>62.62</v>
      </c>
      <c r="R4" s="17">
        <f t="shared" si="7"/>
        <v>2049.71</v>
      </c>
      <c r="S4" s="17">
        <f t="shared" si="4"/>
        <v>1051.01</v>
      </c>
      <c r="T4" s="18">
        <f>SUM(Q2:Q4)</f>
        <v>234.97</v>
      </c>
      <c r="U4" s="23"/>
      <c r="V4" s="20">
        <f t="shared" si="5"/>
        <v>0.9703317737</v>
      </c>
      <c r="W4" s="20">
        <f t="shared" si="8"/>
        <v>0.923321569</v>
      </c>
      <c r="X4" s="215"/>
      <c r="Y4" s="215"/>
      <c r="Z4" s="215"/>
      <c r="AA4" s="215"/>
      <c r="AB4" s="218"/>
      <c r="AC4" s="214"/>
      <c r="AD4" s="214"/>
      <c r="AE4" s="214"/>
      <c r="AF4" s="214"/>
      <c r="AG4" s="214"/>
      <c r="AH4" s="214"/>
      <c r="AI4" s="214"/>
      <c r="AJ4" s="214"/>
    </row>
    <row r="5" ht="15.75" customHeight="1">
      <c r="A5" s="211"/>
      <c r="B5" s="212" t="s">
        <v>15</v>
      </c>
      <c r="C5" s="219">
        <f>C4*C1</f>
        <v>120</v>
      </c>
      <c r="D5" s="214"/>
      <c r="E5" s="214"/>
      <c r="F5" s="214"/>
      <c r="G5" s="214"/>
      <c r="H5" s="214"/>
      <c r="I5" s="214"/>
      <c r="J5" s="214"/>
      <c r="K5" s="217"/>
      <c r="L5" s="14">
        <v>44068.0</v>
      </c>
      <c r="M5" s="15">
        <v>0.0</v>
      </c>
      <c r="N5" s="22">
        <f t="shared" si="6"/>
        <v>10</v>
      </c>
      <c r="O5" s="17">
        <f>SUM(Q5,R5)</f>
        <v>1061.41</v>
      </c>
      <c r="P5" s="17">
        <f t="shared" si="2"/>
        <v>1051.01</v>
      </c>
      <c r="Q5" s="17">
        <f t="shared" si="3"/>
        <v>10.4</v>
      </c>
      <c r="R5" s="25">
        <f t="shared" si="7"/>
        <v>1051.01</v>
      </c>
      <c r="S5" s="17">
        <f t="shared" si="4"/>
        <v>0</v>
      </c>
      <c r="T5" s="26">
        <f>SUM(Q2:Q5)</f>
        <v>245.37</v>
      </c>
      <c r="U5" s="27"/>
      <c r="V5" s="20">
        <f t="shared" si="5"/>
        <v>0.9902333152</v>
      </c>
      <c r="W5" s="20">
        <f t="shared" si="8"/>
        <v>0.9143037783</v>
      </c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</row>
    <row r="6">
      <c r="A6" s="211"/>
      <c r="B6" s="212" t="s">
        <v>16</v>
      </c>
      <c r="C6" s="216">
        <v>5.0E-4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</row>
    <row r="7">
      <c r="A7" s="211"/>
      <c r="B7" s="212" t="s">
        <v>18</v>
      </c>
      <c r="C7" s="220">
        <f>C1-D18</f>
        <v>3880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</row>
    <row r="8">
      <c r="A8" s="211"/>
      <c r="B8" s="212" t="s">
        <v>19</v>
      </c>
      <c r="C8" s="310">
        <v>100.0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</row>
    <row r="9">
      <c r="A9" s="211"/>
      <c r="B9" s="212" t="s">
        <v>20</v>
      </c>
      <c r="C9" s="221">
        <v>4.0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</row>
    <row r="10">
      <c r="A10" s="211"/>
      <c r="B10" s="222" t="s">
        <v>21</v>
      </c>
      <c r="C10" s="220" t="s">
        <v>22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</row>
    <row r="11">
      <c r="A11" s="211"/>
      <c r="B11" s="222" t="s">
        <v>23</v>
      </c>
      <c r="C11" s="220" t="s">
        <v>24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</row>
    <row r="12">
      <c r="A12" s="211"/>
      <c r="B12" s="212" t="s">
        <v>25</v>
      </c>
      <c r="C12" s="220">
        <f>C1/C9</f>
        <v>1000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</row>
    <row r="13">
      <c r="A13" s="211"/>
      <c r="B13" s="212" t="s">
        <v>49</v>
      </c>
      <c r="C13" s="223">
        <v>43976.0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</row>
    <row r="14">
      <c r="A14" s="217"/>
      <c r="B14" s="224" t="s">
        <v>27</v>
      </c>
      <c r="C14" s="225">
        <v>10000.0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</row>
    <row r="15">
      <c r="A15" s="217"/>
      <c r="B15" s="224" t="s">
        <v>28</v>
      </c>
      <c r="C15" s="226">
        <v>0.01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</row>
    <row r="16">
      <c r="A16" s="214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</row>
    <row r="17">
      <c r="A17" s="228"/>
      <c r="B17" s="229" t="s">
        <v>29</v>
      </c>
      <c r="C17" s="229" t="s">
        <v>30</v>
      </c>
      <c r="D17" s="230" t="s">
        <v>31</v>
      </c>
      <c r="E17" s="231" t="s">
        <v>32</v>
      </c>
      <c r="F17" s="230" t="s">
        <v>33</v>
      </c>
      <c r="G17" s="232" t="s">
        <v>50</v>
      </c>
      <c r="H17" s="233" t="s">
        <v>51</v>
      </c>
      <c r="I17" s="231" t="s">
        <v>34</v>
      </c>
      <c r="J17" s="230" t="s">
        <v>35</v>
      </c>
      <c r="K17" s="233" t="s">
        <v>52</v>
      </c>
      <c r="L17" s="233" t="s">
        <v>53</v>
      </c>
      <c r="M17" s="230" t="s">
        <v>54</v>
      </c>
      <c r="N17" s="231" t="s">
        <v>55</v>
      </c>
      <c r="O17" s="231" t="s">
        <v>56</v>
      </c>
      <c r="P17" s="230" t="s">
        <v>57</v>
      </c>
      <c r="Q17" s="234" t="s">
        <v>36</v>
      </c>
      <c r="R17" s="235" t="s">
        <v>37</v>
      </c>
      <c r="S17" s="214"/>
      <c r="T17" s="236" t="s">
        <v>38</v>
      </c>
      <c r="U17" s="236" t="s">
        <v>2</v>
      </c>
      <c r="V17" s="236" t="s">
        <v>39</v>
      </c>
      <c r="W17" s="236" t="s">
        <v>40</v>
      </c>
      <c r="X17" s="236" t="s">
        <v>41</v>
      </c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</row>
    <row r="18">
      <c r="A18" s="228"/>
      <c r="B18" s="237">
        <v>43976.0</v>
      </c>
      <c r="C18" s="238" t="s">
        <v>42</v>
      </c>
      <c r="D18" s="239">
        <f>C5</f>
        <v>120</v>
      </c>
      <c r="E18" s="240">
        <f t="shared" ref="E18:E19" si="9">D18</f>
        <v>120</v>
      </c>
      <c r="F18" s="239">
        <f>D18</f>
        <v>120</v>
      </c>
      <c r="G18" s="240">
        <v>0.0</v>
      </c>
      <c r="H18" s="241">
        <f>G18</f>
        <v>0</v>
      </c>
      <c r="I18" s="242">
        <v>0.0</v>
      </c>
      <c r="J18" s="241">
        <v>0.0</v>
      </c>
      <c r="K18" s="240">
        <v>0.0</v>
      </c>
      <c r="L18" s="239">
        <v>0.0</v>
      </c>
      <c r="M18" s="240">
        <v>0.0</v>
      </c>
      <c r="N18" s="239">
        <f>M18</f>
        <v>0</v>
      </c>
      <c r="O18" s="240">
        <v>0.0</v>
      </c>
      <c r="P18" s="239">
        <f>O18</f>
        <v>0</v>
      </c>
      <c r="Q18" s="243"/>
      <c r="R18" s="244"/>
      <c r="S18" s="217"/>
      <c r="T18" s="245"/>
      <c r="U18" s="245"/>
      <c r="V18" s="245"/>
      <c r="W18" s="245"/>
      <c r="X18" s="245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</row>
    <row r="19">
      <c r="A19" s="246"/>
      <c r="B19" s="237">
        <v>43976.0</v>
      </c>
      <c r="C19" s="247" t="s">
        <v>43</v>
      </c>
      <c r="D19" s="241">
        <f>C1-D18</f>
        <v>3880</v>
      </c>
      <c r="E19" s="242">
        <f t="shared" si="9"/>
        <v>3880</v>
      </c>
      <c r="F19" s="239">
        <f t="shared" ref="F19:F44" si="10">F18+E19</f>
        <v>4000</v>
      </c>
      <c r="G19" s="240">
        <v>0.0</v>
      </c>
      <c r="H19" s="241">
        <f t="shared" ref="H19:H40" si="11">H18+G19</f>
        <v>0</v>
      </c>
      <c r="I19" s="242">
        <v>0.0</v>
      </c>
      <c r="J19" s="241">
        <f t="shared" ref="J19:J43" si="12">J18+I19</f>
        <v>0</v>
      </c>
      <c r="K19" s="240">
        <v>0.0</v>
      </c>
      <c r="L19" s="239">
        <f t="shared" ref="L19:L40" si="13">L18+K19</f>
        <v>0</v>
      </c>
      <c r="M19" s="240">
        <v>0.0</v>
      </c>
      <c r="N19" s="239">
        <f t="shared" ref="N19:N40" si="14">N18+M19</f>
        <v>0</v>
      </c>
      <c r="O19" s="240">
        <v>0.0</v>
      </c>
      <c r="P19" s="239">
        <f t="shared" ref="P19:P40" si="15">P18+O19</f>
        <v>0</v>
      </c>
      <c r="Q19" s="242">
        <f>C1</f>
        <v>4000</v>
      </c>
      <c r="R19" s="241">
        <f>C1</f>
        <v>4000</v>
      </c>
      <c r="S19" s="217"/>
      <c r="T19" s="248">
        <v>21.0</v>
      </c>
      <c r="U19" s="248">
        <v>0.0</v>
      </c>
      <c r="V19" s="249">
        <f t="shared" ref="V19:V39" si="16">ROUND(R19*$C$15,2)</f>
        <v>40</v>
      </c>
      <c r="W19" s="250">
        <f t="shared" ref="W19:W40" si="17">ROUND(MAX(0,F19-$S$2)+J19+ROUND(F19*$C$2/365,2)*T19+ROUND(F19*$C$5,2)*U19,2)</f>
        <v>1061.32</v>
      </c>
      <c r="X19" s="251">
        <f t="shared" ref="X19:X40" si="18">ROUND(R19/$C$14*100,2)</f>
        <v>40</v>
      </c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</row>
    <row r="20">
      <c r="A20" s="252"/>
      <c r="B20" s="253">
        <v>43977.0</v>
      </c>
      <c r="C20" s="254" t="s">
        <v>44</v>
      </c>
      <c r="D20" s="255">
        <f t="shared" ref="D20:D40" si="19">ROUND($C$2/365*F19,2)</f>
        <v>3.95</v>
      </c>
      <c r="E20" s="256">
        <v>0.0</v>
      </c>
      <c r="F20" s="255">
        <f t="shared" si="10"/>
        <v>4000</v>
      </c>
      <c r="G20" s="256">
        <v>0.0</v>
      </c>
      <c r="H20" s="255">
        <f t="shared" si="11"/>
        <v>0</v>
      </c>
      <c r="I20" s="256">
        <f t="shared" ref="I20:I40" si="20">D20</f>
        <v>3.95</v>
      </c>
      <c r="J20" s="257">
        <f t="shared" si="12"/>
        <v>3.95</v>
      </c>
      <c r="K20" s="256">
        <v>0.0</v>
      </c>
      <c r="L20" s="255">
        <f t="shared" si="13"/>
        <v>0</v>
      </c>
      <c r="M20" s="256">
        <v>0.0</v>
      </c>
      <c r="N20" s="255">
        <f t="shared" si="14"/>
        <v>0</v>
      </c>
      <c r="O20" s="256">
        <v>0.0</v>
      </c>
      <c r="P20" s="258">
        <f t="shared" si="15"/>
        <v>0</v>
      </c>
      <c r="Q20" s="256">
        <f t="shared" ref="Q20:Q40" si="21">E20+I20</f>
        <v>3.95</v>
      </c>
      <c r="R20" s="257">
        <f t="shared" ref="R20:R198" si="22">R19+Q20</f>
        <v>4003.95</v>
      </c>
      <c r="S20" s="217"/>
      <c r="T20" s="248">
        <v>20.0</v>
      </c>
      <c r="U20" s="248">
        <v>0.0</v>
      </c>
      <c r="V20" s="249">
        <f t="shared" si="16"/>
        <v>40.04</v>
      </c>
      <c r="W20" s="250">
        <f t="shared" si="17"/>
        <v>1061.32</v>
      </c>
      <c r="X20" s="251">
        <f t="shared" si="18"/>
        <v>40.04</v>
      </c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</row>
    <row r="21">
      <c r="A21" s="252"/>
      <c r="B21" s="253">
        <v>43978.0</v>
      </c>
      <c r="C21" s="254" t="s">
        <v>44</v>
      </c>
      <c r="D21" s="255">
        <f t="shared" si="19"/>
        <v>3.95</v>
      </c>
      <c r="E21" s="256">
        <v>0.0</v>
      </c>
      <c r="F21" s="255">
        <f t="shared" si="10"/>
        <v>4000</v>
      </c>
      <c r="G21" s="256">
        <v>0.0</v>
      </c>
      <c r="H21" s="255">
        <f t="shared" si="11"/>
        <v>0</v>
      </c>
      <c r="I21" s="256">
        <f t="shared" si="20"/>
        <v>3.95</v>
      </c>
      <c r="J21" s="257">
        <f t="shared" si="12"/>
        <v>7.9</v>
      </c>
      <c r="K21" s="256">
        <v>0.0</v>
      </c>
      <c r="L21" s="255">
        <f t="shared" si="13"/>
        <v>0</v>
      </c>
      <c r="M21" s="256">
        <v>0.0</v>
      </c>
      <c r="N21" s="255">
        <f t="shared" si="14"/>
        <v>0</v>
      </c>
      <c r="O21" s="256">
        <v>0.0</v>
      </c>
      <c r="P21" s="258">
        <f t="shared" si="15"/>
        <v>0</v>
      </c>
      <c r="Q21" s="256">
        <f t="shared" si="21"/>
        <v>3.95</v>
      </c>
      <c r="R21" s="257">
        <f t="shared" si="22"/>
        <v>4007.9</v>
      </c>
      <c r="S21" s="217"/>
      <c r="T21" s="248">
        <v>19.0</v>
      </c>
      <c r="U21" s="248">
        <v>0.0</v>
      </c>
      <c r="V21" s="249">
        <f t="shared" si="16"/>
        <v>40.08</v>
      </c>
      <c r="W21" s="250">
        <f t="shared" si="17"/>
        <v>1061.32</v>
      </c>
      <c r="X21" s="251">
        <f t="shared" si="18"/>
        <v>40.08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</row>
    <row r="22">
      <c r="A22" s="252"/>
      <c r="B22" s="253">
        <v>43979.0</v>
      </c>
      <c r="C22" s="254" t="s">
        <v>44</v>
      </c>
      <c r="D22" s="255">
        <f t="shared" si="19"/>
        <v>3.95</v>
      </c>
      <c r="E22" s="256">
        <v>0.0</v>
      </c>
      <c r="F22" s="255">
        <f t="shared" si="10"/>
        <v>4000</v>
      </c>
      <c r="G22" s="256">
        <v>0.0</v>
      </c>
      <c r="H22" s="255">
        <f t="shared" si="11"/>
        <v>0</v>
      </c>
      <c r="I22" s="256">
        <f t="shared" si="20"/>
        <v>3.95</v>
      </c>
      <c r="J22" s="257">
        <f t="shared" si="12"/>
        <v>11.85</v>
      </c>
      <c r="K22" s="256">
        <v>0.0</v>
      </c>
      <c r="L22" s="255">
        <f t="shared" si="13"/>
        <v>0</v>
      </c>
      <c r="M22" s="256">
        <v>0.0</v>
      </c>
      <c r="N22" s="255">
        <f t="shared" si="14"/>
        <v>0</v>
      </c>
      <c r="O22" s="256">
        <v>0.0</v>
      </c>
      <c r="P22" s="258">
        <f t="shared" si="15"/>
        <v>0</v>
      </c>
      <c r="Q22" s="256">
        <f t="shared" si="21"/>
        <v>3.95</v>
      </c>
      <c r="R22" s="257">
        <f t="shared" si="22"/>
        <v>4011.85</v>
      </c>
      <c r="S22" s="217"/>
      <c r="T22" s="248">
        <v>18.0</v>
      </c>
      <c r="U22" s="248">
        <v>0.0</v>
      </c>
      <c r="V22" s="249">
        <f t="shared" si="16"/>
        <v>40.12</v>
      </c>
      <c r="W22" s="250">
        <f t="shared" si="17"/>
        <v>1061.32</v>
      </c>
      <c r="X22" s="251">
        <f t="shared" si="18"/>
        <v>40.12</v>
      </c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</row>
    <row r="23">
      <c r="A23" s="259"/>
      <c r="B23" s="253">
        <v>43980.0</v>
      </c>
      <c r="C23" s="254" t="s">
        <v>44</v>
      </c>
      <c r="D23" s="255">
        <f t="shared" si="19"/>
        <v>3.95</v>
      </c>
      <c r="E23" s="256">
        <v>0.0</v>
      </c>
      <c r="F23" s="255">
        <f t="shared" si="10"/>
        <v>4000</v>
      </c>
      <c r="G23" s="256">
        <v>0.0</v>
      </c>
      <c r="H23" s="255">
        <f t="shared" si="11"/>
        <v>0</v>
      </c>
      <c r="I23" s="256">
        <f t="shared" si="20"/>
        <v>3.95</v>
      </c>
      <c r="J23" s="257">
        <f t="shared" si="12"/>
        <v>15.8</v>
      </c>
      <c r="K23" s="256">
        <v>0.0</v>
      </c>
      <c r="L23" s="255">
        <f t="shared" si="13"/>
        <v>0</v>
      </c>
      <c r="M23" s="256">
        <v>0.0</v>
      </c>
      <c r="N23" s="255">
        <f t="shared" si="14"/>
        <v>0</v>
      </c>
      <c r="O23" s="256">
        <v>0.0</v>
      </c>
      <c r="P23" s="258">
        <f t="shared" si="15"/>
        <v>0</v>
      </c>
      <c r="Q23" s="256">
        <f t="shared" si="21"/>
        <v>3.95</v>
      </c>
      <c r="R23" s="257">
        <f t="shared" si="22"/>
        <v>4015.8</v>
      </c>
      <c r="S23" s="217"/>
      <c r="T23" s="248">
        <v>17.0</v>
      </c>
      <c r="U23" s="248">
        <v>0.0</v>
      </c>
      <c r="V23" s="249">
        <f t="shared" si="16"/>
        <v>40.16</v>
      </c>
      <c r="W23" s="250">
        <f t="shared" si="17"/>
        <v>1061.32</v>
      </c>
      <c r="X23" s="251">
        <f t="shared" si="18"/>
        <v>40.16</v>
      </c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</row>
    <row r="24">
      <c r="A24" s="259"/>
      <c r="B24" s="253">
        <v>43981.0</v>
      </c>
      <c r="C24" s="254" t="s">
        <v>44</v>
      </c>
      <c r="D24" s="255">
        <f t="shared" si="19"/>
        <v>3.95</v>
      </c>
      <c r="E24" s="256">
        <v>0.0</v>
      </c>
      <c r="F24" s="255">
        <f t="shared" si="10"/>
        <v>4000</v>
      </c>
      <c r="G24" s="256">
        <v>0.0</v>
      </c>
      <c r="H24" s="255">
        <f t="shared" si="11"/>
        <v>0</v>
      </c>
      <c r="I24" s="256">
        <f t="shared" si="20"/>
        <v>3.95</v>
      </c>
      <c r="J24" s="257">
        <f t="shared" si="12"/>
        <v>19.75</v>
      </c>
      <c r="K24" s="256">
        <v>0.0</v>
      </c>
      <c r="L24" s="255">
        <f t="shared" si="13"/>
        <v>0</v>
      </c>
      <c r="M24" s="256">
        <v>0.0</v>
      </c>
      <c r="N24" s="255">
        <f t="shared" si="14"/>
        <v>0</v>
      </c>
      <c r="O24" s="256">
        <v>0.0</v>
      </c>
      <c r="P24" s="258">
        <f t="shared" si="15"/>
        <v>0</v>
      </c>
      <c r="Q24" s="256">
        <f t="shared" si="21"/>
        <v>3.95</v>
      </c>
      <c r="R24" s="257">
        <f t="shared" si="22"/>
        <v>4019.75</v>
      </c>
      <c r="S24" s="217"/>
      <c r="T24" s="248">
        <v>16.0</v>
      </c>
      <c r="U24" s="248">
        <v>0.0</v>
      </c>
      <c r="V24" s="249">
        <f t="shared" si="16"/>
        <v>40.2</v>
      </c>
      <c r="W24" s="250">
        <f t="shared" si="17"/>
        <v>1061.32</v>
      </c>
      <c r="X24" s="251">
        <f t="shared" si="18"/>
        <v>40.2</v>
      </c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</row>
    <row r="25">
      <c r="A25" s="259"/>
      <c r="B25" s="253">
        <v>43982.0</v>
      </c>
      <c r="C25" s="254" t="s">
        <v>44</v>
      </c>
      <c r="D25" s="255">
        <f t="shared" si="19"/>
        <v>3.95</v>
      </c>
      <c r="E25" s="256">
        <v>0.0</v>
      </c>
      <c r="F25" s="255">
        <f t="shared" si="10"/>
        <v>4000</v>
      </c>
      <c r="G25" s="256">
        <v>0.0</v>
      </c>
      <c r="H25" s="255">
        <f t="shared" si="11"/>
        <v>0</v>
      </c>
      <c r="I25" s="256">
        <f t="shared" si="20"/>
        <v>3.95</v>
      </c>
      <c r="J25" s="257">
        <f t="shared" si="12"/>
        <v>23.7</v>
      </c>
      <c r="K25" s="256">
        <v>0.0</v>
      </c>
      <c r="L25" s="255">
        <f t="shared" si="13"/>
        <v>0</v>
      </c>
      <c r="M25" s="256">
        <v>0.0</v>
      </c>
      <c r="N25" s="255">
        <f t="shared" si="14"/>
        <v>0</v>
      </c>
      <c r="O25" s="256">
        <v>0.0</v>
      </c>
      <c r="P25" s="258">
        <f t="shared" si="15"/>
        <v>0</v>
      </c>
      <c r="Q25" s="256">
        <f t="shared" si="21"/>
        <v>3.95</v>
      </c>
      <c r="R25" s="257">
        <f t="shared" si="22"/>
        <v>4023.7</v>
      </c>
      <c r="S25" s="217"/>
      <c r="T25" s="248">
        <v>15.0</v>
      </c>
      <c r="U25" s="248">
        <v>0.0</v>
      </c>
      <c r="V25" s="249">
        <f t="shared" si="16"/>
        <v>40.24</v>
      </c>
      <c r="W25" s="250">
        <f t="shared" si="17"/>
        <v>1061.32</v>
      </c>
      <c r="X25" s="251">
        <f t="shared" si="18"/>
        <v>40.24</v>
      </c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</row>
    <row r="26">
      <c r="A26" s="259"/>
      <c r="B26" s="253">
        <v>43983.0</v>
      </c>
      <c r="C26" s="254" t="s">
        <v>44</v>
      </c>
      <c r="D26" s="255">
        <f t="shared" si="19"/>
        <v>3.95</v>
      </c>
      <c r="E26" s="256">
        <v>0.0</v>
      </c>
      <c r="F26" s="255">
        <f t="shared" si="10"/>
        <v>4000</v>
      </c>
      <c r="G26" s="256">
        <v>0.0</v>
      </c>
      <c r="H26" s="255">
        <f t="shared" si="11"/>
        <v>0</v>
      </c>
      <c r="I26" s="256">
        <f t="shared" si="20"/>
        <v>3.95</v>
      </c>
      <c r="J26" s="257">
        <f t="shared" si="12"/>
        <v>27.65</v>
      </c>
      <c r="K26" s="256">
        <v>0.0</v>
      </c>
      <c r="L26" s="255">
        <f t="shared" si="13"/>
        <v>0</v>
      </c>
      <c r="M26" s="256">
        <v>0.0</v>
      </c>
      <c r="N26" s="255">
        <f t="shared" si="14"/>
        <v>0</v>
      </c>
      <c r="O26" s="256">
        <v>0.0</v>
      </c>
      <c r="P26" s="258">
        <f t="shared" si="15"/>
        <v>0</v>
      </c>
      <c r="Q26" s="256">
        <f t="shared" si="21"/>
        <v>3.95</v>
      </c>
      <c r="R26" s="257">
        <f t="shared" si="22"/>
        <v>4027.65</v>
      </c>
      <c r="S26" s="217"/>
      <c r="T26" s="248">
        <v>14.0</v>
      </c>
      <c r="U26" s="248">
        <v>0.0</v>
      </c>
      <c r="V26" s="249">
        <f t="shared" si="16"/>
        <v>40.28</v>
      </c>
      <c r="W26" s="250">
        <f t="shared" si="17"/>
        <v>1061.32</v>
      </c>
      <c r="X26" s="251">
        <f t="shared" si="18"/>
        <v>40.28</v>
      </c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</row>
    <row r="27">
      <c r="A27" s="259"/>
      <c r="B27" s="253">
        <v>43984.0</v>
      </c>
      <c r="C27" s="254" t="s">
        <v>44</v>
      </c>
      <c r="D27" s="255">
        <f t="shared" si="19"/>
        <v>3.95</v>
      </c>
      <c r="E27" s="256">
        <v>0.0</v>
      </c>
      <c r="F27" s="255">
        <f t="shared" si="10"/>
        <v>4000</v>
      </c>
      <c r="G27" s="256">
        <v>0.0</v>
      </c>
      <c r="H27" s="255">
        <f t="shared" si="11"/>
        <v>0</v>
      </c>
      <c r="I27" s="256">
        <f t="shared" si="20"/>
        <v>3.95</v>
      </c>
      <c r="J27" s="257">
        <f t="shared" si="12"/>
        <v>31.6</v>
      </c>
      <c r="K27" s="256">
        <v>0.0</v>
      </c>
      <c r="L27" s="255">
        <f t="shared" si="13"/>
        <v>0</v>
      </c>
      <c r="M27" s="256">
        <v>0.0</v>
      </c>
      <c r="N27" s="255">
        <f t="shared" si="14"/>
        <v>0</v>
      </c>
      <c r="O27" s="256">
        <v>0.0</v>
      </c>
      <c r="P27" s="258">
        <f t="shared" si="15"/>
        <v>0</v>
      </c>
      <c r="Q27" s="256">
        <f t="shared" si="21"/>
        <v>3.95</v>
      </c>
      <c r="R27" s="257">
        <f t="shared" si="22"/>
        <v>4031.6</v>
      </c>
      <c r="S27" s="217"/>
      <c r="T27" s="248">
        <v>13.0</v>
      </c>
      <c r="U27" s="248">
        <v>0.0</v>
      </c>
      <c r="V27" s="249">
        <f t="shared" si="16"/>
        <v>40.32</v>
      </c>
      <c r="W27" s="250">
        <f t="shared" si="17"/>
        <v>1061.32</v>
      </c>
      <c r="X27" s="251">
        <f t="shared" si="18"/>
        <v>40.32</v>
      </c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</row>
    <row r="28">
      <c r="A28" s="259"/>
      <c r="B28" s="253">
        <v>43985.0</v>
      </c>
      <c r="C28" s="254" t="s">
        <v>44</v>
      </c>
      <c r="D28" s="255">
        <f t="shared" si="19"/>
        <v>3.95</v>
      </c>
      <c r="E28" s="256">
        <v>0.0</v>
      </c>
      <c r="F28" s="255">
        <f t="shared" si="10"/>
        <v>4000</v>
      </c>
      <c r="G28" s="256">
        <v>0.0</v>
      </c>
      <c r="H28" s="255">
        <f t="shared" si="11"/>
        <v>0</v>
      </c>
      <c r="I28" s="256">
        <f t="shared" si="20"/>
        <v>3.95</v>
      </c>
      <c r="J28" s="257">
        <f t="shared" si="12"/>
        <v>35.55</v>
      </c>
      <c r="K28" s="256">
        <v>0.0</v>
      </c>
      <c r="L28" s="255">
        <f t="shared" si="13"/>
        <v>0</v>
      </c>
      <c r="M28" s="256">
        <v>0.0</v>
      </c>
      <c r="N28" s="255">
        <f t="shared" si="14"/>
        <v>0</v>
      </c>
      <c r="O28" s="256">
        <v>0.0</v>
      </c>
      <c r="P28" s="258">
        <f t="shared" si="15"/>
        <v>0</v>
      </c>
      <c r="Q28" s="256">
        <f t="shared" si="21"/>
        <v>3.95</v>
      </c>
      <c r="R28" s="257">
        <f t="shared" si="22"/>
        <v>4035.55</v>
      </c>
      <c r="S28" s="217"/>
      <c r="T28" s="248">
        <v>12.0</v>
      </c>
      <c r="U28" s="248">
        <v>0.0</v>
      </c>
      <c r="V28" s="249">
        <f t="shared" si="16"/>
        <v>40.36</v>
      </c>
      <c r="W28" s="250">
        <f t="shared" si="17"/>
        <v>1061.32</v>
      </c>
      <c r="X28" s="251">
        <f t="shared" si="18"/>
        <v>40.36</v>
      </c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</row>
    <row r="29">
      <c r="A29" s="259"/>
      <c r="B29" s="253">
        <v>43986.0</v>
      </c>
      <c r="C29" s="254" t="s">
        <v>44</v>
      </c>
      <c r="D29" s="255">
        <f t="shared" si="19"/>
        <v>3.95</v>
      </c>
      <c r="E29" s="256">
        <v>0.0</v>
      </c>
      <c r="F29" s="255">
        <f t="shared" si="10"/>
        <v>4000</v>
      </c>
      <c r="G29" s="256">
        <v>0.0</v>
      </c>
      <c r="H29" s="255">
        <f t="shared" si="11"/>
        <v>0</v>
      </c>
      <c r="I29" s="256">
        <f t="shared" si="20"/>
        <v>3.95</v>
      </c>
      <c r="J29" s="257">
        <f t="shared" si="12"/>
        <v>39.5</v>
      </c>
      <c r="K29" s="256">
        <v>0.0</v>
      </c>
      <c r="L29" s="255">
        <f t="shared" si="13"/>
        <v>0</v>
      </c>
      <c r="M29" s="256">
        <v>0.0</v>
      </c>
      <c r="N29" s="255">
        <f t="shared" si="14"/>
        <v>0</v>
      </c>
      <c r="O29" s="256">
        <v>0.0</v>
      </c>
      <c r="P29" s="258">
        <f t="shared" si="15"/>
        <v>0</v>
      </c>
      <c r="Q29" s="256">
        <f t="shared" si="21"/>
        <v>3.95</v>
      </c>
      <c r="R29" s="257">
        <f t="shared" si="22"/>
        <v>4039.5</v>
      </c>
      <c r="S29" s="217"/>
      <c r="T29" s="248">
        <v>11.0</v>
      </c>
      <c r="U29" s="248">
        <v>0.0</v>
      </c>
      <c r="V29" s="249">
        <f t="shared" si="16"/>
        <v>40.4</v>
      </c>
      <c r="W29" s="250">
        <f t="shared" si="17"/>
        <v>1061.32</v>
      </c>
      <c r="X29" s="251">
        <f t="shared" si="18"/>
        <v>40.4</v>
      </c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</row>
    <row r="30">
      <c r="A30" s="259"/>
      <c r="B30" s="253">
        <v>43987.0</v>
      </c>
      <c r="C30" s="254" t="s">
        <v>44</v>
      </c>
      <c r="D30" s="255">
        <f t="shared" si="19"/>
        <v>3.95</v>
      </c>
      <c r="E30" s="256">
        <v>0.0</v>
      </c>
      <c r="F30" s="255">
        <f t="shared" si="10"/>
        <v>4000</v>
      </c>
      <c r="G30" s="256">
        <v>0.0</v>
      </c>
      <c r="H30" s="255">
        <f t="shared" si="11"/>
        <v>0</v>
      </c>
      <c r="I30" s="256">
        <f t="shared" si="20"/>
        <v>3.95</v>
      </c>
      <c r="J30" s="257">
        <f t="shared" si="12"/>
        <v>43.45</v>
      </c>
      <c r="K30" s="256">
        <v>0.0</v>
      </c>
      <c r="L30" s="255">
        <f t="shared" si="13"/>
        <v>0</v>
      </c>
      <c r="M30" s="256">
        <v>0.0</v>
      </c>
      <c r="N30" s="255">
        <f t="shared" si="14"/>
        <v>0</v>
      </c>
      <c r="O30" s="256">
        <v>0.0</v>
      </c>
      <c r="P30" s="258">
        <f t="shared" si="15"/>
        <v>0</v>
      </c>
      <c r="Q30" s="256">
        <f t="shared" si="21"/>
        <v>3.95</v>
      </c>
      <c r="R30" s="257">
        <f t="shared" si="22"/>
        <v>4043.45</v>
      </c>
      <c r="S30" s="217"/>
      <c r="T30" s="248">
        <v>10.0</v>
      </c>
      <c r="U30" s="248">
        <v>0.0</v>
      </c>
      <c r="V30" s="249">
        <f t="shared" si="16"/>
        <v>40.43</v>
      </c>
      <c r="W30" s="250">
        <f t="shared" si="17"/>
        <v>1061.32</v>
      </c>
      <c r="X30" s="251">
        <f t="shared" si="18"/>
        <v>40.43</v>
      </c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</row>
    <row r="31">
      <c r="A31" s="259"/>
      <c r="B31" s="253">
        <v>43988.0</v>
      </c>
      <c r="C31" s="254" t="s">
        <v>44</v>
      </c>
      <c r="D31" s="255">
        <f t="shared" si="19"/>
        <v>3.95</v>
      </c>
      <c r="E31" s="256">
        <v>0.0</v>
      </c>
      <c r="F31" s="255">
        <f t="shared" si="10"/>
        <v>4000</v>
      </c>
      <c r="G31" s="256">
        <v>0.0</v>
      </c>
      <c r="H31" s="255">
        <f t="shared" si="11"/>
        <v>0</v>
      </c>
      <c r="I31" s="256">
        <f t="shared" si="20"/>
        <v>3.95</v>
      </c>
      <c r="J31" s="257">
        <f t="shared" si="12"/>
        <v>47.4</v>
      </c>
      <c r="K31" s="256">
        <v>0.0</v>
      </c>
      <c r="L31" s="255">
        <f t="shared" si="13"/>
        <v>0</v>
      </c>
      <c r="M31" s="256">
        <v>0.0</v>
      </c>
      <c r="N31" s="255">
        <f t="shared" si="14"/>
        <v>0</v>
      </c>
      <c r="O31" s="256">
        <v>0.0</v>
      </c>
      <c r="P31" s="258">
        <f t="shared" si="15"/>
        <v>0</v>
      </c>
      <c r="Q31" s="256">
        <f t="shared" si="21"/>
        <v>3.95</v>
      </c>
      <c r="R31" s="257">
        <f t="shared" si="22"/>
        <v>4047.4</v>
      </c>
      <c r="S31" s="217"/>
      <c r="T31" s="248">
        <v>9.0</v>
      </c>
      <c r="U31" s="248">
        <v>0.0</v>
      </c>
      <c r="V31" s="249">
        <f t="shared" si="16"/>
        <v>40.47</v>
      </c>
      <c r="W31" s="250">
        <f t="shared" si="17"/>
        <v>1061.32</v>
      </c>
      <c r="X31" s="251">
        <f t="shared" si="18"/>
        <v>40.47</v>
      </c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</row>
    <row r="32">
      <c r="A32" s="259"/>
      <c r="B32" s="253">
        <v>43989.0</v>
      </c>
      <c r="C32" s="254" t="s">
        <v>44</v>
      </c>
      <c r="D32" s="255">
        <f t="shared" si="19"/>
        <v>3.95</v>
      </c>
      <c r="E32" s="256">
        <v>0.0</v>
      </c>
      <c r="F32" s="255">
        <f t="shared" si="10"/>
        <v>4000</v>
      </c>
      <c r="G32" s="256">
        <v>0.0</v>
      </c>
      <c r="H32" s="255">
        <f t="shared" si="11"/>
        <v>0</v>
      </c>
      <c r="I32" s="256">
        <f t="shared" si="20"/>
        <v>3.95</v>
      </c>
      <c r="J32" s="257">
        <f t="shared" si="12"/>
        <v>51.35</v>
      </c>
      <c r="K32" s="256">
        <v>0.0</v>
      </c>
      <c r="L32" s="255">
        <f t="shared" si="13"/>
        <v>0</v>
      </c>
      <c r="M32" s="256">
        <v>0.0</v>
      </c>
      <c r="N32" s="255">
        <f t="shared" si="14"/>
        <v>0</v>
      </c>
      <c r="O32" s="256">
        <v>0.0</v>
      </c>
      <c r="P32" s="258">
        <f t="shared" si="15"/>
        <v>0</v>
      </c>
      <c r="Q32" s="256">
        <f t="shared" si="21"/>
        <v>3.95</v>
      </c>
      <c r="R32" s="257">
        <f t="shared" si="22"/>
        <v>4051.35</v>
      </c>
      <c r="S32" s="217"/>
      <c r="T32" s="248">
        <v>8.0</v>
      </c>
      <c r="U32" s="248">
        <v>0.0</v>
      </c>
      <c r="V32" s="249">
        <f t="shared" si="16"/>
        <v>40.51</v>
      </c>
      <c r="W32" s="250">
        <f t="shared" si="17"/>
        <v>1061.32</v>
      </c>
      <c r="X32" s="251">
        <f t="shared" si="18"/>
        <v>40.51</v>
      </c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>
      <c r="A33" s="259"/>
      <c r="B33" s="253">
        <v>43990.0</v>
      </c>
      <c r="C33" s="254" t="s">
        <v>44</v>
      </c>
      <c r="D33" s="255">
        <f t="shared" si="19"/>
        <v>3.95</v>
      </c>
      <c r="E33" s="256">
        <v>0.0</v>
      </c>
      <c r="F33" s="255">
        <f t="shared" si="10"/>
        <v>4000</v>
      </c>
      <c r="G33" s="256">
        <v>0.0</v>
      </c>
      <c r="H33" s="255">
        <f t="shared" si="11"/>
        <v>0</v>
      </c>
      <c r="I33" s="256">
        <f t="shared" si="20"/>
        <v>3.95</v>
      </c>
      <c r="J33" s="257">
        <f t="shared" si="12"/>
        <v>55.3</v>
      </c>
      <c r="K33" s="256">
        <v>0.0</v>
      </c>
      <c r="L33" s="255">
        <f t="shared" si="13"/>
        <v>0</v>
      </c>
      <c r="M33" s="256">
        <v>0.0</v>
      </c>
      <c r="N33" s="255">
        <f t="shared" si="14"/>
        <v>0</v>
      </c>
      <c r="O33" s="256">
        <v>0.0</v>
      </c>
      <c r="P33" s="258">
        <f t="shared" si="15"/>
        <v>0</v>
      </c>
      <c r="Q33" s="256">
        <f t="shared" si="21"/>
        <v>3.95</v>
      </c>
      <c r="R33" s="257">
        <f t="shared" si="22"/>
        <v>4055.3</v>
      </c>
      <c r="S33" s="217"/>
      <c r="T33" s="248">
        <v>7.0</v>
      </c>
      <c r="U33" s="248">
        <v>0.0</v>
      </c>
      <c r="V33" s="249">
        <f t="shared" si="16"/>
        <v>40.55</v>
      </c>
      <c r="W33" s="250">
        <f t="shared" si="17"/>
        <v>1061.32</v>
      </c>
      <c r="X33" s="251">
        <f t="shared" si="18"/>
        <v>40.55</v>
      </c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</row>
    <row r="34">
      <c r="A34" s="259"/>
      <c r="B34" s="253">
        <v>43991.0</v>
      </c>
      <c r="C34" s="254" t="s">
        <v>44</v>
      </c>
      <c r="D34" s="255">
        <f t="shared" si="19"/>
        <v>3.95</v>
      </c>
      <c r="E34" s="256">
        <v>0.0</v>
      </c>
      <c r="F34" s="255">
        <f t="shared" si="10"/>
        <v>4000</v>
      </c>
      <c r="G34" s="256">
        <v>0.0</v>
      </c>
      <c r="H34" s="255">
        <f t="shared" si="11"/>
        <v>0</v>
      </c>
      <c r="I34" s="256">
        <f t="shared" si="20"/>
        <v>3.95</v>
      </c>
      <c r="J34" s="257">
        <f t="shared" si="12"/>
        <v>59.25</v>
      </c>
      <c r="K34" s="256">
        <v>0.0</v>
      </c>
      <c r="L34" s="255">
        <f t="shared" si="13"/>
        <v>0</v>
      </c>
      <c r="M34" s="256">
        <v>0.0</v>
      </c>
      <c r="N34" s="255">
        <f t="shared" si="14"/>
        <v>0</v>
      </c>
      <c r="O34" s="256">
        <v>0.0</v>
      </c>
      <c r="P34" s="258">
        <f t="shared" si="15"/>
        <v>0</v>
      </c>
      <c r="Q34" s="256">
        <f t="shared" si="21"/>
        <v>3.95</v>
      </c>
      <c r="R34" s="257">
        <f t="shared" si="22"/>
        <v>4059.25</v>
      </c>
      <c r="S34" s="217"/>
      <c r="T34" s="248">
        <v>6.0</v>
      </c>
      <c r="U34" s="248">
        <v>0.0</v>
      </c>
      <c r="V34" s="249">
        <f t="shared" si="16"/>
        <v>40.59</v>
      </c>
      <c r="W34" s="250">
        <f t="shared" si="17"/>
        <v>1061.32</v>
      </c>
      <c r="X34" s="251">
        <f t="shared" si="18"/>
        <v>40.59</v>
      </c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</row>
    <row r="35">
      <c r="A35" s="259"/>
      <c r="B35" s="253">
        <v>43992.0</v>
      </c>
      <c r="C35" s="254" t="s">
        <v>44</v>
      </c>
      <c r="D35" s="255">
        <f t="shared" si="19"/>
        <v>3.95</v>
      </c>
      <c r="E35" s="256">
        <v>0.0</v>
      </c>
      <c r="F35" s="255">
        <f t="shared" si="10"/>
        <v>4000</v>
      </c>
      <c r="G35" s="256">
        <v>0.0</v>
      </c>
      <c r="H35" s="255">
        <f t="shared" si="11"/>
        <v>0</v>
      </c>
      <c r="I35" s="256">
        <f t="shared" si="20"/>
        <v>3.95</v>
      </c>
      <c r="J35" s="257">
        <f t="shared" si="12"/>
        <v>63.2</v>
      </c>
      <c r="K35" s="256">
        <v>0.0</v>
      </c>
      <c r="L35" s="255">
        <f t="shared" si="13"/>
        <v>0</v>
      </c>
      <c r="M35" s="256">
        <v>0.0</v>
      </c>
      <c r="N35" s="255">
        <f t="shared" si="14"/>
        <v>0</v>
      </c>
      <c r="O35" s="256">
        <v>0.0</v>
      </c>
      <c r="P35" s="258">
        <f t="shared" si="15"/>
        <v>0</v>
      </c>
      <c r="Q35" s="256">
        <f t="shared" si="21"/>
        <v>3.95</v>
      </c>
      <c r="R35" s="257">
        <f t="shared" si="22"/>
        <v>4063.2</v>
      </c>
      <c r="S35" s="217"/>
      <c r="T35" s="248">
        <v>5.0</v>
      </c>
      <c r="U35" s="248">
        <v>0.0</v>
      </c>
      <c r="V35" s="249">
        <f t="shared" si="16"/>
        <v>40.63</v>
      </c>
      <c r="W35" s="250">
        <f t="shared" si="17"/>
        <v>1061.32</v>
      </c>
      <c r="X35" s="251">
        <f t="shared" si="18"/>
        <v>40.63</v>
      </c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>
      <c r="A36" s="259"/>
      <c r="B36" s="253">
        <v>43993.0</v>
      </c>
      <c r="C36" s="254" t="s">
        <v>44</v>
      </c>
      <c r="D36" s="255">
        <f t="shared" si="19"/>
        <v>3.95</v>
      </c>
      <c r="E36" s="256">
        <v>0.0</v>
      </c>
      <c r="F36" s="255">
        <f t="shared" si="10"/>
        <v>4000</v>
      </c>
      <c r="G36" s="256">
        <v>0.0</v>
      </c>
      <c r="H36" s="255">
        <f t="shared" si="11"/>
        <v>0</v>
      </c>
      <c r="I36" s="256">
        <f t="shared" si="20"/>
        <v>3.95</v>
      </c>
      <c r="J36" s="257">
        <f t="shared" si="12"/>
        <v>67.15</v>
      </c>
      <c r="K36" s="256">
        <v>0.0</v>
      </c>
      <c r="L36" s="255">
        <f t="shared" si="13"/>
        <v>0</v>
      </c>
      <c r="M36" s="256">
        <v>0.0</v>
      </c>
      <c r="N36" s="255">
        <f t="shared" si="14"/>
        <v>0</v>
      </c>
      <c r="O36" s="256">
        <v>0.0</v>
      </c>
      <c r="P36" s="258">
        <f t="shared" si="15"/>
        <v>0</v>
      </c>
      <c r="Q36" s="256">
        <f t="shared" si="21"/>
        <v>3.95</v>
      </c>
      <c r="R36" s="257">
        <f t="shared" si="22"/>
        <v>4067.15</v>
      </c>
      <c r="S36" s="217"/>
      <c r="T36" s="248">
        <v>4.0</v>
      </c>
      <c r="U36" s="248">
        <v>0.0</v>
      </c>
      <c r="V36" s="249">
        <f t="shared" si="16"/>
        <v>40.67</v>
      </c>
      <c r="W36" s="250">
        <f t="shared" si="17"/>
        <v>1061.32</v>
      </c>
      <c r="X36" s="251">
        <f t="shared" si="18"/>
        <v>40.67</v>
      </c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</row>
    <row r="37">
      <c r="A37" s="259"/>
      <c r="B37" s="253">
        <v>43994.0</v>
      </c>
      <c r="C37" s="254" t="s">
        <v>44</v>
      </c>
      <c r="D37" s="255">
        <f t="shared" si="19"/>
        <v>3.95</v>
      </c>
      <c r="E37" s="256">
        <v>0.0</v>
      </c>
      <c r="F37" s="255">
        <f t="shared" si="10"/>
        <v>4000</v>
      </c>
      <c r="G37" s="256">
        <v>0.0</v>
      </c>
      <c r="H37" s="255">
        <f t="shared" si="11"/>
        <v>0</v>
      </c>
      <c r="I37" s="256">
        <f t="shared" si="20"/>
        <v>3.95</v>
      </c>
      <c r="J37" s="257">
        <f t="shared" si="12"/>
        <v>71.1</v>
      </c>
      <c r="K37" s="256">
        <v>0.0</v>
      </c>
      <c r="L37" s="255">
        <f t="shared" si="13"/>
        <v>0</v>
      </c>
      <c r="M37" s="256">
        <v>0.0</v>
      </c>
      <c r="N37" s="255">
        <f t="shared" si="14"/>
        <v>0</v>
      </c>
      <c r="O37" s="256">
        <v>0.0</v>
      </c>
      <c r="P37" s="258">
        <f t="shared" si="15"/>
        <v>0</v>
      </c>
      <c r="Q37" s="256">
        <f t="shared" si="21"/>
        <v>3.95</v>
      </c>
      <c r="R37" s="257">
        <f t="shared" si="22"/>
        <v>4071.1</v>
      </c>
      <c r="S37" s="217"/>
      <c r="T37" s="248">
        <v>3.0</v>
      </c>
      <c r="U37" s="248">
        <v>0.0</v>
      </c>
      <c r="V37" s="249">
        <f t="shared" si="16"/>
        <v>40.71</v>
      </c>
      <c r="W37" s="250">
        <f t="shared" si="17"/>
        <v>1061.32</v>
      </c>
      <c r="X37" s="251">
        <f t="shared" si="18"/>
        <v>40.71</v>
      </c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</row>
    <row r="38">
      <c r="A38" s="259"/>
      <c r="B38" s="253">
        <v>43995.0</v>
      </c>
      <c r="C38" s="254" t="s">
        <v>44</v>
      </c>
      <c r="D38" s="255">
        <f t="shared" si="19"/>
        <v>3.95</v>
      </c>
      <c r="E38" s="256">
        <v>0.0</v>
      </c>
      <c r="F38" s="255">
        <f t="shared" si="10"/>
        <v>4000</v>
      </c>
      <c r="G38" s="256">
        <v>0.0</v>
      </c>
      <c r="H38" s="255">
        <f t="shared" si="11"/>
        <v>0</v>
      </c>
      <c r="I38" s="256">
        <f t="shared" si="20"/>
        <v>3.95</v>
      </c>
      <c r="J38" s="257">
        <f t="shared" si="12"/>
        <v>75.05</v>
      </c>
      <c r="K38" s="256">
        <v>0.0</v>
      </c>
      <c r="L38" s="255">
        <f t="shared" si="13"/>
        <v>0</v>
      </c>
      <c r="M38" s="256">
        <v>0.0</v>
      </c>
      <c r="N38" s="255">
        <f t="shared" si="14"/>
        <v>0</v>
      </c>
      <c r="O38" s="256">
        <v>0.0</v>
      </c>
      <c r="P38" s="258">
        <f t="shared" si="15"/>
        <v>0</v>
      </c>
      <c r="Q38" s="256">
        <f t="shared" si="21"/>
        <v>3.95</v>
      </c>
      <c r="R38" s="257">
        <f t="shared" si="22"/>
        <v>4075.05</v>
      </c>
      <c r="S38" s="217"/>
      <c r="T38" s="248">
        <v>2.0</v>
      </c>
      <c r="U38" s="248">
        <v>0.0</v>
      </c>
      <c r="V38" s="249">
        <f t="shared" si="16"/>
        <v>40.75</v>
      </c>
      <c r="W38" s="250">
        <f t="shared" si="17"/>
        <v>1061.32</v>
      </c>
      <c r="X38" s="251">
        <f t="shared" si="18"/>
        <v>40.75</v>
      </c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</row>
    <row r="39">
      <c r="A39" s="259"/>
      <c r="B39" s="253">
        <v>43996.0</v>
      </c>
      <c r="C39" s="254" t="s">
        <v>44</v>
      </c>
      <c r="D39" s="255">
        <f t="shared" si="19"/>
        <v>3.95</v>
      </c>
      <c r="E39" s="256">
        <v>0.0</v>
      </c>
      <c r="F39" s="255">
        <f t="shared" si="10"/>
        <v>4000</v>
      </c>
      <c r="G39" s="256">
        <v>0.0</v>
      </c>
      <c r="H39" s="255">
        <f t="shared" si="11"/>
        <v>0</v>
      </c>
      <c r="I39" s="256">
        <f t="shared" si="20"/>
        <v>3.95</v>
      </c>
      <c r="J39" s="257">
        <f t="shared" si="12"/>
        <v>79</v>
      </c>
      <c r="K39" s="256">
        <v>0.0</v>
      </c>
      <c r="L39" s="255">
        <f t="shared" si="13"/>
        <v>0</v>
      </c>
      <c r="M39" s="256">
        <v>0.0</v>
      </c>
      <c r="N39" s="255">
        <f t="shared" si="14"/>
        <v>0</v>
      </c>
      <c r="O39" s="256">
        <v>0.0</v>
      </c>
      <c r="P39" s="258">
        <f t="shared" si="15"/>
        <v>0</v>
      </c>
      <c r="Q39" s="256">
        <f t="shared" si="21"/>
        <v>3.95</v>
      </c>
      <c r="R39" s="257">
        <f t="shared" si="22"/>
        <v>4079</v>
      </c>
      <c r="S39" s="217"/>
      <c r="T39" s="248">
        <v>1.0</v>
      </c>
      <c r="U39" s="248">
        <v>0.0</v>
      </c>
      <c r="V39" s="249">
        <f t="shared" si="16"/>
        <v>40.79</v>
      </c>
      <c r="W39" s="250">
        <f t="shared" si="17"/>
        <v>1061.32</v>
      </c>
      <c r="X39" s="251">
        <f t="shared" si="18"/>
        <v>40.79</v>
      </c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</row>
    <row r="40">
      <c r="A40" s="259"/>
      <c r="B40" s="260">
        <v>43997.0</v>
      </c>
      <c r="C40" s="261" t="s">
        <v>44</v>
      </c>
      <c r="D40" s="262">
        <f t="shared" si="19"/>
        <v>3.95</v>
      </c>
      <c r="E40" s="263">
        <v>0.0</v>
      </c>
      <c r="F40" s="262">
        <f t="shared" si="10"/>
        <v>4000</v>
      </c>
      <c r="G40" s="263">
        <v>0.0</v>
      </c>
      <c r="H40" s="262">
        <f t="shared" si="11"/>
        <v>0</v>
      </c>
      <c r="I40" s="263">
        <f t="shared" si="20"/>
        <v>3.95</v>
      </c>
      <c r="J40" s="264">
        <f t="shared" si="12"/>
        <v>82.95</v>
      </c>
      <c r="K40" s="263">
        <v>0.0</v>
      </c>
      <c r="L40" s="262">
        <f t="shared" si="13"/>
        <v>0</v>
      </c>
      <c r="M40" s="263">
        <v>0.0</v>
      </c>
      <c r="N40" s="262">
        <f t="shared" si="14"/>
        <v>0</v>
      </c>
      <c r="O40" s="263">
        <v>0.0</v>
      </c>
      <c r="P40" s="265">
        <f t="shared" si="15"/>
        <v>0</v>
      </c>
      <c r="Q40" s="263">
        <f t="shared" si="21"/>
        <v>3.95</v>
      </c>
      <c r="R40" s="264">
        <f t="shared" si="22"/>
        <v>4082.95</v>
      </c>
      <c r="S40" s="217"/>
      <c r="T40" s="266">
        <v>0.0</v>
      </c>
      <c r="U40" s="266">
        <v>0.0</v>
      </c>
      <c r="V40" s="267">
        <v>0.0</v>
      </c>
      <c r="W40" s="250">
        <f t="shared" si="17"/>
        <v>1061.32</v>
      </c>
      <c r="X40" s="268">
        <f t="shared" si="18"/>
        <v>40.83</v>
      </c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</row>
    <row r="41">
      <c r="A41" s="246"/>
      <c r="B41" s="269">
        <v>43998.0</v>
      </c>
      <c r="C41" s="270" t="s">
        <v>58</v>
      </c>
      <c r="D41" s="271">
        <f>C8</f>
        <v>100</v>
      </c>
      <c r="E41" s="272">
        <v>0.0</v>
      </c>
      <c r="F41" s="273">
        <f t="shared" si="10"/>
        <v>4000</v>
      </c>
      <c r="G41" s="272">
        <f>0</f>
        <v>0</v>
      </c>
      <c r="H41" s="273">
        <f t="shared" ref="H41:H42" si="23">G41</f>
        <v>0</v>
      </c>
      <c r="I41" s="272">
        <v>0.0</v>
      </c>
      <c r="J41" s="271">
        <f t="shared" si="12"/>
        <v>82.95</v>
      </c>
      <c r="K41" s="272">
        <v>0.0</v>
      </c>
      <c r="L41" s="273">
        <f>K41</f>
        <v>0</v>
      </c>
      <c r="M41" s="272">
        <f>D41</f>
        <v>100</v>
      </c>
      <c r="N41" s="273">
        <f>M41</f>
        <v>100</v>
      </c>
      <c r="O41" s="272">
        <v>0.0</v>
      </c>
      <c r="P41" s="273">
        <f>P29+O41</f>
        <v>0</v>
      </c>
      <c r="Q41" s="272">
        <f>E41+I41+M41+O41</f>
        <v>100</v>
      </c>
      <c r="R41" s="271">
        <f t="shared" si="22"/>
        <v>4182.95</v>
      </c>
      <c r="S41" s="217"/>
      <c r="T41" s="274">
        <v>29.0</v>
      </c>
      <c r="U41" s="274">
        <v>0.0</v>
      </c>
      <c r="V41" s="311"/>
      <c r="W41" s="276">
        <f>ROUND(MAX(0,F45-$S$3)+J45+ROUND(F45*$C$2/365,2)*(T41-U41)+ROUND(F45*$C$5,2)*U41,2)</f>
        <v>1061.32</v>
      </c>
      <c r="X41" s="277">
        <f>ROUND(R45/$C$14*100,2)</f>
        <v>41.88</v>
      </c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</row>
    <row r="42">
      <c r="A42" s="246"/>
      <c r="B42" s="269">
        <v>43998.0</v>
      </c>
      <c r="C42" s="270" t="s">
        <v>59</v>
      </c>
      <c r="D42" s="273">
        <f>F41-S2</f>
        <v>978.37</v>
      </c>
      <c r="E42" s="272">
        <f>-D42</f>
        <v>-978.37</v>
      </c>
      <c r="F42" s="273">
        <f t="shared" si="10"/>
        <v>3021.63</v>
      </c>
      <c r="G42" s="272">
        <f>D42</f>
        <v>978.37</v>
      </c>
      <c r="H42" s="273">
        <f t="shared" si="23"/>
        <v>978.37</v>
      </c>
      <c r="I42" s="272">
        <v>0.0</v>
      </c>
      <c r="J42" s="271">
        <f t="shared" si="12"/>
        <v>82.95</v>
      </c>
      <c r="K42" s="272">
        <v>0.0</v>
      </c>
      <c r="L42" s="273">
        <f t="shared" ref="L42:L44" si="24">L41+K42</f>
        <v>0</v>
      </c>
      <c r="M42" s="272">
        <v>0.0</v>
      </c>
      <c r="N42" s="273">
        <f t="shared" ref="N42:N43" si="25">N41+M42</f>
        <v>100</v>
      </c>
      <c r="O42" s="272">
        <v>0.0</v>
      </c>
      <c r="P42" s="273">
        <f t="shared" ref="P42:P43" si="26">P41+O42</f>
        <v>0</v>
      </c>
      <c r="Q42" s="272">
        <v>0.0</v>
      </c>
      <c r="R42" s="271">
        <f t="shared" si="22"/>
        <v>4182.95</v>
      </c>
      <c r="S42" s="217"/>
      <c r="T42" s="23"/>
      <c r="U42" s="23"/>
      <c r="V42" s="23"/>
      <c r="W42" s="23"/>
      <c r="X42" s="23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</row>
    <row r="43">
      <c r="A43" s="246"/>
      <c r="B43" s="269">
        <v>43998.0</v>
      </c>
      <c r="C43" s="270" t="s">
        <v>60</v>
      </c>
      <c r="D43" s="273">
        <f>J42</f>
        <v>82.95</v>
      </c>
      <c r="E43" s="272">
        <v>0.0</v>
      </c>
      <c r="F43" s="273">
        <f t="shared" si="10"/>
        <v>3021.63</v>
      </c>
      <c r="G43" s="272">
        <v>0.0</v>
      </c>
      <c r="H43" s="273">
        <f t="shared" ref="H43:H44" si="27">H42+G43</f>
        <v>978.37</v>
      </c>
      <c r="I43" s="272">
        <f>-J42</f>
        <v>-82.95</v>
      </c>
      <c r="J43" s="271">
        <f t="shared" si="12"/>
        <v>0</v>
      </c>
      <c r="K43" s="272">
        <f>J42</f>
        <v>82.95</v>
      </c>
      <c r="L43" s="273">
        <f t="shared" si="24"/>
        <v>82.95</v>
      </c>
      <c r="M43" s="272">
        <v>0.0</v>
      </c>
      <c r="N43" s="273">
        <f t="shared" si="25"/>
        <v>100</v>
      </c>
      <c r="O43" s="272">
        <v>0.0</v>
      </c>
      <c r="P43" s="273">
        <f t="shared" si="26"/>
        <v>0</v>
      </c>
      <c r="Q43" s="272">
        <v>0.0</v>
      </c>
      <c r="R43" s="271">
        <f t="shared" si="22"/>
        <v>4182.95</v>
      </c>
      <c r="S43" s="217"/>
      <c r="T43" s="23"/>
      <c r="U43" s="23"/>
      <c r="V43" s="23"/>
      <c r="W43" s="23"/>
      <c r="X43" s="23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</row>
    <row r="44">
      <c r="A44" s="246"/>
      <c r="B44" s="269">
        <v>43998.0</v>
      </c>
      <c r="C44" s="270" t="s">
        <v>61</v>
      </c>
      <c r="D44" s="273">
        <f>ROUND($C$3/365*H43,2)</f>
        <v>1.61</v>
      </c>
      <c r="E44" s="272">
        <v>0.0</v>
      </c>
      <c r="F44" s="273">
        <f t="shared" si="10"/>
        <v>3021.63</v>
      </c>
      <c r="G44" s="272">
        <v>0.0</v>
      </c>
      <c r="H44" s="273">
        <f t="shared" si="27"/>
        <v>978.37</v>
      </c>
      <c r="I44" s="272">
        <v>0.0</v>
      </c>
      <c r="J44" s="271">
        <v>0.0</v>
      </c>
      <c r="K44" s="272">
        <v>0.0</v>
      </c>
      <c r="L44" s="273">
        <f t="shared" si="24"/>
        <v>82.95</v>
      </c>
      <c r="M44" s="272">
        <v>0.0</v>
      </c>
      <c r="N44" s="273">
        <f>N41+M44</f>
        <v>100</v>
      </c>
      <c r="O44" s="272">
        <f>D44</f>
        <v>1.61</v>
      </c>
      <c r="P44" s="273">
        <f>P41+O44</f>
        <v>1.61</v>
      </c>
      <c r="Q44" s="272">
        <f>E44+I44+M44+O44</f>
        <v>1.61</v>
      </c>
      <c r="R44" s="271">
        <f t="shared" si="22"/>
        <v>4184.56</v>
      </c>
      <c r="S44" s="217"/>
      <c r="T44" s="23"/>
      <c r="U44" s="23"/>
      <c r="V44" s="23"/>
      <c r="W44" s="23"/>
      <c r="X44" s="23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</row>
    <row r="45">
      <c r="A45" s="259"/>
      <c r="B45" s="253">
        <v>43998.0</v>
      </c>
      <c r="C45" s="278" t="s">
        <v>44</v>
      </c>
      <c r="D45" s="258">
        <f>ROUND($C$2/365*F44,2)</f>
        <v>2.98</v>
      </c>
      <c r="E45" s="279">
        <v>0.0</v>
      </c>
      <c r="F45" s="258">
        <f t="shared" ref="F45:F104" si="28">F43+E45</f>
        <v>3021.63</v>
      </c>
      <c r="G45" s="279">
        <v>0.0</v>
      </c>
      <c r="H45" s="258">
        <f t="shared" ref="H45:H103" si="29">H43+G45</f>
        <v>978.37</v>
      </c>
      <c r="I45" s="279">
        <f>D45</f>
        <v>2.98</v>
      </c>
      <c r="J45" s="280">
        <f t="shared" ref="J45:J49" si="30">J44+I45</f>
        <v>2.98</v>
      </c>
      <c r="K45" s="279">
        <v>0.0</v>
      </c>
      <c r="L45" s="258">
        <f t="shared" ref="L45:L103" si="31">L43+K45</f>
        <v>82.95</v>
      </c>
      <c r="M45" s="279">
        <v>0.0</v>
      </c>
      <c r="N45" s="258">
        <f t="shared" ref="N45:N103" si="32">N43+M45</f>
        <v>100</v>
      </c>
      <c r="O45" s="279">
        <f>0</f>
        <v>0</v>
      </c>
      <c r="P45" s="258">
        <f t="shared" ref="P45:P103" si="33">P44+O45</f>
        <v>1.61</v>
      </c>
      <c r="Q45" s="279">
        <f t="shared" ref="Q45:Q103" si="34">E45+I45+K45+M45+O45</f>
        <v>2.98</v>
      </c>
      <c r="R45" s="280">
        <f t="shared" si="22"/>
        <v>4187.54</v>
      </c>
      <c r="S45" s="217"/>
      <c r="T45" s="27"/>
      <c r="U45" s="27"/>
      <c r="V45" s="27"/>
      <c r="W45" s="27"/>
      <c r="X45" s="27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</row>
    <row r="46">
      <c r="A46" s="259"/>
      <c r="B46" s="269">
        <v>43999.0</v>
      </c>
      <c r="C46" s="270" t="s">
        <v>61</v>
      </c>
      <c r="D46" s="273">
        <f>ROUND($C$3/365*H44,2)</f>
        <v>1.61</v>
      </c>
      <c r="E46" s="272">
        <v>0.0</v>
      </c>
      <c r="F46" s="273">
        <f t="shared" si="28"/>
        <v>3021.63</v>
      </c>
      <c r="G46" s="272">
        <v>0.0</v>
      </c>
      <c r="H46" s="273">
        <f t="shared" si="29"/>
        <v>978.37</v>
      </c>
      <c r="I46" s="281">
        <v>0.0</v>
      </c>
      <c r="J46" s="271">
        <f t="shared" si="30"/>
        <v>2.98</v>
      </c>
      <c r="K46" s="272">
        <v>0.0</v>
      </c>
      <c r="L46" s="273">
        <f t="shared" si="31"/>
        <v>82.95</v>
      </c>
      <c r="M46" s="272">
        <v>0.0</v>
      </c>
      <c r="N46" s="273">
        <f t="shared" si="32"/>
        <v>100</v>
      </c>
      <c r="O46" s="272">
        <f>D46</f>
        <v>1.61</v>
      </c>
      <c r="P46" s="273">
        <f t="shared" si="33"/>
        <v>3.22</v>
      </c>
      <c r="Q46" s="272">
        <f t="shared" si="34"/>
        <v>1.61</v>
      </c>
      <c r="R46" s="271">
        <f t="shared" si="22"/>
        <v>4189.15</v>
      </c>
      <c r="S46" s="217"/>
      <c r="T46" s="274">
        <v>28.0</v>
      </c>
      <c r="U46" s="274">
        <v>0.0</v>
      </c>
      <c r="V46" s="312"/>
      <c r="W46" s="276">
        <f>ROUND(MAX(0,F46-$S$3)+J47+ROUND(F46*$C$2/365,2)*(T46-U46)+ROUND(F46*$C$5,2)*U46,2)</f>
        <v>1061.32</v>
      </c>
      <c r="X46" s="277">
        <f>ROUND(R47/$C$14*100,2)</f>
        <v>41.92</v>
      </c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</row>
    <row r="47">
      <c r="A47" s="259"/>
      <c r="B47" s="253">
        <v>43999.0</v>
      </c>
      <c r="C47" s="278" t="s">
        <v>44</v>
      </c>
      <c r="D47" s="258">
        <f>ROUND($C$2/365*F46,2)</f>
        <v>2.98</v>
      </c>
      <c r="E47" s="279">
        <v>0.0</v>
      </c>
      <c r="F47" s="258">
        <f t="shared" si="28"/>
        <v>3021.63</v>
      </c>
      <c r="G47" s="279">
        <v>0.0</v>
      </c>
      <c r="H47" s="258">
        <f t="shared" si="29"/>
        <v>978.37</v>
      </c>
      <c r="I47" s="279">
        <f>D47</f>
        <v>2.98</v>
      </c>
      <c r="J47" s="280">
        <f t="shared" si="30"/>
        <v>5.96</v>
      </c>
      <c r="K47" s="279">
        <v>0.0</v>
      </c>
      <c r="L47" s="258">
        <f t="shared" si="31"/>
        <v>82.95</v>
      </c>
      <c r="M47" s="279">
        <v>0.0</v>
      </c>
      <c r="N47" s="258">
        <f t="shared" si="32"/>
        <v>100</v>
      </c>
      <c r="O47" s="279">
        <f>0</f>
        <v>0</v>
      </c>
      <c r="P47" s="258">
        <f t="shared" si="33"/>
        <v>3.22</v>
      </c>
      <c r="Q47" s="279">
        <f t="shared" si="34"/>
        <v>2.98</v>
      </c>
      <c r="R47" s="280">
        <f t="shared" si="22"/>
        <v>4192.13</v>
      </c>
      <c r="S47" s="217"/>
      <c r="T47" s="27"/>
      <c r="U47" s="27"/>
      <c r="V47" s="27"/>
      <c r="W47" s="27"/>
      <c r="X47" s="27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</row>
    <row r="48">
      <c r="A48" s="259"/>
      <c r="B48" s="269">
        <v>44000.0</v>
      </c>
      <c r="C48" s="270" t="s">
        <v>61</v>
      </c>
      <c r="D48" s="273">
        <f>ROUND($C$3/365*H46,2)</f>
        <v>1.61</v>
      </c>
      <c r="E48" s="272">
        <v>0.0</v>
      </c>
      <c r="F48" s="273">
        <f t="shared" si="28"/>
        <v>3021.63</v>
      </c>
      <c r="G48" s="272">
        <v>0.0</v>
      </c>
      <c r="H48" s="273">
        <f t="shared" si="29"/>
        <v>978.37</v>
      </c>
      <c r="I48" s="281">
        <v>0.0</v>
      </c>
      <c r="J48" s="271">
        <f t="shared" si="30"/>
        <v>5.96</v>
      </c>
      <c r="K48" s="272">
        <v>0.0</v>
      </c>
      <c r="L48" s="273">
        <f t="shared" si="31"/>
        <v>82.95</v>
      </c>
      <c r="M48" s="272">
        <v>0.0</v>
      </c>
      <c r="N48" s="273">
        <f t="shared" si="32"/>
        <v>100</v>
      </c>
      <c r="O48" s="272">
        <f>D48</f>
        <v>1.61</v>
      </c>
      <c r="P48" s="273">
        <f t="shared" si="33"/>
        <v>4.83</v>
      </c>
      <c r="Q48" s="272">
        <f t="shared" si="34"/>
        <v>1.61</v>
      </c>
      <c r="R48" s="271">
        <f t="shared" si="22"/>
        <v>4193.74</v>
      </c>
      <c r="S48" s="217"/>
      <c r="T48" s="274">
        <v>27.0</v>
      </c>
      <c r="U48" s="274">
        <v>0.0</v>
      </c>
      <c r="V48" s="313"/>
      <c r="W48" s="276">
        <f>ROUND(MAX(0,F48-$S$3)+J49+ROUND(F48*$C$2/365,2)*(T48-U48)+ROUND(F48*$C$5,2)*U48,2)</f>
        <v>1061.32</v>
      </c>
      <c r="X48" s="277">
        <f>ROUND(R49/$C$14*100,2)</f>
        <v>41.97</v>
      </c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</row>
    <row r="49">
      <c r="A49" s="259"/>
      <c r="B49" s="253">
        <v>44000.0</v>
      </c>
      <c r="C49" s="278" t="s">
        <v>44</v>
      </c>
      <c r="D49" s="258">
        <f>ROUND($C$2/365*F48,2)</f>
        <v>2.98</v>
      </c>
      <c r="E49" s="279">
        <v>0.0</v>
      </c>
      <c r="F49" s="258">
        <f t="shared" si="28"/>
        <v>3021.63</v>
      </c>
      <c r="G49" s="279">
        <v>0.0</v>
      </c>
      <c r="H49" s="258">
        <f t="shared" si="29"/>
        <v>978.37</v>
      </c>
      <c r="I49" s="279">
        <f>D49</f>
        <v>2.98</v>
      </c>
      <c r="J49" s="280">
        <f t="shared" si="30"/>
        <v>8.94</v>
      </c>
      <c r="K49" s="279">
        <v>0.0</v>
      </c>
      <c r="L49" s="258">
        <f t="shared" si="31"/>
        <v>82.95</v>
      </c>
      <c r="M49" s="279">
        <v>0.0</v>
      </c>
      <c r="N49" s="258">
        <f t="shared" si="32"/>
        <v>100</v>
      </c>
      <c r="O49" s="279">
        <v>0.0</v>
      </c>
      <c r="P49" s="258">
        <f t="shared" si="33"/>
        <v>4.83</v>
      </c>
      <c r="Q49" s="279">
        <f t="shared" si="34"/>
        <v>2.98</v>
      </c>
      <c r="R49" s="280">
        <f t="shared" si="22"/>
        <v>4196.72</v>
      </c>
      <c r="S49" s="217"/>
      <c r="T49" s="27"/>
      <c r="U49" s="27"/>
      <c r="V49" s="313"/>
      <c r="W49" s="27"/>
      <c r="X49" s="27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</row>
    <row r="50">
      <c r="A50" s="259"/>
      <c r="B50" s="269">
        <v>44001.0</v>
      </c>
      <c r="C50" s="270" t="s">
        <v>61</v>
      </c>
      <c r="D50" s="273">
        <f>ROUND($C$3/365*H48,2)</f>
        <v>1.61</v>
      </c>
      <c r="E50" s="272">
        <v>0.0</v>
      </c>
      <c r="F50" s="273">
        <f t="shared" si="28"/>
        <v>3021.63</v>
      </c>
      <c r="G50" s="272">
        <v>0.0</v>
      </c>
      <c r="H50" s="273">
        <f t="shared" si="29"/>
        <v>978.37</v>
      </c>
      <c r="I50" s="281">
        <v>0.0</v>
      </c>
      <c r="J50" s="271">
        <f>J49+I50+I50</f>
        <v>8.94</v>
      </c>
      <c r="K50" s="272">
        <v>0.0</v>
      </c>
      <c r="L50" s="273">
        <f t="shared" si="31"/>
        <v>82.95</v>
      </c>
      <c r="M50" s="272">
        <v>0.0</v>
      </c>
      <c r="N50" s="273">
        <f t="shared" si="32"/>
        <v>100</v>
      </c>
      <c r="O50" s="272">
        <f>D50</f>
        <v>1.61</v>
      </c>
      <c r="P50" s="273">
        <f t="shared" si="33"/>
        <v>6.44</v>
      </c>
      <c r="Q50" s="272">
        <f t="shared" si="34"/>
        <v>1.61</v>
      </c>
      <c r="R50" s="271">
        <f t="shared" si="22"/>
        <v>4198.33</v>
      </c>
      <c r="S50" s="217"/>
      <c r="T50" s="274">
        <v>26.0</v>
      </c>
      <c r="U50" s="274">
        <v>0.0</v>
      </c>
      <c r="V50" s="313"/>
      <c r="W50" s="276">
        <f>ROUND(MAX(0,F50-$S$3)+J51+ROUND(F50*$C$2/365,2)*(T50-U50)+ROUND(F50*$C$5,2)*U50,2)</f>
        <v>1061.32</v>
      </c>
      <c r="X50" s="277">
        <f>ROUND(R51/$C$14*100,2)</f>
        <v>42.01</v>
      </c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</row>
    <row r="51">
      <c r="A51" s="259"/>
      <c r="B51" s="253">
        <v>44001.0</v>
      </c>
      <c r="C51" s="278" t="s">
        <v>44</v>
      </c>
      <c r="D51" s="258">
        <f>ROUND($C$2/365*F50,2)</f>
        <v>2.98</v>
      </c>
      <c r="E51" s="279">
        <v>0.0</v>
      </c>
      <c r="F51" s="258">
        <f t="shared" si="28"/>
        <v>3021.63</v>
      </c>
      <c r="G51" s="279">
        <v>0.0</v>
      </c>
      <c r="H51" s="258">
        <f t="shared" si="29"/>
        <v>978.37</v>
      </c>
      <c r="I51" s="279">
        <f>D51</f>
        <v>2.98</v>
      </c>
      <c r="J51" s="280">
        <f t="shared" ref="J51:J53" si="35">J50+I51</f>
        <v>11.92</v>
      </c>
      <c r="K51" s="279">
        <v>0.0</v>
      </c>
      <c r="L51" s="258">
        <f t="shared" si="31"/>
        <v>82.95</v>
      </c>
      <c r="M51" s="279">
        <v>0.0</v>
      </c>
      <c r="N51" s="258">
        <f t="shared" si="32"/>
        <v>100</v>
      </c>
      <c r="O51" s="279">
        <v>0.0</v>
      </c>
      <c r="P51" s="258">
        <f t="shared" si="33"/>
        <v>6.44</v>
      </c>
      <c r="Q51" s="279">
        <f t="shared" si="34"/>
        <v>2.98</v>
      </c>
      <c r="R51" s="280">
        <f t="shared" si="22"/>
        <v>4201.31</v>
      </c>
      <c r="S51" s="217"/>
      <c r="T51" s="27"/>
      <c r="U51" s="27"/>
      <c r="V51" s="313"/>
      <c r="W51" s="27"/>
      <c r="X51" s="27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</row>
    <row r="52">
      <c r="A52" s="259"/>
      <c r="B52" s="269">
        <v>44002.0</v>
      </c>
      <c r="C52" s="270" t="s">
        <v>61</v>
      </c>
      <c r="D52" s="273">
        <f>ROUND($C$3/365*H50,2)</f>
        <v>1.61</v>
      </c>
      <c r="E52" s="272">
        <v>0.0</v>
      </c>
      <c r="F52" s="273">
        <f t="shared" si="28"/>
        <v>3021.63</v>
      </c>
      <c r="G52" s="272">
        <v>0.0</v>
      </c>
      <c r="H52" s="273">
        <f t="shared" si="29"/>
        <v>978.37</v>
      </c>
      <c r="I52" s="281">
        <v>0.0</v>
      </c>
      <c r="J52" s="271">
        <f t="shared" si="35"/>
        <v>11.92</v>
      </c>
      <c r="K52" s="272">
        <v>0.0</v>
      </c>
      <c r="L52" s="273">
        <f t="shared" si="31"/>
        <v>82.95</v>
      </c>
      <c r="M52" s="272">
        <v>0.0</v>
      </c>
      <c r="N52" s="273">
        <f t="shared" si="32"/>
        <v>100</v>
      </c>
      <c r="O52" s="272">
        <f>D52</f>
        <v>1.61</v>
      </c>
      <c r="P52" s="273">
        <f t="shared" si="33"/>
        <v>8.05</v>
      </c>
      <c r="Q52" s="272">
        <f t="shared" si="34"/>
        <v>1.61</v>
      </c>
      <c r="R52" s="271">
        <f t="shared" si="22"/>
        <v>4202.92</v>
      </c>
      <c r="S52" s="217"/>
      <c r="T52" s="274">
        <f>$B$102-B52</f>
        <v>25</v>
      </c>
      <c r="U52" s="274">
        <v>0.0</v>
      </c>
      <c r="V52" s="313"/>
      <c r="W52" s="276">
        <f>ROUND(MAX(0,F52-$S$3)+J53+ROUND(F52*$C$2/365,2)*(T52-U52)+ROUND(F52*$C$5,2)*U52,2)</f>
        <v>1061.32</v>
      </c>
      <c r="X52" s="277">
        <f>ROUND(R53/$C$14*100,2)</f>
        <v>42.06</v>
      </c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</row>
    <row r="53">
      <c r="A53" s="259"/>
      <c r="B53" s="253">
        <v>44002.0</v>
      </c>
      <c r="C53" s="278" t="s">
        <v>44</v>
      </c>
      <c r="D53" s="258">
        <f>ROUND($C$2/365*F52,2)</f>
        <v>2.98</v>
      </c>
      <c r="E53" s="279">
        <v>0.0</v>
      </c>
      <c r="F53" s="258">
        <f t="shared" si="28"/>
        <v>3021.63</v>
      </c>
      <c r="G53" s="279">
        <v>0.0</v>
      </c>
      <c r="H53" s="258">
        <f t="shared" si="29"/>
        <v>978.37</v>
      </c>
      <c r="I53" s="279">
        <f>D53</f>
        <v>2.98</v>
      </c>
      <c r="J53" s="280">
        <f t="shared" si="35"/>
        <v>14.9</v>
      </c>
      <c r="K53" s="279">
        <v>0.0</v>
      </c>
      <c r="L53" s="258">
        <f t="shared" si="31"/>
        <v>82.95</v>
      </c>
      <c r="M53" s="279">
        <v>0.0</v>
      </c>
      <c r="N53" s="258">
        <f t="shared" si="32"/>
        <v>100</v>
      </c>
      <c r="O53" s="279">
        <v>0.0</v>
      </c>
      <c r="P53" s="258">
        <f t="shared" si="33"/>
        <v>8.05</v>
      </c>
      <c r="Q53" s="279">
        <f t="shared" si="34"/>
        <v>2.98</v>
      </c>
      <c r="R53" s="280">
        <f t="shared" si="22"/>
        <v>4205.9</v>
      </c>
      <c r="S53" s="217"/>
      <c r="T53" s="27"/>
      <c r="U53" s="27"/>
      <c r="V53" s="313"/>
      <c r="W53" s="27"/>
      <c r="X53" s="27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</row>
    <row r="54">
      <c r="A54" s="259"/>
      <c r="B54" s="269">
        <v>44003.0</v>
      </c>
      <c r="C54" s="270" t="s">
        <v>61</v>
      </c>
      <c r="D54" s="273">
        <f>ROUND($C$3/365*H52,2)</f>
        <v>1.61</v>
      </c>
      <c r="E54" s="272">
        <v>0.0</v>
      </c>
      <c r="F54" s="273">
        <f t="shared" si="28"/>
        <v>3021.63</v>
      </c>
      <c r="G54" s="272">
        <v>0.0</v>
      </c>
      <c r="H54" s="273">
        <f t="shared" si="29"/>
        <v>978.37</v>
      </c>
      <c r="I54" s="281">
        <v>0.0</v>
      </c>
      <c r="J54" s="271">
        <f>J53+I54+I54</f>
        <v>14.9</v>
      </c>
      <c r="K54" s="272">
        <v>0.0</v>
      </c>
      <c r="L54" s="273">
        <f t="shared" si="31"/>
        <v>82.95</v>
      </c>
      <c r="M54" s="272">
        <v>0.0</v>
      </c>
      <c r="N54" s="273">
        <f t="shared" si="32"/>
        <v>100</v>
      </c>
      <c r="O54" s="272">
        <f>D54</f>
        <v>1.61</v>
      </c>
      <c r="P54" s="273">
        <f t="shared" si="33"/>
        <v>9.66</v>
      </c>
      <c r="Q54" s="272">
        <f t="shared" si="34"/>
        <v>1.61</v>
      </c>
      <c r="R54" s="271">
        <f t="shared" si="22"/>
        <v>4207.51</v>
      </c>
      <c r="S54" s="217"/>
      <c r="T54" s="274">
        <f>$B$102-B54</f>
        <v>24</v>
      </c>
      <c r="U54" s="274">
        <v>0.0</v>
      </c>
      <c r="V54" s="313"/>
      <c r="W54" s="276">
        <f>ROUND(MAX(0,F54-$S$3)+J55+ROUND(F54*$C$2/365,2)*(T54-U54)+ROUND(F54*$C$5,2)*U54,2)</f>
        <v>1061.32</v>
      </c>
      <c r="X54" s="277">
        <f>ROUND(R55/$C$14*100,2)</f>
        <v>42.1</v>
      </c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</row>
    <row r="55">
      <c r="A55" s="259"/>
      <c r="B55" s="253">
        <v>44003.0</v>
      </c>
      <c r="C55" s="278" t="s">
        <v>44</v>
      </c>
      <c r="D55" s="258">
        <f>ROUND($C$2/365*F54,2)</f>
        <v>2.98</v>
      </c>
      <c r="E55" s="279">
        <v>0.0</v>
      </c>
      <c r="F55" s="258">
        <f t="shared" si="28"/>
        <v>3021.63</v>
      </c>
      <c r="G55" s="279">
        <v>0.0</v>
      </c>
      <c r="H55" s="258">
        <f t="shared" si="29"/>
        <v>978.37</v>
      </c>
      <c r="I55" s="279">
        <f>D55</f>
        <v>2.98</v>
      </c>
      <c r="J55" s="280">
        <f t="shared" ref="J55:J57" si="36">J54+I55</f>
        <v>17.88</v>
      </c>
      <c r="K55" s="279">
        <v>0.0</v>
      </c>
      <c r="L55" s="258">
        <f t="shared" si="31"/>
        <v>82.95</v>
      </c>
      <c r="M55" s="279">
        <v>0.0</v>
      </c>
      <c r="N55" s="258">
        <f t="shared" si="32"/>
        <v>100</v>
      </c>
      <c r="O55" s="279">
        <v>0.0</v>
      </c>
      <c r="P55" s="258">
        <f t="shared" si="33"/>
        <v>9.66</v>
      </c>
      <c r="Q55" s="279">
        <f t="shared" si="34"/>
        <v>2.98</v>
      </c>
      <c r="R55" s="280">
        <f t="shared" si="22"/>
        <v>4210.49</v>
      </c>
      <c r="S55" s="217"/>
      <c r="T55" s="27"/>
      <c r="U55" s="27"/>
      <c r="V55" s="313"/>
      <c r="W55" s="27"/>
      <c r="X55" s="27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</row>
    <row r="56">
      <c r="A56" s="259"/>
      <c r="B56" s="269">
        <v>44004.0</v>
      </c>
      <c r="C56" s="270" t="s">
        <v>61</v>
      </c>
      <c r="D56" s="273">
        <f>ROUND($C$3/365*H54,2)</f>
        <v>1.61</v>
      </c>
      <c r="E56" s="272">
        <v>0.0</v>
      </c>
      <c r="F56" s="273">
        <f t="shared" si="28"/>
        <v>3021.63</v>
      </c>
      <c r="G56" s="272">
        <v>0.0</v>
      </c>
      <c r="H56" s="273">
        <f t="shared" si="29"/>
        <v>978.37</v>
      </c>
      <c r="I56" s="281">
        <v>0.0</v>
      </c>
      <c r="J56" s="271">
        <f t="shared" si="36"/>
        <v>17.88</v>
      </c>
      <c r="K56" s="272">
        <v>0.0</v>
      </c>
      <c r="L56" s="273">
        <f t="shared" si="31"/>
        <v>82.95</v>
      </c>
      <c r="M56" s="272">
        <v>0.0</v>
      </c>
      <c r="N56" s="273">
        <f t="shared" si="32"/>
        <v>100</v>
      </c>
      <c r="O56" s="272">
        <f>D56</f>
        <v>1.61</v>
      </c>
      <c r="P56" s="273">
        <f t="shared" si="33"/>
        <v>11.27</v>
      </c>
      <c r="Q56" s="272">
        <f t="shared" si="34"/>
        <v>1.61</v>
      </c>
      <c r="R56" s="271">
        <f t="shared" si="22"/>
        <v>4212.1</v>
      </c>
      <c r="S56" s="217"/>
      <c r="T56" s="274">
        <f>$B$102-B56</f>
        <v>23</v>
      </c>
      <c r="U56" s="274">
        <v>0.0</v>
      </c>
      <c r="V56" s="313"/>
      <c r="W56" s="276">
        <f>ROUND(MAX(0,F56-$S$3)+J57+ROUND(F56*$C$2/365,2)*(T56-U56)+ROUND(F56*$C$5,2)*U56,2)</f>
        <v>1061.32</v>
      </c>
      <c r="X56" s="277">
        <f>ROUND(R57/$C$14*100,2)</f>
        <v>42.15</v>
      </c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</row>
    <row r="57">
      <c r="A57" s="259"/>
      <c r="B57" s="253">
        <v>44004.0</v>
      </c>
      <c r="C57" s="278" t="s">
        <v>44</v>
      </c>
      <c r="D57" s="258">
        <f>ROUND($C$2/365*F56,2)</f>
        <v>2.98</v>
      </c>
      <c r="E57" s="279">
        <v>0.0</v>
      </c>
      <c r="F57" s="258">
        <f t="shared" si="28"/>
        <v>3021.63</v>
      </c>
      <c r="G57" s="279">
        <v>0.0</v>
      </c>
      <c r="H57" s="258">
        <f t="shared" si="29"/>
        <v>978.37</v>
      </c>
      <c r="I57" s="279">
        <f>D57</f>
        <v>2.98</v>
      </c>
      <c r="J57" s="280">
        <f t="shared" si="36"/>
        <v>20.86</v>
      </c>
      <c r="K57" s="279">
        <v>0.0</v>
      </c>
      <c r="L57" s="258">
        <f t="shared" si="31"/>
        <v>82.95</v>
      </c>
      <c r="M57" s="279">
        <v>0.0</v>
      </c>
      <c r="N57" s="258">
        <f t="shared" si="32"/>
        <v>100</v>
      </c>
      <c r="O57" s="279">
        <v>0.0</v>
      </c>
      <c r="P57" s="258">
        <f t="shared" si="33"/>
        <v>11.27</v>
      </c>
      <c r="Q57" s="279">
        <f t="shared" si="34"/>
        <v>2.98</v>
      </c>
      <c r="R57" s="280">
        <f t="shared" si="22"/>
        <v>4215.08</v>
      </c>
      <c r="S57" s="217"/>
      <c r="T57" s="27"/>
      <c r="U57" s="27"/>
      <c r="V57" s="313"/>
      <c r="W57" s="27"/>
      <c r="X57" s="27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</row>
    <row r="58">
      <c r="A58" s="259"/>
      <c r="B58" s="269">
        <v>44005.0</v>
      </c>
      <c r="C58" s="270" t="s">
        <v>61</v>
      </c>
      <c r="D58" s="273">
        <f>ROUND($C$3/365*H56,2)</f>
        <v>1.61</v>
      </c>
      <c r="E58" s="272">
        <v>0.0</v>
      </c>
      <c r="F58" s="273">
        <f t="shared" si="28"/>
        <v>3021.63</v>
      </c>
      <c r="G58" s="272">
        <v>0.0</v>
      </c>
      <c r="H58" s="273">
        <f t="shared" si="29"/>
        <v>978.37</v>
      </c>
      <c r="I58" s="281">
        <v>0.0</v>
      </c>
      <c r="J58" s="271">
        <f>J57+I58+I58</f>
        <v>20.86</v>
      </c>
      <c r="K58" s="272">
        <v>0.0</v>
      </c>
      <c r="L58" s="273">
        <f t="shared" si="31"/>
        <v>82.95</v>
      </c>
      <c r="M58" s="272">
        <v>0.0</v>
      </c>
      <c r="N58" s="273">
        <f t="shared" si="32"/>
        <v>100</v>
      </c>
      <c r="O58" s="272">
        <f>D58</f>
        <v>1.61</v>
      </c>
      <c r="P58" s="273">
        <f t="shared" si="33"/>
        <v>12.88</v>
      </c>
      <c r="Q58" s="272">
        <f t="shared" si="34"/>
        <v>1.61</v>
      </c>
      <c r="R58" s="271">
        <f t="shared" si="22"/>
        <v>4216.69</v>
      </c>
      <c r="S58" s="217"/>
      <c r="T58" s="274">
        <f>$B$102-B58</f>
        <v>22</v>
      </c>
      <c r="U58" s="274">
        <v>0.0</v>
      </c>
      <c r="V58" s="313"/>
      <c r="W58" s="276">
        <f>ROUND(MAX(0,F58-$S$3)+J59+ROUND(F58*$C$2/365,2)*(T58-U58)+ROUND(F58*$C$5,2)*U58,2)</f>
        <v>1061.32</v>
      </c>
      <c r="X58" s="277">
        <f>ROUND(R59/$C$14*100,2)</f>
        <v>42.2</v>
      </c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</row>
    <row r="59">
      <c r="A59" s="259"/>
      <c r="B59" s="253">
        <v>44005.0</v>
      </c>
      <c r="C59" s="278" t="s">
        <v>44</v>
      </c>
      <c r="D59" s="258">
        <f>ROUND($C$2/365*F58,2)</f>
        <v>2.98</v>
      </c>
      <c r="E59" s="279">
        <v>0.0</v>
      </c>
      <c r="F59" s="258">
        <f t="shared" si="28"/>
        <v>3021.63</v>
      </c>
      <c r="G59" s="279">
        <v>0.0</v>
      </c>
      <c r="H59" s="258">
        <f t="shared" si="29"/>
        <v>978.37</v>
      </c>
      <c r="I59" s="279">
        <f>D59</f>
        <v>2.98</v>
      </c>
      <c r="J59" s="280">
        <f t="shared" ref="J59:J61" si="37">J58+I59</f>
        <v>23.84</v>
      </c>
      <c r="K59" s="279">
        <v>0.0</v>
      </c>
      <c r="L59" s="258">
        <f t="shared" si="31"/>
        <v>82.95</v>
      </c>
      <c r="M59" s="279">
        <v>0.0</v>
      </c>
      <c r="N59" s="258">
        <f t="shared" si="32"/>
        <v>100</v>
      </c>
      <c r="O59" s="279">
        <v>0.0</v>
      </c>
      <c r="P59" s="258">
        <f t="shared" si="33"/>
        <v>12.88</v>
      </c>
      <c r="Q59" s="279">
        <f t="shared" si="34"/>
        <v>2.98</v>
      </c>
      <c r="R59" s="280">
        <f t="shared" si="22"/>
        <v>4219.67</v>
      </c>
      <c r="S59" s="217"/>
      <c r="T59" s="27"/>
      <c r="U59" s="27"/>
      <c r="V59" s="313"/>
      <c r="W59" s="27"/>
      <c r="X59" s="27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>
      <c r="A60" s="259"/>
      <c r="B60" s="269">
        <v>44006.0</v>
      </c>
      <c r="C60" s="270" t="s">
        <v>61</v>
      </c>
      <c r="D60" s="273">
        <f>ROUND($C$3/365*H58,2)</f>
        <v>1.61</v>
      </c>
      <c r="E60" s="272">
        <v>0.0</v>
      </c>
      <c r="F60" s="273">
        <f t="shared" si="28"/>
        <v>3021.63</v>
      </c>
      <c r="G60" s="272">
        <v>0.0</v>
      </c>
      <c r="H60" s="273">
        <f t="shared" si="29"/>
        <v>978.37</v>
      </c>
      <c r="I60" s="281">
        <v>0.0</v>
      </c>
      <c r="J60" s="271">
        <f t="shared" si="37"/>
        <v>23.84</v>
      </c>
      <c r="K60" s="272">
        <v>0.0</v>
      </c>
      <c r="L60" s="273">
        <f t="shared" si="31"/>
        <v>82.95</v>
      </c>
      <c r="M60" s="272">
        <v>0.0</v>
      </c>
      <c r="N60" s="273">
        <f t="shared" si="32"/>
        <v>100</v>
      </c>
      <c r="O60" s="272">
        <f>D60</f>
        <v>1.61</v>
      </c>
      <c r="P60" s="273">
        <f t="shared" si="33"/>
        <v>14.49</v>
      </c>
      <c r="Q60" s="272">
        <f t="shared" si="34"/>
        <v>1.61</v>
      </c>
      <c r="R60" s="271">
        <f t="shared" si="22"/>
        <v>4221.28</v>
      </c>
      <c r="S60" s="217"/>
      <c r="T60" s="274">
        <f>$B$102-B60</f>
        <v>21</v>
      </c>
      <c r="U60" s="274">
        <v>0.0</v>
      </c>
      <c r="V60" s="313"/>
      <c r="W60" s="276">
        <f>ROUND(MAX(0,F60-$S$3)+J61+ROUND(F60*$C$2/365,2)*(T60-U60)+ROUND(F60*$C$5,2)*U60,2)</f>
        <v>1061.32</v>
      </c>
      <c r="X60" s="277">
        <f>ROUND(R61/$C$14*100,2)</f>
        <v>42.24</v>
      </c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>
      <c r="A61" s="259"/>
      <c r="B61" s="253">
        <v>44006.0</v>
      </c>
      <c r="C61" s="278" t="s">
        <v>44</v>
      </c>
      <c r="D61" s="258">
        <f>ROUND($C$2/365*F60,2)</f>
        <v>2.98</v>
      </c>
      <c r="E61" s="279">
        <v>0.0</v>
      </c>
      <c r="F61" s="258">
        <f t="shared" si="28"/>
        <v>3021.63</v>
      </c>
      <c r="G61" s="279">
        <v>0.0</v>
      </c>
      <c r="H61" s="258">
        <f t="shared" si="29"/>
        <v>978.37</v>
      </c>
      <c r="I61" s="279">
        <f>D61</f>
        <v>2.98</v>
      </c>
      <c r="J61" s="280">
        <f t="shared" si="37"/>
        <v>26.82</v>
      </c>
      <c r="K61" s="279">
        <v>0.0</v>
      </c>
      <c r="L61" s="258">
        <f t="shared" si="31"/>
        <v>82.95</v>
      </c>
      <c r="M61" s="279">
        <v>0.0</v>
      </c>
      <c r="N61" s="258">
        <f t="shared" si="32"/>
        <v>100</v>
      </c>
      <c r="O61" s="279">
        <v>0.0</v>
      </c>
      <c r="P61" s="258">
        <f t="shared" si="33"/>
        <v>14.49</v>
      </c>
      <c r="Q61" s="279">
        <f t="shared" si="34"/>
        <v>2.98</v>
      </c>
      <c r="R61" s="280">
        <f t="shared" si="22"/>
        <v>4224.26</v>
      </c>
      <c r="S61" s="217"/>
      <c r="T61" s="27"/>
      <c r="U61" s="27"/>
      <c r="V61" s="313"/>
      <c r="W61" s="27"/>
      <c r="X61" s="27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>
      <c r="A62" s="259"/>
      <c r="B62" s="269">
        <v>44007.0</v>
      </c>
      <c r="C62" s="270" t="s">
        <v>61</v>
      </c>
      <c r="D62" s="273">
        <f>ROUND($C$3/365*H60,2)</f>
        <v>1.61</v>
      </c>
      <c r="E62" s="272">
        <v>0.0</v>
      </c>
      <c r="F62" s="273">
        <f t="shared" si="28"/>
        <v>3021.63</v>
      </c>
      <c r="G62" s="272">
        <v>0.0</v>
      </c>
      <c r="H62" s="273">
        <f t="shared" si="29"/>
        <v>978.37</v>
      </c>
      <c r="I62" s="281">
        <v>0.0</v>
      </c>
      <c r="J62" s="271">
        <f>J61+I62+I62</f>
        <v>26.82</v>
      </c>
      <c r="K62" s="272">
        <v>0.0</v>
      </c>
      <c r="L62" s="273">
        <f t="shared" si="31"/>
        <v>82.95</v>
      </c>
      <c r="M62" s="272">
        <v>0.0</v>
      </c>
      <c r="N62" s="273">
        <f t="shared" si="32"/>
        <v>100</v>
      </c>
      <c r="O62" s="272">
        <f>D62</f>
        <v>1.61</v>
      </c>
      <c r="P62" s="273">
        <f t="shared" si="33"/>
        <v>16.1</v>
      </c>
      <c r="Q62" s="272">
        <f t="shared" si="34"/>
        <v>1.61</v>
      </c>
      <c r="R62" s="271">
        <f t="shared" si="22"/>
        <v>4225.87</v>
      </c>
      <c r="S62" s="217"/>
      <c r="T62" s="274">
        <f>$B$102-B62</f>
        <v>20</v>
      </c>
      <c r="U62" s="274">
        <v>0.0</v>
      </c>
      <c r="V62" s="313"/>
      <c r="W62" s="276">
        <f>ROUND(MAX(0,F62-$S$3)+J63+ROUND(F62*$C$2/365,2)*(T62-U62)+ROUND(F62*$C$5,2)*U62,2)</f>
        <v>1061.32</v>
      </c>
      <c r="X62" s="277">
        <f>ROUND(R63/$C$14*100,2)</f>
        <v>42.29</v>
      </c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>
      <c r="A63" s="259"/>
      <c r="B63" s="253">
        <v>44007.0</v>
      </c>
      <c r="C63" s="278" t="s">
        <v>44</v>
      </c>
      <c r="D63" s="258">
        <f>ROUND($C$2/365*F62,2)</f>
        <v>2.98</v>
      </c>
      <c r="E63" s="279">
        <v>0.0</v>
      </c>
      <c r="F63" s="258">
        <f t="shared" si="28"/>
        <v>3021.63</v>
      </c>
      <c r="G63" s="279">
        <v>0.0</v>
      </c>
      <c r="H63" s="258">
        <f t="shared" si="29"/>
        <v>978.37</v>
      </c>
      <c r="I63" s="279">
        <f>D63</f>
        <v>2.98</v>
      </c>
      <c r="J63" s="280">
        <f t="shared" ref="J63:J65" si="38">J62+I63</f>
        <v>29.8</v>
      </c>
      <c r="K63" s="279">
        <v>0.0</v>
      </c>
      <c r="L63" s="258">
        <f t="shared" si="31"/>
        <v>82.95</v>
      </c>
      <c r="M63" s="279">
        <v>0.0</v>
      </c>
      <c r="N63" s="258">
        <f t="shared" si="32"/>
        <v>100</v>
      </c>
      <c r="O63" s="279">
        <v>0.0</v>
      </c>
      <c r="P63" s="258">
        <f t="shared" si="33"/>
        <v>16.1</v>
      </c>
      <c r="Q63" s="279">
        <f t="shared" si="34"/>
        <v>2.98</v>
      </c>
      <c r="R63" s="280">
        <f t="shared" si="22"/>
        <v>4228.85</v>
      </c>
      <c r="S63" s="217"/>
      <c r="T63" s="27"/>
      <c r="U63" s="27"/>
      <c r="V63" s="313"/>
      <c r="W63" s="27"/>
      <c r="X63" s="27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>
      <c r="A64" s="259"/>
      <c r="B64" s="269">
        <v>44008.0</v>
      </c>
      <c r="C64" s="270" t="s">
        <v>61</v>
      </c>
      <c r="D64" s="273">
        <f>ROUND($C$3/365*H62,2)</f>
        <v>1.61</v>
      </c>
      <c r="E64" s="272">
        <v>0.0</v>
      </c>
      <c r="F64" s="273">
        <f t="shared" si="28"/>
        <v>3021.63</v>
      </c>
      <c r="G64" s="272">
        <v>0.0</v>
      </c>
      <c r="H64" s="273">
        <f t="shared" si="29"/>
        <v>978.37</v>
      </c>
      <c r="I64" s="281">
        <v>0.0</v>
      </c>
      <c r="J64" s="271">
        <f t="shared" si="38"/>
        <v>29.8</v>
      </c>
      <c r="K64" s="272">
        <v>0.0</v>
      </c>
      <c r="L64" s="273">
        <f t="shared" si="31"/>
        <v>82.95</v>
      </c>
      <c r="M64" s="272">
        <v>0.0</v>
      </c>
      <c r="N64" s="273">
        <f t="shared" si="32"/>
        <v>100</v>
      </c>
      <c r="O64" s="272">
        <f>D64</f>
        <v>1.61</v>
      </c>
      <c r="P64" s="273">
        <f t="shared" si="33"/>
        <v>17.71</v>
      </c>
      <c r="Q64" s="272">
        <f t="shared" si="34"/>
        <v>1.61</v>
      </c>
      <c r="R64" s="271">
        <f t="shared" si="22"/>
        <v>4230.46</v>
      </c>
      <c r="S64" s="217"/>
      <c r="T64" s="274">
        <f>$B$102-B64</f>
        <v>19</v>
      </c>
      <c r="U64" s="274">
        <v>0.0</v>
      </c>
      <c r="V64" s="313"/>
      <c r="W64" s="276">
        <f>ROUND(MAX(0,F64-$S$3)+J65+ROUND(F64*$C$2/365,2)*(T64-U64)+ROUND(F64*$C$5,2)*U64,2)</f>
        <v>1061.32</v>
      </c>
      <c r="X64" s="277">
        <f>ROUND(R65/$C$14*100,2)</f>
        <v>42.33</v>
      </c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5">
      <c r="A65" s="259"/>
      <c r="B65" s="253">
        <v>44008.0</v>
      </c>
      <c r="C65" s="278" t="s">
        <v>44</v>
      </c>
      <c r="D65" s="258">
        <f>ROUND($C$2/365*F64,2)</f>
        <v>2.98</v>
      </c>
      <c r="E65" s="279">
        <v>0.0</v>
      </c>
      <c r="F65" s="258">
        <f t="shared" si="28"/>
        <v>3021.63</v>
      </c>
      <c r="G65" s="279">
        <v>0.0</v>
      </c>
      <c r="H65" s="258">
        <f t="shared" si="29"/>
        <v>978.37</v>
      </c>
      <c r="I65" s="279">
        <f>D65</f>
        <v>2.98</v>
      </c>
      <c r="J65" s="280">
        <f t="shared" si="38"/>
        <v>32.78</v>
      </c>
      <c r="K65" s="279">
        <v>0.0</v>
      </c>
      <c r="L65" s="258">
        <f t="shared" si="31"/>
        <v>82.95</v>
      </c>
      <c r="M65" s="279">
        <v>0.0</v>
      </c>
      <c r="N65" s="258">
        <f t="shared" si="32"/>
        <v>100</v>
      </c>
      <c r="O65" s="279">
        <v>0.0</v>
      </c>
      <c r="P65" s="258">
        <f t="shared" si="33"/>
        <v>17.71</v>
      </c>
      <c r="Q65" s="279">
        <f t="shared" si="34"/>
        <v>2.98</v>
      </c>
      <c r="R65" s="280">
        <f t="shared" si="22"/>
        <v>4233.44</v>
      </c>
      <c r="S65" s="217"/>
      <c r="T65" s="27"/>
      <c r="U65" s="27"/>
      <c r="V65" s="313"/>
      <c r="W65" s="27"/>
      <c r="X65" s="27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</row>
    <row r="66">
      <c r="A66" s="259"/>
      <c r="B66" s="269">
        <v>44009.0</v>
      </c>
      <c r="C66" s="270" t="s">
        <v>61</v>
      </c>
      <c r="D66" s="273">
        <f>ROUND($C$3/365*H64,2)</f>
        <v>1.61</v>
      </c>
      <c r="E66" s="272">
        <v>0.0</v>
      </c>
      <c r="F66" s="273">
        <f t="shared" si="28"/>
        <v>3021.63</v>
      </c>
      <c r="G66" s="272">
        <v>0.0</v>
      </c>
      <c r="H66" s="273">
        <f t="shared" si="29"/>
        <v>978.37</v>
      </c>
      <c r="I66" s="281">
        <v>0.0</v>
      </c>
      <c r="J66" s="271">
        <f>J65+I66+I66</f>
        <v>32.78</v>
      </c>
      <c r="K66" s="272">
        <v>0.0</v>
      </c>
      <c r="L66" s="273">
        <f t="shared" si="31"/>
        <v>82.95</v>
      </c>
      <c r="M66" s="272">
        <v>0.0</v>
      </c>
      <c r="N66" s="273">
        <f t="shared" si="32"/>
        <v>100</v>
      </c>
      <c r="O66" s="272">
        <f>D66</f>
        <v>1.61</v>
      </c>
      <c r="P66" s="273">
        <f t="shared" si="33"/>
        <v>19.32</v>
      </c>
      <c r="Q66" s="272">
        <f t="shared" si="34"/>
        <v>1.61</v>
      </c>
      <c r="R66" s="271">
        <f t="shared" si="22"/>
        <v>4235.05</v>
      </c>
      <c r="S66" s="217"/>
      <c r="T66" s="274">
        <f>$B$102-B66</f>
        <v>18</v>
      </c>
      <c r="U66" s="274">
        <v>0.0</v>
      </c>
      <c r="V66" s="313"/>
      <c r="W66" s="276">
        <f>ROUND(MAX(0,F66-$S$3)+J67+ROUND(F66*$C$2/365,2)*(T66-U66)+ROUND(F66*$C$5,2)*U66,2)</f>
        <v>1061.32</v>
      </c>
      <c r="X66" s="277">
        <f>ROUND(R67/$C$14*100,2)</f>
        <v>42.38</v>
      </c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>
      <c r="A67" s="259"/>
      <c r="B67" s="253">
        <v>44009.0</v>
      </c>
      <c r="C67" s="278" t="s">
        <v>44</v>
      </c>
      <c r="D67" s="258">
        <f>ROUND($C$2/365*F66,2)</f>
        <v>2.98</v>
      </c>
      <c r="E67" s="279">
        <v>0.0</v>
      </c>
      <c r="F67" s="258">
        <f t="shared" si="28"/>
        <v>3021.63</v>
      </c>
      <c r="G67" s="279">
        <v>0.0</v>
      </c>
      <c r="H67" s="258">
        <f t="shared" si="29"/>
        <v>978.37</v>
      </c>
      <c r="I67" s="279">
        <f>D67</f>
        <v>2.98</v>
      </c>
      <c r="J67" s="280">
        <f t="shared" ref="J67:J69" si="39">J66+I67</f>
        <v>35.76</v>
      </c>
      <c r="K67" s="279">
        <v>0.0</v>
      </c>
      <c r="L67" s="258">
        <f t="shared" si="31"/>
        <v>82.95</v>
      </c>
      <c r="M67" s="279">
        <v>0.0</v>
      </c>
      <c r="N67" s="258">
        <f t="shared" si="32"/>
        <v>100</v>
      </c>
      <c r="O67" s="279">
        <v>0.0</v>
      </c>
      <c r="P67" s="258">
        <f t="shared" si="33"/>
        <v>19.32</v>
      </c>
      <c r="Q67" s="279">
        <f t="shared" si="34"/>
        <v>2.98</v>
      </c>
      <c r="R67" s="280">
        <f t="shared" si="22"/>
        <v>4238.03</v>
      </c>
      <c r="S67" s="217"/>
      <c r="T67" s="27"/>
      <c r="U67" s="27"/>
      <c r="V67" s="313"/>
      <c r="W67" s="27"/>
      <c r="X67" s="27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  <row r="68">
      <c r="A68" s="259"/>
      <c r="B68" s="269">
        <v>44010.0</v>
      </c>
      <c r="C68" s="270" t="s">
        <v>61</v>
      </c>
      <c r="D68" s="273">
        <f>ROUND($C$3/365*H66,2)</f>
        <v>1.61</v>
      </c>
      <c r="E68" s="272">
        <v>0.0</v>
      </c>
      <c r="F68" s="273">
        <f t="shared" si="28"/>
        <v>3021.63</v>
      </c>
      <c r="G68" s="272">
        <v>0.0</v>
      </c>
      <c r="H68" s="273">
        <f t="shared" si="29"/>
        <v>978.37</v>
      </c>
      <c r="I68" s="281">
        <v>0.0</v>
      </c>
      <c r="J68" s="271">
        <f t="shared" si="39"/>
        <v>35.76</v>
      </c>
      <c r="K68" s="272">
        <v>0.0</v>
      </c>
      <c r="L68" s="273">
        <f t="shared" si="31"/>
        <v>82.95</v>
      </c>
      <c r="M68" s="272">
        <v>0.0</v>
      </c>
      <c r="N68" s="273">
        <f t="shared" si="32"/>
        <v>100</v>
      </c>
      <c r="O68" s="272">
        <f>D68</f>
        <v>1.61</v>
      </c>
      <c r="P68" s="273">
        <f t="shared" si="33"/>
        <v>20.93</v>
      </c>
      <c r="Q68" s="272">
        <f t="shared" si="34"/>
        <v>1.61</v>
      </c>
      <c r="R68" s="271">
        <f t="shared" si="22"/>
        <v>4239.64</v>
      </c>
      <c r="S68" s="217"/>
      <c r="T68" s="274">
        <f>$B$102-B68</f>
        <v>17</v>
      </c>
      <c r="U68" s="274">
        <v>0.0</v>
      </c>
      <c r="V68" s="313"/>
      <c r="W68" s="276">
        <f>ROUND(MAX(0,F68-$S$3)+J69+ROUND(F68*$C$2/365,2)*(T68-U68)+ROUND(F68*$C$5,2)*U68,2)</f>
        <v>1061.32</v>
      </c>
      <c r="X68" s="277">
        <f>ROUND(R69/$C$14*100,2)</f>
        <v>42.43</v>
      </c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</row>
    <row r="69">
      <c r="A69" s="284"/>
      <c r="B69" s="253">
        <v>44010.0</v>
      </c>
      <c r="C69" s="278" t="s">
        <v>44</v>
      </c>
      <c r="D69" s="258">
        <f>ROUND($C$2/365*F68,2)</f>
        <v>2.98</v>
      </c>
      <c r="E69" s="279">
        <v>0.0</v>
      </c>
      <c r="F69" s="258">
        <f t="shared" si="28"/>
        <v>3021.63</v>
      </c>
      <c r="G69" s="279">
        <v>0.0</v>
      </c>
      <c r="H69" s="258">
        <f t="shared" si="29"/>
        <v>978.37</v>
      </c>
      <c r="I69" s="279">
        <f>D69</f>
        <v>2.98</v>
      </c>
      <c r="J69" s="280">
        <f t="shared" si="39"/>
        <v>38.74</v>
      </c>
      <c r="K69" s="279">
        <v>0.0</v>
      </c>
      <c r="L69" s="258">
        <f t="shared" si="31"/>
        <v>82.95</v>
      </c>
      <c r="M69" s="279">
        <v>0.0</v>
      </c>
      <c r="N69" s="258">
        <f t="shared" si="32"/>
        <v>100</v>
      </c>
      <c r="O69" s="279">
        <v>0.0</v>
      </c>
      <c r="P69" s="258">
        <f t="shared" si="33"/>
        <v>20.93</v>
      </c>
      <c r="Q69" s="279">
        <f t="shared" si="34"/>
        <v>2.98</v>
      </c>
      <c r="R69" s="280">
        <f t="shared" si="22"/>
        <v>4242.62</v>
      </c>
      <c r="S69" s="217"/>
      <c r="T69" s="27"/>
      <c r="U69" s="27"/>
      <c r="V69" s="313"/>
      <c r="W69" s="27"/>
      <c r="X69" s="27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</row>
    <row r="70">
      <c r="A70" s="284"/>
      <c r="B70" s="269">
        <v>44011.0</v>
      </c>
      <c r="C70" s="270" t="s">
        <v>61</v>
      </c>
      <c r="D70" s="273">
        <f>ROUND($C$3/365*H68,2)</f>
        <v>1.61</v>
      </c>
      <c r="E70" s="272">
        <v>0.0</v>
      </c>
      <c r="F70" s="273">
        <f t="shared" si="28"/>
        <v>3021.63</v>
      </c>
      <c r="G70" s="272">
        <v>0.0</v>
      </c>
      <c r="H70" s="273">
        <f t="shared" si="29"/>
        <v>978.37</v>
      </c>
      <c r="I70" s="281">
        <v>0.0</v>
      </c>
      <c r="J70" s="271">
        <f>J69+I70+I70</f>
        <v>38.74</v>
      </c>
      <c r="K70" s="272">
        <v>0.0</v>
      </c>
      <c r="L70" s="273">
        <f t="shared" si="31"/>
        <v>82.95</v>
      </c>
      <c r="M70" s="272">
        <v>0.0</v>
      </c>
      <c r="N70" s="273">
        <f t="shared" si="32"/>
        <v>100</v>
      </c>
      <c r="O70" s="272">
        <f>D70</f>
        <v>1.61</v>
      </c>
      <c r="P70" s="273">
        <f t="shared" si="33"/>
        <v>22.54</v>
      </c>
      <c r="Q70" s="272">
        <f t="shared" si="34"/>
        <v>1.61</v>
      </c>
      <c r="R70" s="271">
        <f t="shared" si="22"/>
        <v>4244.23</v>
      </c>
      <c r="S70" s="217"/>
      <c r="T70" s="274">
        <f>$B$102-B70</f>
        <v>16</v>
      </c>
      <c r="U70" s="274">
        <v>0.0</v>
      </c>
      <c r="V70" s="313"/>
      <c r="W70" s="276">
        <f>ROUND(MAX(0,F70-$S$3)+J71+ROUND(F70*$C$2/365,2)*(T70-U70)+ROUND(F70*$C$5,2)*U70,2)</f>
        <v>1061.32</v>
      </c>
      <c r="X70" s="277">
        <f>ROUND(R71/$C$14*100,2)</f>
        <v>42.47</v>
      </c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</row>
    <row r="71">
      <c r="A71" s="259"/>
      <c r="B71" s="253">
        <v>44011.0</v>
      </c>
      <c r="C71" s="278" t="s">
        <v>44</v>
      </c>
      <c r="D71" s="258">
        <f>ROUND($C$2/365*F70,2)</f>
        <v>2.98</v>
      </c>
      <c r="E71" s="279">
        <v>0.0</v>
      </c>
      <c r="F71" s="258">
        <f t="shared" si="28"/>
        <v>3021.63</v>
      </c>
      <c r="G71" s="279">
        <v>0.0</v>
      </c>
      <c r="H71" s="258">
        <f t="shared" si="29"/>
        <v>978.37</v>
      </c>
      <c r="I71" s="279">
        <f>D71</f>
        <v>2.98</v>
      </c>
      <c r="J71" s="280">
        <f t="shared" ref="J71:J73" si="40">J70+I71</f>
        <v>41.72</v>
      </c>
      <c r="K71" s="279">
        <v>0.0</v>
      </c>
      <c r="L71" s="258">
        <f t="shared" si="31"/>
        <v>82.95</v>
      </c>
      <c r="M71" s="279">
        <v>0.0</v>
      </c>
      <c r="N71" s="258">
        <f t="shared" si="32"/>
        <v>100</v>
      </c>
      <c r="O71" s="279">
        <v>0.0</v>
      </c>
      <c r="P71" s="258">
        <f t="shared" si="33"/>
        <v>22.54</v>
      </c>
      <c r="Q71" s="279">
        <f t="shared" si="34"/>
        <v>2.98</v>
      </c>
      <c r="R71" s="280">
        <f t="shared" si="22"/>
        <v>4247.21</v>
      </c>
      <c r="S71" s="217"/>
      <c r="T71" s="27"/>
      <c r="U71" s="27"/>
      <c r="V71" s="313"/>
      <c r="W71" s="27"/>
      <c r="X71" s="27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</row>
    <row r="72">
      <c r="A72" s="259"/>
      <c r="B72" s="269">
        <v>44012.0</v>
      </c>
      <c r="C72" s="270" t="s">
        <v>61</v>
      </c>
      <c r="D72" s="273">
        <f>ROUND($C$3/365*H70,2)</f>
        <v>1.61</v>
      </c>
      <c r="E72" s="272">
        <v>0.0</v>
      </c>
      <c r="F72" s="273">
        <f t="shared" si="28"/>
        <v>3021.63</v>
      </c>
      <c r="G72" s="272">
        <v>0.0</v>
      </c>
      <c r="H72" s="273">
        <f t="shared" si="29"/>
        <v>978.37</v>
      </c>
      <c r="I72" s="281">
        <v>0.0</v>
      </c>
      <c r="J72" s="271">
        <f t="shared" si="40"/>
        <v>41.72</v>
      </c>
      <c r="K72" s="272">
        <v>0.0</v>
      </c>
      <c r="L72" s="273">
        <f t="shared" si="31"/>
        <v>82.95</v>
      </c>
      <c r="M72" s="272">
        <v>0.0</v>
      </c>
      <c r="N72" s="273">
        <f t="shared" si="32"/>
        <v>100</v>
      </c>
      <c r="O72" s="272">
        <f>D72</f>
        <v>1.61</v>
      </c>
      <c r="P72" s="273">
        <f t="shared" si="33"/>
        <v>24.15</v>
      </c>
      <c r="Q72" s="272">
        <f t="shared" si="34"/>
        <v>1.61</v>
      </c>
      <c r="R72" s="271">
        <f t="shared" si="22"/>
        <v>4248.82</v>
      </c>
      <c r="S72" s="217"/>
      <c r="T72" s="274">
        <f>$B$102-B72</f>
        <v>15</v>
      </c>
      <c r="U72" s="274">
        <v>0.0</v>
      </c>
      <c r="V72" s="313"/>
      <c r="W72" s="276">
        <f>ROUND(MAX(0,F72-$S$3)+J73+ROUND(F72*$C$2/365,2)*(T72-U72)+ROUND(F72*$C$5,2)*U72,2)</f>
        <v>1061.32</v>
      </c>
      <c r="X72" s="277">
        <f>ROUND(R73/$C$14*100,2)</f>
        <v>42.52</v>
      </c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</row>
    <row r="73">
      <c r="A73" s="259"/>
      <c r="B73" s="253">
        <v>44012.0</v>
      </c>
      <c r="C73" s="278" t="s">
        <v>44</v>
      </c>
      <c r="D73" s="258">
        <f>ROUND($C$2/365*F72,2)</f>
        <v>2.98</v>
      </c>
      <c r="E73" s="279">
        <v>0.0</v>
      </c>
      <c r="F73" s="258">
        <f t="shared" si="28"/>
        <v>3021.63</v>
      </c>
      <c r="G73" s="279">
        <v>0.0</v>
      </c>
      <c r="H73" s="258">
        <f t="shared" si="29"/>
        <v>978.37</v>
      </c>
      <c r="I73" s="279">
        <f>D73</f>
        <v>2.98</v>
      </c>
      <c r="J73" s="280">
        <f t="shared" si="40"/>
        <v>44.7</v>
      </c>
      <c r="K73" s="279">
        <v>0.0</v>
      </c>
      <c r="L73" s="258">
        <f t="shared" si="31"/>
        <v>82.95</v>
      </c>
      <c r="M73" s="279">
        <v>0.0</v>
      </c>
      <c r="N73" s="258">
        <f t="shared" si="32"/>
        <v>100</v>
      </c>
      <c r="O73" s="279">
        <v>0.0</v>
      </c>
      <c r="P73" s="258">
        <f t="shared" si="33"/>
        <v>24.15</v>
      </c>
      <c r="Q73" s="279">
        <f t="shared" si="34"/>
        <v>2.98</v>
      </c>
      <c r="R73" s="280">
        <f t="shared" si="22"/>
        <v>4251.8</v>
      </c>
      <c r="S73" s="217"/>
      <c r="T73" s="27"/>
      <c r="U73" s="27"/>
      <c r="V73" s="313"/>
      <c r="W73" s="27"/>
      <c r="X73" s="27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</row>
    <row r="74">
      <c r="A74" s="259"/>
      <c r="B74" s="269">
        <v>44013.0</v>
      </c>
      <c r="C74" s="270" t="s">
        <v>61</v>
      </c>
      <c r="D74" s="273">
        <f>ROUND($C$3/365*H72,2)</f>
        <v>1.61</v>
      </c>
      <c r="E74" s="272">
        <v>0.0</v>
      </c>
      <c r="F74" s="273">
        <f t="shared" si="28"/>
        <v>3021.63</v>
      </c>
      <c r="G74" s="272">
        <v>0.0</v>
      </c>
      <c r="H74" s="273">
        <f t="shared" si="29"/>
        <v>978.37</v>
      </c>
      <c r="I74" s="281">
        <v>0.0</v>
      </c>
      <c r="J74" s="271">
        <f>J73+I74+I74</f>
        <v>44.7</v>
      </c>
      <c r="K74" s="272">
        <v>0.0</v>
      </c>
      <c r="L74" s="273">
        <f t="shared" si="31"/>
        <v>82.95</v>
      </c>
      <c r="M74" s="272">
        <v>0.0</v>
      </c>
      <c r="N74" s="273">
        <f t="shared" si="32"/>
        <v>100</v>
      </c>
      <c r="O74" s="272">
        <f>D74</f>
        <v>1.61</v>
      </c>
      <c r="P74" s="273">
        <f t="shared" si="33"/>
        <v>25.76</v>
      </c>
      <c r="Q74" s="272">
        <f t="shared" si="34"/>
        <v>1.61</v>
      </c>
      <c r="R74" s="271">
        <f t="shared" si="22"/>
        <v>4253.41</v>
      </c>
      <c r="S74" s="217"/>
      <c r="T74" s="274">
        <f>$B$102-B74</f>
        <v>14</v>
      </c>
      <c r="U74" s="274">
        <v>0.0</v>
      </c>
      <c r="V74" s="313"/>
      <c r="W74" s="276">
        <f>ROUND(MAX(0,F74-$S$3)+J75+ROUND(F74*$C$2/365,2)*(T74-U74)+ROUND(F74*$C$5,2)*U74,2)</f>
        <v>1061.32</v>
      </c>
      <c r="X74" s="277">
        <f>ROUND(R75/$C$14*100,2)</f>
        <v>42.56</v>
      </c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</row>
    <row r="75">
      <c r="A75" s="259"/>
      <c r="B75" s="253">
        <v>44013.0</v>
      </c>
      <c r="C75" s="278" t="s">
        <v>44</v>
      </c>
      <c r="D75" s="258">
        <f>ROUND($C$2/365*F74,2)</f>
        <v>2.98</v>
      </c>
      <c r="E75" s="279">
        <v>0.0</v>
      </c>
      <c r="F75" s="258">
        <f t="shared" si="28"/>
        <v>3021.63</v>
      </c>
      <c r="G75" s="279">
        <v>0.0</v>
      </c>
      <c r="H75" s="258">
        <f t="shared" si="29"/>
        <v>978.37</v>
      </c>
      <c r="I75" s="279">
        <f>D75</f>
        <v>2.98</v>
      </c>
      <c r="J75" s="280">
        <f t="shared" ref="J75:J77" si="41">J74+I75</f>
        <v>47.68</v>
      </c>
      <c r="K75" s="279">
        <v>0.0</v>
      </c>
      <c r="L75" s="258">
        <f t="shared" si="31"/>
        <v>82.95</v>
      </c>
      <c r="M75" s="279">
        <v>0.0</v>
      </c>
      <c r="N75" s="258">
        <f t="shared" si="32"/>
        <v>100</v>
      </c>
      <c r="O75" s="279">
        <v>0.0</v>
      </c>
      <c r="P75" s="258">
        <f t="shared" si="33"/>
        <v>25.76</v>
      </c>
      <c r="Q75" s="279">
        <f t="shared" si="34"/>
        <v>2.98</v>
      </c>
      <c r="R75" s="280">
        <f t="shared" si="22"/>
        <v>4256.39</v>
      </c>
      <c r="S75" s="217"/>
      <c r="T75" s="27"/>
      <c r="U75" s="27"/>
      <c r="V75" s="313"/>
      <c r="W75" s="27"/>
      <c r="X75" s="27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</row>
    <row r="76">
      <c r="A76" s="259"/>
      <c r="B76" s="269">
        <v>44014.0</v>
      </c>
      <c r="C76" s="270" t="s">
        <v>61</v>
      </c>
      <c r="D76" s="273">
        <f>ROUND($C$3/365*H74,2)</f>
        <v>1.61</v>
      </c>
      <c r="E76" s="272">
        <v>0.0</v>
      </c>
      <c r="F76" s="273">
        <f t="shared" si="28"/>
        <v>3021.63</v>
      </c>
      <c r="G76" s="272">
        <v>0.0</v>
      </c>
      <c r="H76" s="273">
        <f t="shared" si="29"/>
        <v>978.37</v>
      </c>
      <c r="I76" s="281">
        <v>0.0</v>
      </c>
      <c r="J76" s="271">
        <f t="shared" si="41"/>
        <v>47.68</v>
      </c>
      <c r="K76" s="272">
        <v>0.0</v>
      </c>
      <c r="L76" s="273">
        <f t="shared" si="31"/>
        <v>82.95</v>
      </c>
      <c r="M76" s="272">
        <v>0.0</v>
      </c>
      <c r="N76" s="273">
        <f t="shared" si="32"/>
        <v>100</v>
      </c>
      <c r="O76" s="272">
        <f>D76</f>
        <v>1.61</v>
      </c>
      <c r="P76" s="273">
        <f t="shared" si="33"/>
        <v>27.37</v>
      </c>
      <c r="Q76" s="272">
        <f t="shared" si="34"/>
        <v>1.61</v>
      </c>
      <c r="R76" s="271">
        <f t="shared" si="22"/>
        <v>4258</v>
      </c>
      <c r="S76" s="217"/>
      <c r="T76" s="274">
        <f>$B$102-B76</f>
        <v>13</v>
      </c>
      <c r="U76" s="274">
        <v>0.0</v>
      </c>
      <c r="V76" s="313"/>
      <c r="W76" s="276">
        <f>ROUND(MAX(0,F76-$S$3)+J77+ROUND(F76*$C$2/365,2)*(T76-U76)+ROUND(F76*$C$5,2)*U76,2)</f>
        <v>1061.32</v>
      </c>
      <c r="X76" s="277">
        <f>ROUND(R77/$C$14*100,2)</f>
        <v>42.61</v>
      </c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</row>
    <row r="77">
      <c r="A77" s="259"/>
      <c r="B77" s="253">
        <v>44014.0</v>
      </c>
      <c r="C77" s="278" t="s">
        <v>44</v>
      </c>
      <c r="D77" s="258">
        <f>ROUND($C$2/365*F76,2)</f>
        <v>2.98</v>
      </c>
      <c r="E77" s="279">
        <v>0.0</v>
      </c>
      <c r="F77" s="258">
        <f t="shared" si="28"/>
        <v>3021.63</v>
      </c>
      <c r="G77" s="279">
        <v>0.0</v>
      </c>
      <c r="H77" s="258">
        <f t="shared" si="29"/>
        <v>978.37</v>
      </c>
      <c r="I77" s="279">
        <f>D77</f>
        <v>2.98</v>
      </c>
      <c r="J77" s="280">
        <f t="shared" si="41"/>
        <v>50.66</v>
      </c>
      <c r="K77" s="279">
        <v>0.0</v>
      </c>
      <c r="L77" s="258">
        <f t="shared" si="31"/>
        <v>82.95</v>
      </c>
      <c r="M77" s="279">
        <v>0.0</v>
      </c>
      <c r="N77" s="258">
        <f t="shared" si="32"/>
        <v>100</v>
      </c>
      <c r="O77" s="279">
        <v>0.0</v>
      </c>
      <c r="P77" s="258">
        <f t="shared" si="33"/>
        <v>27.37</v>
      </c>
      <c r="Q77" s="279">
        <f t="shared" si="34"/>
        <v>2.98</v>
      </c>
      <c r="R77" s="280">
        <f t="shared" si="22"/>
        <v>4260.98</v>
      </c>
      <c r="S77" s="217"/>
      <c r="T77" s="27"/>
      <c r="U77" s="27"/>
      <c r="V77" s="313"/>
      <c r="W77" s="27"/>
      <c r="X77" s="27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</row>
    <row r="78">
      <c r="A78" s="259"/>
      <c r="B78" s="269">
        <v>44015.0</v>
      </c>
      <c r="C78" s="270" t="s">
        <v>61</v>
      </c>
      <c r="D78" s="273">
        <f>ROUND($C$3/365*H76,2)</f>
        <v>1.61</v>
      </c>
      <c r="E78" s="272">
        <v>0.0</v>
      </c>
      <c r="F78" s="273">
        <f t="shared" si="28"/>
        <v>3021.63</v>
      </c>
      <c r="G78" s="272">
        <v>0.0</v>
      </c>
      <c r="H78" s="273">
        <f t="shared" si="29"/>
        <v>978.37</v>
      </c>
      <c r="I78" s="281">
        <v>0.0</v>
      </c>
      <c r="J78" s="271">
        <f>J77+I78+I78</f>
        <v>50.66</v>
      </c>
      <c r="K78" s="272">
        <v>0.0</v>
      </c>
      <c r="L78" s="273">
        <f t="shared" si="31"/>
        <v>82.95</v>
      </c>
      <c r="M78" s="272">
        <v>0.0</v>
      </c>
      <c r="N78" s="273">
        <f t="shared" si="32"/>
        <v>100</v>
      </c>
      <c r="O78" s="272">
        <f>D78</f>
        <v>1.61</v>
      </c>
      <c r="P78" s="273">
        <f t="shared" si="33"/>
        <v>28.98</v>
      </c>
      <c r="Q78" s="272">
        <f t="shared" si="34"/>
        <v>1.61</v>
      </c>
      <c r="R78" s="271">
        <f t="shared" si="22"/>
        <v>4262.59</v>
      </c>
      <c r="S78" s="217"/>
      <c r="T78" s="274">
        <f>$B$102-B78</f>
        <v>12</v>
      </c>
      <c r="U78" s="274">
        <v>0.0</v>
      </c>
      <c r="V78" s="313"/>
      <c r="W78" s="276">
        <f>ROUND(MAX(0,F78-$S$3)+J79+ROUND(F78*$C$2/365,2)*(T78-U78)+ROUND(F78*$C$5,2)*U78,2)</f>
        <v>1061.32</v>
      </c>
      <c r="X78" s="277">
        <f>ROUND(R79/$C$14*100,2)</f>
        <v>42.66</v>
      </c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</row>
    <row r="79">
      <c r="A79" s="259"/>
      <c r="B79" s="253">
        <v>44015.0</v>
      </c>
      <c r="C79" s="278" t="s">
        <v>44</v>
      </c>
      <c r="D79" s="258">
        <f>ROUND($C$2/365*F78,2)</f>
        <v>2.98</v>
      </c>
      <c r="E79" s="279">
        <v>0.0</v>
      </c>
      <c r="F79" s="258">
        <f t="shared" si="28"/>
        <v>3021.63</v>
      </c>
      <c r="G79" s="279">
        <v>0.0</v>
      </c>
      <c r="H79" s="258">
        <f t="shared" si="29"/>
        <v>978.37</v>
      </c>
      <c r="I79" s="279">
        <f>D79</f>
        <v>2.98</v>
      </c>
      <c r="J79" s="280">
        <f t="shared" ref="J79:J81" si="42">J78+I79</f>
        <v>53.64</v>
      </c>
      <c r="K79" s="279">
        <v>0.0</v>
      </c>
      <c r="L79" s="258">
        <f t="shared" si="31"/>
        <v>82.95</v>
      </c>
      <c r="M79" s="279">
        <v>0.0</v>
      </c>
      <c r="N79" s="258">
        <f t="shared" si="32"/>
        <v>100</v>
      </c>
      <c r="O79" s="279">
        <v>0.0</v>
      </c>
      <c r="P79" s="258">
        <f t="shared" si="33"/>
        <v>28.98</v>
      </c>
      <c r="Q79" s="279">
        <f t="shared" si="34"/>
        <v>2.98</v>
      </c>
      <c r="R79" s="280">
        <f t="shared" si="22"/>
        <v>4265.57</v>
      </c>
      <c r="S79" s="217"/>
      <c r="T79" s="27"/>
      <c r="U79" s="27"/>
      <c r="V79" s="313"/>
      <c r="W79" s="27"/>
      <c r="X79" s="27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</row>
    <row r="80">
      <c r="A80" s="259"/>
      <c r="B80" s="269">
        <v>44016.0</v>
      </c>
      <c r="C80" s="270" t="s">
        <v>61</v>
      </c>
      <c r="D80" s="273">
        <f>ROUND($C$3/365*H78,2)</f>
        <v>1.61</v>
      </c>
      <c r="E80" s="272">
        <v>0.0</v>
      </c>
      <c r="F80" s="273">
        <f t="shared" si="28"/>
        <v>3021.63</v>
      </c>
      <c r="G80" s="272">
        <v>0.0</v>
      </c>
      <c r="H80" s="273">
        <f t="shared" si="29"/>
        <v>978.37</v>
      </c>
      <c r="I80" s="281">
        <v>0.0</v>
      </c>
      <c r="J80" s="271">
        <f t="shared" si="42"/>
        <v>53.64</v>
      </c>
      <c r="K80" s="272">
        <v>0.0</v>
      </c>
      <c r="L80" s="273">
        <f t="shared" si="31"/>
        <v>82.95</v>
      </c>
      <c r="M80" s="272">
        <v>0.0</v>
      </c>
      <c r="N80" s="273">
        <f t="shared" si="32"/>
        <v>100</v>
      </c>
      <c r="O80" s="272">
        <f>D80</f>
        <v>1.61</v>
      </c>
      <c r="P80" s="273">
        <f t="shared" si="33"/>
        <v>30.59</v>
      </c>
      <c r="Q80" s="272">
        <f t="shared" si="34"/>
        <v>1.61</v>
      </c>
      <c r="R80" s="271">
        <f t="shared" si="22"/>
        <v>4267.18</v>
      </c>
      <c r="S80" s="217"/>
      <c r="T80" s="274">
        <f>$B$102-B80</f>
        <v>11</v>
      </c>
      <c r="U80" s="274">
        <v>0.0</v>
      </c>
      <c r="V80" s="313"/>
      <c r="W80" s="276">
        <f>ROUND(MAX(0,F80-$S$3)+J81+ROUND(F80*$C$2/365,2)*(T80-U80)+ROUND(F80*$C$5,2)*U80,2)</f>
        <v>1061.32</v>
      </c>
      <c r="X80" s="277">
        <f>ROUND(R81/$C$14*100,2)</f>
        <v>42.7</v>
      </c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</row>
    <row r="81">
      <c r="A81" s="259"/>
      <c r="B81" s="253">
        <v>44016.0</v>
      </c>
      <c r="C81" s="278" t="s">
        <v>44</v>
      </c>
      <c r="D81" s="258">
        <f>ROUND($C$2/365*F80,2)</f>
        <v>2.98</v>
      </c>
      <c r="E81" s="279">
        <v>0.0</v>
      </c>
      <c r="F81" s="258">
        <f t="shared" si="28"/>
        <v>3021.63</v>
      </c>
      <c r="G81" s="279">
        <v>0.0</v>
      </c>
      <c r="H81" s="258">
        <f t="shared" si="29"/>
        <v>978.37</v>
      </c>
      <c r="I81" s="279">
        <f>D81</f>
        <v>2.98</v>
      </c>
      <c r="J81" s="280">
        <f t="shared" si="42"/>
        <v>56.62</v>
      </c>
      <c r="K81" s="279">
        <v>0.0</v>
      </c>
      <c r="L81" s="258">
        <f t="shared" si="31"/>
        <v>82.95</v>
      </c>
      <c r="M81" s="279">
        <v>0.0</v>
      </c>
      <c r="N81" s="258">
        <f t="shared" si="32"/>
        <v>100</v>
      </c>
      <c r="O81" s="279">
        <v>0.0</v>
      </c>
      <c r="P81" s="258">
        <f t="shared" si="33"/>
        <v>30.59</v>
      </c>
      <c r="Q81" s="279">
        <f t="shared" si="34"/>
        <v>2.98</v>
      </c>
      <c r="R81" s="280">
        <f t="shared" si="22"/>
        <v>4270.16</v>
      </c>
      <c r="S81" s="217"/>
      <c r="T81" s="27"/>
      <c r="U81" s="27"/>
      <c r="V81" s="313"/>
      <c r="W81" s="27"/>
      <c r="X81" s="27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</row>
    <row r="82">
      <c r="A82" s="259"/>
      <c r="B82" s="269">
        <v>44017.0</v>
      </c>
      <c r="C82" s="270" t="s">
        <v>61</v>
      </c>
      <c r="D82" s="273">
        <f>ROUND($C$3/365*H80,2)</f>
        <v>1.61</v>
      </c>
      <c r="E82" s="272">
        <v>0.0</v>
      </c>
      <c r="F82" s="273">
        <f t="shared" si="28"/>
        <v>3021.63</v>
      </c>
      <c r="G82" s="272">
        <v>0.0</v>
      </c>
      <c r="H82" s="273">
        <f t="shared" si="29"/>
        <v>978.37</v>
      </c>
      <c r="I82" s="281">
        <v>0.0</v>
      </c>
      <c r="J82" s="271">
        <f>J81+I82+I82</f>
        <v>56.62</v>
      </c>
      <c r="K82" s="272">
        <v>0.0</v>
      </c>
      <c r="L82" s="273">
        <f t="shared" si="31"/>
        <v>82.95</v>
      </c>
      <c r="M82" s="272">
        <v>0.0</v>
      </c>
      <c r="N82" s="273">
        <f t="shared" si="32"/>
        <v>100</v>
      </c>
      <c r="O82" s="272">
        <f>D82</f>
        <v>1.61</v>
      </c>
      <c r="P82" s="273">
        <f t="shared" si="33"/>
        <v>32.2</v>
      </c>
      <c r="Q82" s="272">
        <f t="shared" si="34"/>
        <v>1.61</v>
      </c>
      <c r="R82" s="271">
        <f t="shared" si="22"/>
        <v>4271.77</v>
      </c>
      <c r="S82" s="217"/>
      <c r="T82" s="274">
        <f>$B$102-B82</f>
        <v>10</v>
      </c>
      <c r="U82" s="274">
        <v>0.0</v>
      </c>
      <c r="V82" s="313"/>
      <c r="W82" s="276">
        <f>ROUND(MAX(0,F82-$S$3)+J83+ROUND(F82*$C$2/365,2)*(T82-U82)+ROUND(F82*$C$5,2)*U82,2)</f>
        <v>1061.32</v>
      </c>
      <c r="X82" s="277">
        <f>ROUND(R83/$C$14*100,2)</f>
        <v>42.75</v>
      </c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</row>
    <row r="83">
      <c r="A83" s="259"/>
      <c r="B83" s="253">
        <v>44017.0</v>
      </c>
      <c r="C83" s="278" t="s">
        <v>44</v>
      </c>
      <c r="D83" s="258">
        <f>ROUND($C$2/365*F82,2)</f>
        <v>2.98</v>
      </c>
      <c r="E83" s="279">
        <v>0.0</v>
      </c>
      <c r="F83" s="258">
        <f t="shared" si="28"/>
        <v>3021.63</v>
      </c>
      <c r="G83" s="279">
        <v>0.0</v>
      </c>
      <c r="H83" s="258">
        <f t="shared" si="29"/>
        <v>978.37</v>
      </c>
      <c r="I83" s="279">
        <f>D83</f>
        <v>2.98</v>
      </c>
      <c r="J83" s="280">
        <f t="shared" ref="J83:J85" si="43">J82+I83</f>
        <v>59.6</v>
      </c>
      <c r="K83" s="279">
        <v>0.0</v>
      </c>
      <c r="L83" s="258">
        <f t="shared" si="31"/>
        <v>82.95</v>
      </c>
      <c r="M83" s="279">
        <v>0.0</v>
      </c>
      <c r="N83" s="258">
        <f t="shared" si="32"/>
        <v>100</v>
      </c>
      <c r="O83" s="279">
        <v>0.0</v>
      </c>
      <c r="P83" s="258">
        <f t="shared" si="33"/>
        <v>32.2</v>
      </c>
      <c r="Q83" s="279">
        <f t="shared" si="34"/>
        <v>2.98</v>
      </c>
      <c r="R83" s="280">
        <f t="shared" si="22"/>
        <v>4274.75</v>
      </c>
      <c r="S83" s="217"/>
      <c r="T83" s="27"/>
      <c r="U83" s="27"/>
      <c r="V83" s="313"/>
      <c r="W83" s="27"/>
      <c r="X83" s="27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</row>
    <row r="84">
      <c r="A84" s="259"/>
      <c r="B84" s="269">
        <v>44018.0</v>
      </c>
      <c r="C84" s="270" t="s">
        <v>61</v>
      </c>
      <c r="D84" s="273">
        <f>ROUND($C$3/365*H82,2)</f>
        <v>1.61</v>
      </c>
      <c r="E84" s="272">
        <v>0.0</v>
      </c>
      <c r="F84" s="273">
        <f t="shared" si="28"/>
        <v>3021.63</v>
      </c>
      <c r="G84" s="272">
        <v>0.0</v>
      </c>
      <c r="H84" s="273">
        <f t="shared" si="29"/>
        <v>978.37</v>
      </c>
      <c r="I84" s="281">
        <v>0.0</v>
      </c>
      <c r="J84" s="271">
        <f t="shared" si="43"/>
        <v>59.6</v>
      </c>
      <c r="K84" s="272">
        <v>0.0</v>
      </c>
      <c r="L84" s="273">
        <f t="shared" si="31"/>
        <v>82.95</v>
      </c>
      <c r="M84" s="272">
        <v>0.0</v>
      </c>
      <c r="N84" s="273">
        <f t="shared" si="32"/>
        <v>100</v>
      </c>
      <c r="O84" s="272">
        <f>D84</f>
        <v>1.61</v>
      </c>
      <c r="P84" s="273">
        <f t="shared" si="33"/>
        <v>33.81</v>
      </c>
      <c r="Q84" s="272">
        <f t="shared" si="34"/>
        <v>1.61</v>
      </c>
      <c r="R84" s="271">
        <f t="shared" si="22"/>
        <v>4276.36</v>
      </c>
      <c r="S84" s="217"/>
      <c r="T84" s="274">
        <f>$B$102-B84</f>
        <v>9</v>
      </c>
      <c r="U84" s="274">
        <v>0.0</v>
      </c>
      <c r="V84" s="313"/>
      <c r="W84" s="276">
        <f>ROUND(MAX(0,F84-$S$3)+J85+ROUND(F84*$C$2/365,2)*(T84-U84)+ROUND(F84*$C$5,2)*U84,2)</f>
        <v>1061.32</v>
      </c>
      <c r="X84" s="277">
        <f>ROUND(R85/$C$14*100,2)</f>
        <v>42.79</v>
      </c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</row>
    <row r="85">
      <c r="A85" s="259"/>
      <c r="B85" s="253">
        <v>44018.0</v>
      </c>
      <c r="C85" s="278" t="s">
        <v>44</v>
      </c>
      <c r="D85" s="258">
        <f>ROUND($C$2/365*F84,2)</f>
        <v>2.98</v>
      </c>
      <c r="E85" s="279">
        <v>0.0</v>
      </c>
      <c r="F85" s="258">
        <f t="shared" si="28"/>
        <v>3021.63</v>
      </c>
      <c r="G85" s="279">
        <v>0.0</v>
      </c>
      <c r="H85" s="258">
        <f t="shared" si="29"/>
        <v>978.37</v>
      </c>
      <c r="I85" s="279">
        <f>D85</f>
        <v>2.98</v>
      </c>
      <c r="J85" s="280">
        <f t="shared" si="43"/>
        <v>62.58</v>
      </c>
      <c r="K85" s="279">
        <v>0.0</v>
      </c>
      <c r="L85" s="258">
        <f t="shared" si="31"/>
        <v>82.95</v>
      </c>
      <c r="M85" s="279">
        <v>0.0</v>
      </c>
      <c r="N85" s="258">
        <f t="shared" si="32"/>
        <v>100</v>
      </c>
      <c r="O85" s="279">
        <v>0.0</v>
      </c>
      <c r="P85" s="258">
        <f t="shared" si="33"/>
        <v>33.81</v>
      </c>
      <c r="Q85" s="279">
        <f t="shared" si="34"/>
        <v>2.98</v>
      </c>
      <c r="R85" s="280">
        <f t="shared" si="22"/>
        <v>4279.34</v>
      </c>
      <c r="S85" s="217"/>
      <c r="T85" s="27"/>
      <c r="U85" s="27"/>
      <c r="V85" s="313"/>
      <c r="W85" s="27"/>
      <c r="X85" s="27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</row>
    <row r="86">
      <c r="A86" s="259"/>
      <c r="B86" s="269">
        <v>44019.0</v>
      </c>
      <c r="C86" s="270" t="s">
        <v>61</v>
      </c>
      <c r="D86" s="273">
        <f>ROUND($C$3/365*H84,2)</f>
        <v>1.61</v>
      </c>
      <c r="E86" s="272">
        <v>0.0</v>
      </c>
      <c r="F86" s="273">
        <f t="shared" si="28"/>
        <v>3021.63</v>
      </c>
      <c r="G86" s="272">
        <v>0.0</v>
      </c>
      <c r="H86" s="273">
        <f t="shared" si="29"/>
        <v>978.37</v>
      </c>
      <c r="I86" s="281">
        <v>0.0</v>
      </c>
      <c r="J86" s="271">
        <f>J85+I86+I86</f>
        <v>62.58</v>
      </c>
      <c r="K86" s="272">
        <v>0.0</v>
      </c>
      <c r="L86" s="273">
        <f t="shared" si="31"/>
        <v>82.95</v>
      </c>
      <c r="M86" s="272">
        <v>0.0</v>
      </c>
      <c r="N86" s="273">
        <f t="shared" si="32"/>
        <v>100</v>
      </c>
      <c r="O86" s="272">
        <f>D86</f>
        <v>1.61</v>
      </c>
      <c r="P86" s="273">
        <f t="shared" si="33"/>
        <v>35.42</v>
      </c>
      <c r="Q86" s="272">
        <f t="shared" si="34"/>
        <v>1.61</v>
      </c>
      <c r="R86" s="271">
        <f t="shared" si="22"/>
        <v>4280.95</v>
      </c>
      <c r="S86" s="217"/>
      <c r="T86" s="274">
        <f>$B$102-B86</f>
        <v>8</v>
      </c>
      <c r="U86" s="274">
        <v>0.0</v>
      </c>
      <c r="V86" s="313"/>
      <c r="W86" s="276">
        <f>ROUND(MAX(0,F86-$S$3)+J87+ROUND(F86*$C$2/365,2)*(T86-U86)+ROUND(F86*$C$5,2)*U86,2)</f>
        <v>1061.32</v>
      </c>
      <c r="X86" s="277">
        <f>ROUND(R87/$C$14*100,2)</f>
        <v>42.84</v>
      </c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</row>
    <row r="87">
      <c r="A87" s="259"/>
      <c r="B87" s="253">
        <v>44019.0</v>
      </c>
      <c r="C87" s="278" t="s">
        <v>44</v>
      </c>
      <c r="D87" s="258">
        <f>ROUND($C$2/365*F86,2)</f>
        <v>2.98</v>
      </c>
      <c r="E87" s="279">
        <v>0.0</v>
      </c>
      <c r="F87" s="258">
        <f t="shared" si="28"/>
        <v>3021.63</v>
      </c>
      <c r="G87" s="279">
        <v>0.0</v>
      </c>
      <c r="H87" s="258">
        <f t="shared" si="29"/>
        <v>978.37</v>
      </c>
      <c r="I87" s="279">
        <f>D87</f>
        <v>2.98</v>
      </c>
      <c r="J87" s="280">
        <f t="shared" ref="J87:J89" si="44">J86+I87</f>
        <v>65.56</v>
      </c>
      <c r="K87" s="279">
        <v>0.0</v>
      </c>
      <c r="L87" s="258">
        <f t="shared" si="31"/>
        <v>82.95</v>
      </c>
      <c r="M87" s="279">
        <v>0.0</v>
      </c>
      <c r="N87" s="258">
        <f t="shared" si="32"/>
        <v>100</v>
      </c>
      <c r="O87" s="279">
        <v>0.0</v>
      </c>
      <c r="P87" s="258">
        <f t="shared" si="33"/>
        <v>35.42</v>
      </c>
      <c r="Q87" s="279">
        <f t="shared" si="34"/>
        <v>2.98</v>
      </c>
      <c r="R87" s="280">
        <f t="shared" si="22"/>
        <v>4283.93</v>
      </c>
      <c r="S87" s="217"/>
      <c r="T87" s="27"/>
      <c r="U87" s="27"/>
      <c r="V87" s="313"/>
      <c r="W87" s="27"/>
      <c r="X87" s="27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</row>
    <row r="88">
      <c r="A88" s="259"/>
      <c r="B88" s="269">
        <v>44020.0</v>
      </c>
      <c r="C88" s="270" t="s">
        <v>61</v>
      </c>
      <c r="D88" s="273">
        <f>ROUND($C$3/365*H86,2)</f>
        <v>1.61</v>
      </c>
      <c r="E88" s="272">
        <v>0.0</v>
      </c>
      <c r="F88" s="273">
        <f t="shared" si="28"/>
        <v>3021.63</v>
      </c>
      <c r="G88" s="272">
        <v>0.0</v>
      </c>
      <c r="H88" s="273">
        <f t="shared" si="29"/>
        <v>978.37</v>
      </c>
      <c r="I88" s="281">
        <v>0.0</v>
      </c>
      <c r="J88" s="271">
        <f t="shared" si="44"/>
        <v>65.56</v>
      </c>
      <c r="K88" s="272">
        <v>0.0</v>
      </c>
      <c r="L88" s="273">
        <f t="shared" si="31"/>
        <v>82.95</v>
      </c>
      <c r="M88" s="272">
        <v>0.0</v>
      </c>
      <c r="N88" s="273">
        <f t="shared" si="32"/>
        <v>100</v>
      </c>
      <c r="O88" s="272">
        <f>D88</f>
        <v>1.61</v>
      </c>
      <c r="P88" s="273">
        <f t="shared" si="33"/>
        <v>37.03</v>
      </c>
      <c r="Q88" s="272">
        <f t="shared" si="34"/>
        <v>1.61</v>
      </c>
      <c r="R88" s="271">
        <f t="shared" si="22"/>
        <v>4285.54</v>
      </c>
      <c r="S88" s="217"/>
      <c r="T88" s="274">
        <f>$B$102-B88</f>
        <v>7</v>
      </c>
      <c r="U88" s="274">
        <v>0.0</v>
      </c>
      <c r="V88" s="313"/>
      <c r="W88" s="276">
        <f>ROUND(MAX(0,F88-$S$3)+J89+ROUND(F88*$C$2/365,2)*(T88-U88)+ROUND(F88*$C$5,2)*U88,2)</f>
        <v>1061.32</v>
      </c>
      <c r="X88" s="277">
        <f>ROUND(R89/$C$14*100,2)</f>
        <v>42.89</v>
      </c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</row>
    <row r="89">
      <c r="A89" s="259"/>
      <c r="B89" s="253">
        <v>44020.0</v>
      </c>
      <c r="C89" s="278" t="s">
        <v>44</v>
      </c>
      <c r="D89" s="258">
        <f>ROUND($C$2/365*F88,2)</f>
        <v>2.98</v>
      </c>
      <c r="E89" s="279">
        <v>0.0</v>
      </c>
      <c r="F89" s="258">
        <f t="shared" si="28"/>
        <v>3021.63</v>
      </c>
      <c r="G89" s="279">
        <v>0.0</v>
      </c>
      <c r="H89" s="258">
        <f t="shared" si="29"/>
        <v>978.37</v>
      </c>
      <c r="I89" s="279">
        <f>D89</f>
        <v>2.98</v>
      </c>
      <c r="J89" s="280">
        <f t="shared" si="44"/>
        <v>68.54</v>
      </c>
      <c r="K89" s="279">
        <v>0.0</v>
      </c>
      <c r="L89" s="258">
        <f t="shared" si="31"/>
        <v>82.95</v>
      </c>
      <c r="M89" s="279">
        <v>0.0</v>
      </c>
      <c r="N89" s="258">
        <f t="shared" si="32"/>
        <v>100</v>
      </c>
      <c r="O89" s="279">
        <v>0.0</v>
      </c>
      <c r="P89" s="258">
        <f t="shared" si="33"/>
        <v>37.03</v>
      </c>
      <c r="Q89" s="279">
        <f t="shared" si="34"/>
        <v>2.98</v>
      </c>
      <c r="R89" s="280">
        <f t="shared" si="22"/>
        <v>4288.52</v>
      </c>
      <c r="S89" s="217"/>
      <c r="T89" s="27"/>
      <c r="U89" s="27"/>
      <c r="V89" s="313"/>
      <c r="W89" s="27"/>
      <c r="X89" s="27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</row>
    <row r="90">
      <c r="A90" s="259"/>
      <c r="B90" s="269">
        <v>44021.0</v>
      </c>
      <c r="C90" s="270" t="s">
        <v>61</v>
      </c>
      <c r="D90" s="273">
        <f>ROUND($C$3/365*H88,2)</f>
        <v>1.61</v>
      </c>
      <c r="E90" s="272">
        <v>0.0</v>
      </c>
      <c r="F90" s="273">
        <f t="shared" si="28"/>
        <v>3021.63</v>
      </c>
      <c r="G90" s="272">
        <v>0.0</v>
      </c>
      <c r="H90" s="273">
        <f t="shared" si="29"/>
        <v>978.37</v>
      </c>
      <c r="I90" s="281">
        <v>0.0</v>
      </c>
      <c r="J90" s="271">
        <f>J89+I90+I90</f>
        <v>68.54</v>
      </c>
      <c r="K90" s="272">
        <v>0.0</v>
      </c>
      <c r="L90" s="273">
        <f t="shared" si="31"/>
        <v>82.95</v>
      </c>
      <c r="M90" s="272">
        <v>0.0</v>
      </c>
      <c r="N90" s="273">
        <f t="shared" si="32"/>
        <v>100</v>
      </c>
      <c r="O90" s="272">
        <f>D90</f>
        <v>1.61</v>
      </c>
      <c r="P90" s="273">
        <f t="shared" si="33"/>
        <v>38.64</v>
      </c>
      <c r="Q90" s="272">
        <f t="shared" si="34"/>
        <v>1.61</v>
      </c>
      <c r="R90" s="271">
        <f t="shared" si="22"/>
        <v>4290.13</v>
      </c>
      <c r="S90" s="217"/>
      <c r="T90" s="274">
        <f>$B$102-B90</f>
        <v>6</v>
      </c>
      <c r="U90" s="274">
        <v>0.0</v>
      </c>
      <c r="V90" s="313"/>
      <c r="W90" s="276">
        <f>ROUND(MAX(0,F90-$S$3)+J91+ROUND(F90*$C$2/365,2)*(T90-U90)+ROUND(F90*$C$5,2)*U90,2)</f>
        <v>1061.32</v>
      </c>
      <c r="X90" s="277">
        <f>ROUND(R91/$C$14*100,2)</f>
        <v>42.93</v>
      </c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</row>
    <row r="91">
      <c r="A91" s="259"/>
      <c r="B91" s="253">
        <v>44021.0</v>
      </c>
      <c r="C91" s="278" t="s">
        <v>44</v>
      </c>
      <c r="D91" s="258">
        <f>ROUND($C$2/365*F90,2)</f>
        <v>2.98</v>
      </c>
      <c r="E91" s="279">
        <v>0.0</v>
      </c>
      <c r="F91" s="258">
        <f t="shared" si="28"/>
        <v>3021.63</v>
      </c>
      <c r="G91" s="279">
        <v>0.0</v>
      </c>
      <c r="H91" s="258">
        <f t="shared" si="29"/>
        <v>978.37</v>
      </c>
      <c r="I91" s="279">
        <f>D91</f>
        <v>2.98</v>
      </c>
      <c r="J91" s="280">
        <f t="shared" ref="J91:J93" si="45">J90+I91</f>
        <v>71.52</v>
      </c>
      <c r="K91" s="279">
        <v>0.0</v>
      </c>
      <c r="L91" s="258">
        <f t="shared" si="31"/>
        <v>82.95</v>
      </c>
      <c r="M91" s="279">
        <v>0.0</v>
      </c>
      <c r="N91" s="258">
        <f t="shared" si="32"/>
        <v>100</v>
      </c>
      <c r="O91" s="279">
        <v>0.0</v>
      </c>
      <c r="P91" s="258">
        <f t="shared" si="33"/>
        <v>38.64</v>
      </c>
      <c r="Q91" s="279">
        <f t="shared" si="34"/>
        <v>2.98</v>
      </c>
      <c r="R91" s="280">
        <f t="shared" si="22"/>
        <v>4293.11</v>
      </c>
      <c r="S91" s="217"/>
      <c r="T91" s="27"/>
      <c r="U91" s="27"/>
      <c r="V91" s="313"/>
      <c r="W91" s="27"/>
      <c r="X91" s="27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</row>
    <row r="92">
      <c r="A92" s="259"/>
      <c r="B92" s="269">
        <v>44022.0</v>
      </c>
      <c r="C92" s="270" t="s">
        <v>61</v>
      </c>
      <c r="D92" s="273">
        <f>ROUND($C$3/365*H90,2)</f>
        <v>1.61</v>
      </c>
      <c r="E92" s="272">
        <v>0.0</v>
      </c>
      <c r="F92" s="273">
        <f t="shared" si="28"/>
        <v>3021.63</v>
      </c>
      <c r="G92" s="272">
        <v>0.0</v>
      </c>
      <c r="H92" s="273">
        <f t="shared" si="29"/>
        <v>978.37</v>
      </c>
      <c r="I92" s="281">
        <v>0.0</v>
      </c>
      <c r="J92" s="271">
        <f t="shared" si="45"/>
        <v>71.52</v>
      </c>
      <c r="K92" s="272">
        <v>0.0</v>
      </c>
      <c r="L92" s="273">
        <f t="shared" si="31"/>
        <v>82.95</v>
      </c>
      <c r="M92" s="272">
        <v>0.0</v>
      </c>
      <c r="N92" s="273">
        <f t="shared" si="32"/>
        <v>100</v>
      </c>
      <c r="O92" s="272">
        <f>D92</f>
        <v>1.61</v>
      </c>
      <c r="P92" s="273">
        <f t="shared" si="33"/>
        <v>40.25</v>
      </c>
      <c r="Q92" s="272">
        <f t="shared" si="34"/>
        <v>1.61</v>
      </c>
      <c r="R92" s="271">
        <f t="shared" si="22"/>
        <v>4294.72</v>
      </c>
      <c r="S92" s="217"/>
      <c r="T92" s="274">
        <f>$B$102-B92</f>
        <v>5</v>
      </c>
      <c r="U92" s="274">
        <v>0.0</v>
      </c>
      <c r="V92" s="313"/>
      <c r="W92" s="276">
        <f>ROUND(MAX(0,F92-$S$3)+J93+ROUND(F92*$C$2/365,2)*(T92-U92)+ROUND(F92*$C$5,2)*U92,2)</f>
        <v>1061.32</v>
      </c>
      <c r="X92" s="277">
        <f>ROUND(R93/$C$14*100,2)</f>
        <v>42.98</v>
      </c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</row>
    <row r="93">
      <c r="A93" s="259"/>
      <c r="B93" s="253">
        <v>44022.0</v>
      </c>
      <c r="C93" s="278" t="s">
        <v>44</v>
      </c>
      <c r="D93" s="258">
        <f>ROUND($C$2/365*F92,2)</f>
        <v>2.98</v>
      </c>
      <c r="E93" s="279">
        <v>0.0</v>
      </c>
      <c r="F93" s="258">
        <f t="shared" si="28"/>
        <v>3021.63</v>
      </c>
      <c r="G93" s="279">
        <v>0.0</v>
      </c>
      <c r="H93" s="258">
        <f t="shared" si="29"/>
        <v>978.37</v>
      </c>
      <c r="I93" s="279">
        <f>D93</f>
        <v>2.98</v>
      </c>
      <c r="J93" s="280">
        <f t="shared" si="45"/>
        <v>74.5</v>
      </c>
      <c r="K93" s="279">
        <v>0.0</v>
      </c>
      <c r="L93" s="258">
        <f t="shared" si="31"/>
        <v>82.95</v>
      </c>
      <c r="M93" s="279">
        <v>0.0</v>
      </c>
      <c r="N93" s="258">
        <f t="shared" si="32"/>
        <v>100</v>
      </c>
      <c r="O93" s="279">
        <v>0.0</v>
      </c>
      <c r="P93" s="258">
        <f t="shared" si="33"/>
        <v>40.25</v>
      </c>
      <c r="Q93" s="279">
        <f t="shared" si="34"/>
        <v>2.98</v>
      </c>
      <c r="R93" s="280">
        <f t="shared" si="22"/>
        <v>4297.7</v>
      </c>
      <c r="S93" s="217"/>
      <c r="T93" s="27"/>
      <c r="U93" s="27"/>
      <c r="V93" s="313"/>
      <c r="W93" s="27"/>
      <c r="X93" s="27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</row>
    <row r="94">
      <c r="A94" s="259"/>
      <c r="B94" s="269">
        <v>44023.0</v>
      </c>
      <c r="C94" s="270" t="s">
        <v>61</v>
      </c>
      <c r="D94" s="273">
        <f>ROUND($C$3/365*H92,2)</f>
        <v>1.61</v>
      </c>
      <c r="E94" s="272">
        <v>0.0</v>
      </c>
      <c r="F94" s="273">
        <f t="shared" si="28"/>
        <v>3021.63</v>
      </c>
      <c r="G94" s="272">
        <v>0.0</v>
      </c>
      <c r="H94" s="273">
        <f t="shared" si="29"/>
        <v>978.37</v>
      </c>
      <c r="I94" s="281">
        <v>0.0</v>
      </c>
      <c r="J94" s="271">
        <f>J93+I94+I94</f>
        <v>74.5</v>
      </c>
      <c r="K94" s="272">
        <v>0.0</v>
      </c>
      <c r="L94" s="273">
        <f t="shared" si="31"/>
        <v>82.95</v>
      </c>
      <c r="M94" s="272">
        <v>0.0</v>
      </c>
      <c r="N94" s="273">
        <f t="shared" si="32"/>
        <v>100</v>
      </c>
      <c r="O94" s="272">
        <f>D94</f>
        <v>1.61</v>
      </c>
      <c r="P94" s="273">
        <f t="shared" si="33"/>
        <v>41.86</v>
      </c>
      <c r="Q94" s="272">
        <f t="shared" si="34"/>
        <v>1.61</v>
      </c>
      <c r="R94" s="271">
        <f t="shared" si="22"/>
        <v>4299.31</v>
      </c>
      <c r="S94" s="217"/>
      <c r="T94" s="274">
        <f>$B$102-B94</f>
        <v>4</v>
      </c>
      <c r="U94" s="274">
        <v>0.0</v>
      </c>
      <c r="V94" s="313"/>
      <c r="W94" s="276">
        <f>ROUND(MAX(0,F94-$S$3)+J95+ROUND(F94*$C$2/365,2)*(T94-U94)+ROUND(F94*$C$5,2)*U94,2)</f>
        <v>1061.32</v>
      </c>
      <c r="X94" s="277">
        <f>ROUND(R95/$C$14*100,2)</f>
        <v>43.02</v>
      </c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</row>
    <row r="95">
      <c r="A95" s="259"/>
      <c r="B95" s="253">
        <v>44023.0</v>
      </c>
      <c r="C95" s="278" t="s">
        <v>44</v>
      </c>
      <c r="D95" s="258">
        <f>ROUND($C$2/365*F94,2)</f>
        <v>2.98</v>
      </c>
      <c r="E95" s="279">
        <v>0.0</v>
      </c>
      <c r="F95" s="258">
        <f t="shared" si="28"/>
        <v>3021.63</v>
      </c>
      <c r="G95" s="279">
        <v>0.0</v>
      </c>
      <c r="H95" s="258">
        <f t="shared" si="29"/>
        <v>978.37</v>
      </c>
      <c r="I95" s="279">
        <f>D95</f>
        <v>2.98</v>
      </c>
      <c r="J95" s="280">
        <f t="shared" ref="J95:J97" si="46">J94+I95</f>
        <v>77.48</v>
      </c>
      <c r="K95" s="279">
        <v>0.0</v>
      </c>
      <c r="L95" s="258">
        <f t="shared" si="31"/>
        <v>82.95</v>
      </c>
      <c r="M95" s="279">
        <v>0.0</v>
      </c>
      <c r="N95" s="258">
        <f t="shared" si="32"/>
        <v>100</v>
      </c>
      <c r="O95" s="279">
        <v>0.0</v>
      </c>
      <c r="P95" s="258">
        <f t="shared" si="33"/>
        <v>41.86</v>
      </c>
      <c r="Q95" s="279">
        <f t="shared" si="34"/>
        <v>2.98</v>
      </c>
      <c r="R95" s="280">
        <f t="shared" si="22"/>
        <v>4302.29</v>
      </c>
      <c r="S95" s="217"/>
      <c r="T95" s="27"/>
      <c r="U95" s="27"/>
      <c r="V95" s="313"/>
      <c r="W95" s="27"/>
      <c r="X95" s="27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</row>
    <row r="96">
      <c r="A96" s="259"/>
      <c r="B96" s="269">
        <v>44024.0</v>
      </c>
      <c r="C96" s="270" t="s">
        <v>61</v>
      </c>
      <c r="D96" s="273">
        <f>ROUND($C$3/365*H94,2)</f>
        <v>1.61</v>
      </c>
      <c r="E96" s="272">
        <v>0.0</v>
      </c>
      <c r="F96" s="273">
        <f t="shared" si="28"/>
        <v>3021.63</v>
      </c>
      <c r="G96" s="272">
        <v>0.0</v>
      </c>
      <c r="H96" s="273">
        <f t="shared" si="29"/>
        <v>978.37</v>
      </c>
      <c r="I96" s="281">
        <v>0.0</v>
      </c>
      <c r="J96" s="271">
        <f t="shared" si="46"/>
        <v>77.48</v>
      </c>
      <c r="K96" s="272">
        <v>0.0</v>
      </c>
      <c r="L96" s="273">
        <f t="shared" si="31"/>
        <v>82.95</v>
      </c>
      <c r="M96" s="272">
        <v>0.0</v>
      </c>
      <c r="N96" s="273">
        <f t="shared" si="32"/>
        <v>100</v>
      </c>
      <c r="O96" s="272">
        <f>D96</f>
        <v>1.61</v>
      </c>
      <c r="P96" s="273">
        <f t="shared" si="33"/>
        <v>43.47</v>
      </c>
      <c r="Q96" s="272">
        <f t="shared" si="34"/>
        <v>1.61</v>
      </c>
      <c r="R96" s="271">
        <f t="shared" si="22"/>
        <v>4303.9</v>
      </c>
      <c r="S96" s="217"/>
      <c r="T96" s="274">
        <f>$B$102-B96</f>
        <v>3</v>
      </c>
      <c r="U96" s="274">
        <v>0.0</v>
      </c>
      <c r="V96" s="313"/>
      <c r="W96" s="276">
        <f>ROUND(MAX(0,F96-$S$3)+J97+ROUND(F96*$C$2/365,2)*(T96-U96)+ROUND(F96*$C$5,2)*U96,2)</f>
        <v>1061.32</v>
      </c>
      <c r="X96" s="277">
        <f>ROUND(R97/$C$14*100,2)</f>
        <v>43.07</v>
      </c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</row>
    <row r="97">
      <c r="A97" s="259"/>
      <c r="B97" s="253">
        <v>44024.0</v>
      </c>
      <c r="C97" s="278" t="s">
        <v>44</v>
      </c>
      <c r="D97" s="258">
        <f>ROUND($C$2/365*F96,2)</f>
        <v>2.98</v>
      </c>
      <c r="E97" s="279">
        <v>0.0</v>
      </c>
      <c r="F97" s="258">
        <f t="shared" si="28"/>
        <v>3021.63</v>
      </c>
      <c r="G97" s="279">
        <v>0.0</v>
      </c>
      <c r="H97" s="258">
        <f t="shared" si="29"/>
        <v>978.37</v>
      </c>
      <c r="I97" s="279">
        <f>D97</f>
        <v>2.98</v>
      </c>
      <c r="J97" s="280">
        <f t="shared" si="46"/>
        <v>80.46</v>
      </c>
      <c r="K97" s="279">
        <v>0.0</v>
      </c>
      <c r="L97" s="258">
        <f t="shared" si="31"/>
        <v>82.95</v>
      </c>
      <c r="M97" s="279">
        <v>0.0</v>
      </c>
      <c r="N97" s="258">
        <f t="shared" si="32"/>
        <v>100</v>
      </c>
      <c r="O97" s="279">
        <v>0.0</v>
      </c>
      <c r="P97" s="258">
        <f t="shared" si="33"/>
        <v>43.47</v>
      </c>
      <c r="Q97" s="279">
        <f t="shared" si="34"/>
        <v>2.98</v>
      </c>
      <c r="R97" s="280">
        <f t="shared" si="22"/>
        <v>4306.88</v>
      </c>
      <c r="S97" s="217"/>
      <c r="T97" s="27"/>
      <c r="U97" s="27"/>
      <c r="V97" s="313"/>
      <c r="W97" s="27"/>
      <c r="X97" s="27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</row>
    <row r="98">
      <c r="A98" s="259"/>
      <c r="B98" s="269">
        <v>44025.0</v>
      </c>
      <c r="C98" s="270" t="s">
        <v>61</v>
      </c>
      <c r="D98" s="273">
        <f>ROUND($C$3/365*H96,2)</f>
        <v>1.61</v>
      </c>
      <c r="E98" s="272">
        <v>0.0</v>
      </c>
      <c r="F98" s="273">
        <f t="shared" si="28"/>
        <v>3021.63</v>
      </c>
      <c r="G98" s="272">
        <v>0.0</v>
      </c>
      <c r="H98" s="273">
        <f t="shared" si="29"/>
        <v>978.37</v>
      </c>
      <c r="I98" s="281">
        <v>0.0</v>
      </c>
      <c r="J98" s="271">
        <f>J97+I98+I98</f>
        <v>80.46</v>
      </c>
      <c r="K98" s="272">
        <v>0.0</v>
      </c>
      <c r="L98" s="273">
        <f t="shared" si="31"/>
        <v>82.95</v>
      </c>
      <c r="M98" s="272">
        <v>0.0</v>
      </c>
      <c r="N98" s="273">
        <f t="shared" si="32"/>
        <v>100</v>
      </c>
      <c r="O98" s="272">
        <f>D98</f>
        <v>1.61</v>
      </c>
      <c r="P98" s="273">
        <f t="shared" si="33"/>
        <v>45.08</v>
      </c>
      <c r="Q98" s="272">
        <f t="shared" si="34"/>
        <v>1.61</v>
      </c>
      <c r="R98" s="271">
        <f t="shared" si="22"/>
        <v>4308.49</v>
      </c>
      <c r="S98" s="217"/>
      <c r="T98" s="274">
        <f>$B$102-B98</f>
        <v>2</v>
      </c>
      <c r="U98" s="274">
        <v>0.0</v>
      </c>
      <c r="V98" s="313"/>
      <c r="W98" s="276">
        <f>ROUND(MAX(0,F98-$S$3)+J99+ROUND(F98*$C$2/365,2)*(T98-U98)+ROUND(F98*$C$5,2)*U98,2)</f>
        <v>1061.32</v>
      </c>
      <c r="X98" s="277">
        <f>ROUND(R99/$C$14*100,2)</f>
        <v>43.11</v>
      </c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</row>
    <row r="99">
      <c r="A99" s="259"/>
      <c r="B99" s="253">
        <v>44025.0</v>
      </c>
      <c r="C99" s="278" t="s">
        <v>44</v>
      </c>
      <c r="D99" s="258">
        <f>ROUND($C$2/365*F98,2)</f>
        <v>2.98</v>
      </c>
      <c r="E99" s="279">
        <v>0.0</v>
      </c>
      <c r="F99" s="258">
        <f t="shared" si="28"/>
        <v>3021.63</v>
      </c>
      <c r="G99" s="279">
        <v>0.0</v>
      </c>
      <c r="H99" s="258">
        <f t="shared" si="29"/>
        <v>978.37</v>
      </c>
      <c r="I99" s="279">
        <f>D99</f>
        <v>2.98</v>
      </c>
      <c r="J99" s="280">
        <f t="shared" ref="J99:J101" si="47">J98+I99</f>
        <v>83.44</v>
      </c>
      <c r="K99" s="279">
        <v>0.0</v>
      </c>
      <c r="L99" s="258">
        <f t="shared" si="31"/>
        <v>82.95</v>
      </c>
      <c r="M99" s="279">
        <v>0.0</v>
      </c>
      <c r="N99" s="258">
        <f t="shared" si="32"/>
        <v>100</v>
      </c>
      <c r="O99" s="279">
        <v>0.0</v>
      </c>
      <c r="P99" s="258">
        <f t="shared" si="33"/>
        <v>45.08</v>
      </c>
      <c r="Q99" s="279">
        <f t="shared" si="34"/>
        <v>2.98</v>
      </c>
      <c r="R99" s="280">
        <f t="shared" si="22"/>
        <v>4311.47</v>
      </c>
      <c r="S99" s="217"/>
      <c r="T99" s="27"/>
      <c r="U99" s="27"/>
      <c r="V99" s="313"/>
      <c r="W99" s="27"/>
      <c r="X99" s="27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</row>
    <row r="100">
      <c r="A100" s="259"/>
      <c r="B100" s="269">
        <v>44026.0</v>
      </c>
      <c r="C100" s="270" t="s">
        <v>61</v>
      </c>
      <c r="D100" s="273">
        <f>ROUND($C$3/365*H98,2)</f>
        <v>1.61</v>
      </c>
      <c r="E100" s="272">
        <v>0.0</v>
      </c>
      <c r="F100" s="273">
        <f t="shared" si="28"/>
        <v>3021.63</v>
      </c>
      <c r="G100" s="272">
        <v>0.0</v>
      </c>
      <c r="H100" s="273">
        <f t="shared" si="29"/>
        <v>978.37</v>
      </c>
      <c r="I100" s="281">
        <v>0.0</v>
      </c>
      <c r="J100" s="271">
        <f t="shared" si="47"/>
        <v>83.44</v>
      </c>
      <c r="K100" s="272">
        <v>0.0</v>
      </c>
      <c r="L100" s="273">
        <f t="shared" si="31"/>
        <v>82.95</v>
      </c>
      <c r="M100" s="272">
        <v>0.0</v>
      </c>
      <c r="N100" s="273">
        <f t="shared" si="32"/>
        <v>100</v>
      </c>
      <c r="O100" s="272">
        <f>D100</f>
        <v>1.61</v>
      </c>
      <c r="P100" s="273">
        <f t="shared" si="33"/>
        <v>46.69</v>
      </c>
      <c r="Q100" s="272">
        <f t="shared" si="34"/>
        <v>1.61</v>
      </c>
      <c r="R100" s="271">
        <f t="shared" si="22"/>
        <v>4313.08</v>
      </c>
      <c r="S100" s="217"/>
      <c r="T100" s="274">
        <f>$B$102-B100</f>
        <v>1</v>
      </c>
      <c r="U100" s="274">
        <v>0.0</v>
      </c>
      <c r="V100" s="313"/>
      <c r="W100" s="276">
        <f>ROUND(MAX(0,F100-$S$3)+J101+ROUND(F100*$C$2/365,2)*(T100-U100)+ROUND(F100*$C$5,2)*U100,2)</f>
        <v>1061.32</v>
      </c>
      <c r="X100" s="277">
        <f>ROUND(R101/$C$14*100,2)</f>
        <v>43.16</v>
      </c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</row>
    <row r="101">
      <c r="A101" s="259"/>
      <c r="B101" s="253">
        <v>44026.0</v>
      </c>
      <c r="C101" s="278" t="s">
        <v>44</v>
      </c>
      <c r="D101" s="258">
        <f>ROUND($C$2/365*F100,2)</f>
        <v>2.98</v>
      </c>
      <c r="E101" s="279">
        <v>0.0</v>
      </c>
      <c r="F101" s="258">
        <f t="shared" si="28"/>
        <v>3021.63</v>
      </c>
      <c r="G101" s="279">
        <v>0.0</v>
      </c>
      <c r="H101" s="258">
        <f t="shared" si="29"/>
        <v>978.37</v>
      </c>
      <c r="I101" s="279">
        <f>D101</f>
        <v>2.98</v>
      </c>
      <c r="J101" s="280">
        <f t="shared" si="47"/>
        <v>86.42</v>
      </c>
      <c r="K101" s="279">
        <v>0.0</v>
      </c>
      <c r="L101" s="258">
        <f t="shared" si="31"/>
        <v>82.95</v>
      </c>
      <c r="M101" s="279">
        <v>0.0</v>
      </c>
      <c r="N101" s="258">
        <f t="shared" si="32"/>
        <v>100</v>
      </c>
      <c r="O101" s="279">
        <v>0.0</v>
      </c>
      <c r="P101" s="258">
        <f t="shared" si="33"/>
        <v>46.69</v>
      </c>
      <c r="Q101" s="279">
        <f t="shared" si="34"/>
        <v>2.98</v>
      </c>
      <c r="R101" s="280">
        <f t="shared" si="22"/>
        <v>4316.06</v>
      </c>
      <c r="S101" s="217"/>
      <c r="T101" s="27"/>
      <c r="U101" s="27"/>
      <c r="V101" s="313"/>
      <c r="W101" s="27"/>
      <c r="X101" s="27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</row>
    <row r="102">
      <c r="A102" s="259"/>
      <c r="B102" s="269">
        <v>44027.0</v>
      </c>
      <c r="C102" s="270" t="s">
        <v>61</v>
      </c>
      <c r="D102" s="273">
        <f>ROUND($C$3/365*H100,2)</f>
        <v>1.61</v>
      </c>
      <c r="E102" s="272">
        <v>0.0</v>
      </c>
      <c r="F102" s="273">
        <f t="shared" si="28"/>
        <v>3021.63</v>
      </c>
      <c r="G102" s="272">
        <v>0.0</v>
      </c>
      <c r="H102" s="273">
        <f t="shared" si="29"/>
        <v>978.37</v>
      </c>
      <c r="I102" s="281">
        <v>0.0</v>
      </c>
      <c r="J102" s="271">
        <f>J101+I102+I102</f>
        <v>86.42</v>
      </c>
      <c r="K102" s="272">
        <v>0.0</v>
      </c>
      <c r="L102" s="273">
        <f t="shared" si="31"/>
        <v>82.95</v>
      </c>
      <c r="M102" s="272">
        <v>0.0</v>
      </c>
      <c r="N102" s="273">
        <f t="shared" si="32"/>
        <v>100</v>
      </c>
      <c r="O102" s="272">
        <f>D102</f>
        <v>1.61</v>
      </c>
      <c r="P102" s="273">
        <f t="shared" si="33"/>
        <v>48.3</v>
      </c>
      <c r="Q102" s="272">
        <f t="shared" si="34"/>
        <v>1.61</v>
      </c>
      <c r="R102" s="271">
        <f t="shared" si="22"/>
        <v>4317.67</v>
      </c>
      <c r="S102" s="217"/>
      <c r="T102" s="274">
        <f>$B$102-B102</f>
        <v>0</v>
      </c>
      <c r="U102" s="274">
        <v>0.0</v>
      </c>
      <c r="V102" s="313"/>
      <c r="W102" s="276">
        <f>ROUND(MAX(0,F102-$S$3)+J103+ROUND(F102*$C$2/365,2)*(T102-U102)+ROUND(F102*$C$5,2)*U102,2)</f>
        <v>1061.32</v>
      </c>
      <c r="X102" s="277">
        <f>ROUND(R103/$C$14*100,2)</f>
        <v>43.21</v>
      </c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</row>
    <row r="103">
      <c r="A103" s="246"/>
      <c r="B103" s="260">
        <v>44027.0</v>
      </c>
      <c r="C103" s="285" t="s">
        <v>44</v>
      </c>
      <c r="D103" s="265">
        <f>ROUND($C$2/365*F102,2)</f>
        <v>2.98</v>
      </c>
      <c r="E103" s="286">
        <v>0.0</v>
      </c>
      <c r="F103" s="265">
        <f t="shared" si="28"/>
        <v>3021.63</v>
      </c>
      <c r="G103" s="286">
        <v>0.0</v>
      </c>
      <c r="H103" s="265">
        <f t="shared" si="29"/>
        <v>978.37</v>
      </c>
      <c r="I103" s="286">
        <f>D103</f>
        <v>2.98</v>
      </c>
      <c r="J103" s="287">
        <f t="shared" ref="J103:J106" si="48">J102+I103</f>
        <v>89.4</v>
      </c>
      <c r="K103" s="286">
        <v>0.0</v>
      </c>
      <c r="L103" s="265">
        <f t="shared" si="31"/>
        <v>82.95</v>
      </c>
      <c r="M103" s="286">
        <v>0.0</v>
      </c>
      <c r="N103" s="265">
        <f t="shared" si="32"/>
        <v>100</v>
      </c>
      <c r="O103" s="286">
        <v>0.0</v>
      </c>
      <c r="P103" s="265">
        <f t="shared" si="33"/>
        <v>48.3</v>
      </c>
      <c r="Q103" s="286">
        <f t="shared" si="34"/>
        <v>2.98</v>
      </c>
      <c r="R103" s="287">
        <f t="shared" si="22"/>
        <v>4320.65</v>
      </c>
      <c r="S103" s="217"/>
      <c r="T103" s="288"/>
      <c r="U103" s="288"/>
      <c r="V103" s="314"/>
      <c r="W103" s="27"/>
      <c r="X103" s="288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</row>
    <row r="104">
      <c r="A104" s="246"/>
      <c r="B104" s="269">
        <v>44028.0</v>
      </c>
      <c r="C104" s="270" t="s">
        <v>58</v>
      </c>
      <c r="D104" s="271">
        <f>C8</f>
        <v>100</v>
      </c>
      <c r="E104" s="272">
        <v>0.0</v>
      </c>
      <c r="F104" s="273">
        <f t="shared" si="28"/>
        <v>3021.63</v>
      </c>
      <c r="G104" s="272">
        <f>0</f>
        <v>0</v>
      </c>
      <c r="H104" s="273">
        <f>G104+H102</f>
        <v>978.37</v>
      </c>
      <c r="I104" s="272">
        <v>0.0</v>
      </c>
      <c r="J104" s="271">
        <f t="shared" si="48"/>
        <v>89.4</v>
      </c>
      <c r="K104" s="272">
        <v>0.0</v>
      </c>
      <c r="L104" s="273">
        <f>K104+L102</f>
        <v>82.95</v>
      </c>
      <c r="M104" s="272">
        <f>D104</f>
        <v>100</v>
      </c>
      <c r="N104" s="273">
        <f>M104+N102</f>
        <v>200</v>
      </c>
      <c r="O104" s="272">
        <v>0.0</v>
      </c>
      <c r="P104" s="273">
        <f>O104+P103</f>
        <v>48.3</v>
      </c>
      <c r="Q104" s="272">
        <f>E104+I104+M104+O104</f>
        <v>100</v>
      </c>
      <c r="R104" s="271">
        <f t="shared" si="22"/>
        <v>4420.65</v>
      </c>
      <c r="S104" s="217"/>
      <c r="T104" s="274">
        <v>30.0</v>
      </c>
      <c r="U104" s="274">
        <v>0.0</v>
      </c>
      <c r="V104" s="311"/>
      <c r="W104" s="276">
        <f>ROUND(MAX(0,F108-$S$4)+J108+ROUND(F108*$C$2/365,2)*(T104-U104)+ROUND(F108*$C$5,2)*U104,2)</f>
        <v>1061.32</v>
      </c>
      <c r="X104" s="277">
        <f>ROUND(R108/$C$14*100,2)</f>
        <v>44.26</v>
      </c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</row>
    <row r="105">
      <c r="A105" s="246"/>
      <c r="B105" s="269">
        <v>44028.0</v>
      </c>
      <c r="C105" s="270" t="s">
        <v>59</v>
      </c>
      <c r="D105" s="273">
        <f>F104-S3</f>
        <v>971.92</v>
      </c>
      <c r="E105" s="272">
        <f>-D105</f>
        <v>-971.92</v>
      </c>
      <c r="F105" s="273">
        <f t="shared" ref="F105:F107" si="49">F104+E105</f>
        <v>2049.71</v>
      </c>
      <c r="G105" s="272">
        <f>D105</f>
        <v>971.92</v>
      </c>
      <c r="H105" s="273">
        <f>G105+H104</f>
        <v>1950.29</v>
      </c>
      <c r="I105" s="272">
        <v>0.0</v>
      </c>
      <c r="J105" s="271">
        <f t="shared" si="48"/>
        <v>89.4</v>
      </c>
      <c r="K105" s="272">
        <v>0.0</v>
      </c>
      <c r="L105" s="273">
        <f t="shared" ref="L105:L107" si="50">L104+K105</f>
        <v>82.95</v>
      </c>
      <c r="M105" s="272">
        <v>0.0</v>
      </c>
      <c r="N105" s="273">
        <f t="shared" ref="N105:N106" si="51">N104+M105</f>
        <v>200</v>
      </c>
      <c r="O105" s="272">
        <v>0.0</v>
      </c>
      <c r="P105" s="273">
        <f t="shared" ref="P105:P108" si="52">P104+O105</f>
        <v>48.3</v>
      </c>
      <c r="Q105" s="272">
        <v>0.0</v>
      </c>
      <c r="R105" s="271">
        <f t="shared" si="22"/>
        <v>4420.65</v>
      </c>
      <c r="S105" s="217"/>
      <c r="T105" s="23"/>
      <c r="U105" s="23"/>
      <c r="V105" s="23"/>
      <c r="W105" s="23"/>
      <c r="X105" s="23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</row>
    <row r="106">
      <c r="A106" s="246"/>
      <c r="B106" s="269">
        <v>44028.0</v>
      </c>
      <c r="C106" s="270" t="s">
        <v>60</v>
      </c>
      <c r="D106" s="273">
        <f>J105</f>
        <v>89.4</v>
      </c>
      <c r="E106" s="272">
        <v>0.0</v>
      </c>
      <c r="F106" s="273">
        <f t="shared" si="49"/>
        <v>2049.71</v>
      </c>
      <c r="G106" s="272">
        <v>0.0</v>
      </c>
      <c r="H106" s="273">
        <f t="shared" ref="H106:H107" si="53">H105+G106</f>
        <v>1950.29</v>
      </c>
      <c r="I106" s="272">
        <f>-J105</f>
        <v>-89.4</v>
      </c>
      <c r="J106" s="271">
        <f t="shared" si="48"/>
        <v>0</v>
      </c>
      <c r="K106" s="272">
        <f>J105</f>
        <v>89.4</v>
      </c>
      <c r="L106" s="273">
        <f t="shared" si="50"/>
        <v>172.35</v>
      </c>
      <c r="M106" s="272">
        <v>0.0</v>
      </c>
      <c r="N106" s="273">
        <f t="shared" si="51"/>
        <v>200</v>
      </c>
      <c r="O106" s="272">
        <v>0.0</v>
      </c>
      <c r="P106" s="273">
        <f t="shared" si="52"/>
        <v>48.3</v>
      </c>
      <c r="Q106" s="272">
        <v>0.0</v>
      </c>
      <c r="R106" s="271">
        <f t="shared" si="22"/>
        <v>4420.65</v>
      </c>
      <c r="S106" s="217"/>
      <c r="T106" s="23"/>
      <c r="U106" s="23"/>
      <c r="V106" s="23"/>
      <c r="W106" s="23"/>
      <c r="X106" s="23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</row>
    <row r="107">
      <c r="A107" s="246"/>
      <c r="B107" s="269">
        <v>44028.0</v>
      </c>
      <c r="C107" s="270" t="s">
        <v>61</v>
      </c>
      <c r="D107" s="273">
        <f>ROUND($C$3/365*H106,2)</f>
        <v>3.21</v>
      </c>
      <c r="E107" s="272">
        <v>0.0</v>
      </c>
      <c r="F107" s="273">
        <f t="shared" si="49"/>
        <v>2049.71</v>
      </c>
      <c r="G107" s="272">
        <v>0.0</v>
      </c>
      <c r="H107" s="273">
        <f t="shared" si="53"/>
        <v>1950.29</v>
      </c>
      <c r="I107" s="272">
        <v>0.0</v>
      </c>
      <c r="J107" s="271">
        <v>0.0</v>
      </c>
      <c r="K107" s="272">
        <v>0.0</v>
      </c>
      <c r="L107" s="273">
        <f t="shared" si="50"/>
        <v>172.35</v>
      </c>
      <c r="M107" s="272">
        <v>0.0</v>
      </c>
      <c r="N107" s="273">
        <f>N104+M107</f>
        <v>200</v>
      </c>
      <c r="O107" s="272">
        <f>D107</f>
        <v>3.21</v>
      </c>
      <c r="P107" s="273">
        <f t="shared" si="52"/>
        <v>51.51</v>
      </c>
      <c r="Q107" s="272">
        <f t="shared" ref="Q107:Q168" si="54">D107</f>
        <v>3.21</v>
      </c>
      <c r="R107" s="271">
        <f t="shared" si="22"/>
        <v>4423.86</v>
      </c>
      <c r="S107" s="217"/>
      <c r="T107" s="23"/>
      <c r="U107" s="23"/>
      <c r="V107" s="23"/>
      <c r="W107" s="23"/>
      <c r="X107" s="23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</row>
    <row r="108">
      <c r="A108" s="259"/>
      <c r="B108" s="253">
        <v>44028.0</v>
      </c>
      <c r="C108" s="278" t="s">
        <v>44</v>
      </c>
      <c r="D108" s="258">
        <f>ROUND($C$2/365*F107,2)</f>
        <v>2.02</v>
      </c>
      <c r="E108" s="279">
        <v>0.0</v>
      </c>
      <c r="F108" s="258">
        <f t="shared" ref="F108:F169" si="55">F106+E108</f>
        <v>2049.71</v>
      </c>
      <c r="G108" s="279">
        <v>0.0</v>
      </c>
      <c r="H108" s="258">
        <f t="shared" ref="H108:H168" si="56">H106+G108</f>
        <v>1950.29</v>
      </c>
      <c r="I108" s="279">
        <f>D108</f>
        <v>2.02</v>
      </c>
      <c r="J108" s="280">
        <f t="shared" ref="J108:J171" si="57">J107+I108</f>
        <v>2.02</v>
      </c>
      <c r="K108" s="279">
        <v>0.0</v>
      </c>
      <c r="L108" s="258">
        <f t="shared" ref="L108:L168" si="58">L106+K108</f>
        <v>172.35</v>
      </c>
      <c r="M108" s="279">
        <v>0.0</v>
      </c>
      <c r="N108" s="258">
        <f t="shared" ref="N108:N168" si="59">N106+M108</f>
        <v>200</v>
      </c>
      <c r="O108" s="279">
        <v>0.0</v>
      </c>
      <c r="P108" s="258">
        <f t="shared" si="52"/>
        <v>51.51</v>
      </c>
      <c r="Q108" s="279">
        <f t="shared" si="54"/>
        <v>2.02</v>
      </c>
      <c r="R108" s="280">
        <f t="shared" si="22"/>
        <v>4425.88</v>
      </c>
      <c r="S108" s="217"/>
      <c r="T108" s="27"/>
      <c r="U108" s="27"/>
      <c r="V108" s="27"/>
      <c r="W108" s="27"/>
      <c r="X108" s="27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</row>
    <row r="109">
      <c r="A109" s="259"/>
      <c r="B109" s="269">
        <v>44029.0</v>
      </c>
      <c r="C109" s="270" t="s">
        <v>61</v>
      </c>
      <c r="D109" s="273">
        <f>ROUND($C$3/365*H107,2)</f>
        <v>3.21</v>
      </c>
      <c r="E109" s="272">
        <v>0.0</v>
      </c>
      <c r="F109" s="273">
        <f t="shared" si="55"/>
        <v>2049.71</v>
      </c>
      <c r="G109" s="272">
        <v>0.0</v>
      </c>
      <c r="H109" s="273">
        <f t="shared" si="56"/>
        <v>1950.29</v>
      </c>
      <c r="I109" s="281">
        <v>0.0</v>
      </c>
      <c r="J109" s="271">
        <f t="shared" si="57"/>
        <v>2.02</v>
      </c>
      <c r="K109" s="272">
        <v>0.0</v>
      </c>
      <c r="L109" s="273">
        <f t="shared" si="58"/>
        <v>172.35</v>
      </c>
      <c r="M109" s="272">
        <v>0.0</v>
      </c>
      <c r="N109" s="273">
        <f t="shared" si="59"/>
        <v>200</v>
      </c>
      <c r="O109" s="272">
        <f>D109</f>
        <v>3.21</v>
      </c>
      <c r="P109" s="273">
        <f>P107+O109</f>
        <v>54.72</v>
      </c>
      <c r="Q109" s="272">
        <f t="shared" si="54"/>
        <v>3.21</v>
      </c>
      <c r="R109" s="271">
        <f t="shared" si="22"/>
        <v>4429.09</v>
      </c>
      <c r="S109" s="217"/>
      <c r="T109" s="274">
        <v>29.0</v>
      </c>
      <c r="U109" s="274">
        <v>0.0</v>
      </c>
      <c r="V109" s="312"/>
      <c r="W109" s="276">
        <f>ROUND(MAX(0,F109-$S$4)+J110+ROUND(F109*$C$2/365,2)*(T109-U109)+ROUND(F109*$C$5,2)*U109,2)</f>
        <v>1061.32</v>
      </c>
      <c r="X109" s="277">
        <f>ROUND(R110/$C$14*100,2)</f>
        <v>44.31</v>
      </c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</row>
    <row r="110">
      <c r="A110" s="259"/>
      <c r="B110" s="253">
        <v>44029.0</v>
      </c>
      <c r="C110" s="278" t="s">
        <v>44</v>
      </c>
      <c r="D110" s="258">
        <f>ROUND($C$2/365*F109,2)</f>
        <v>2.02</v>
      </c>
      <c r="E110" s="279">
        <v>0.0</v>
      </c>
      <c r="F110" s="258">
        <f t="shared" si="55"/>
        <v>2049.71</v>
      </c>
      <c r="G110" s="279">
        <v>0.0</v>
      </c>
      <c r="H110" s="258">
        <f t="shared" si="56"/>
        <v>1950.29</v>
      </c>
      <c r="I110" s="279">
        <f>D110</f>
        <v>2.02</v>
      </c>
      <c r="J110" s="280">
        <f t="shared" si="57"/>
        <v>4.04</v>
      </c>
      <c r="K110" s="279">
        <v>0.0</v>
      </c>
      <c r="L110" s="258">
        <f t="shared" si="58"/>
        <v>172.35</v>
      </c>
      <c r="M110" s="279">
        <v>0.0</v>
      </c>
      <c r="N110" s="258">
        <f t="shared" si="59"/>
        <v>200</v>
      </c>
      <c r="O110" s="279">
        <v>0.0</v>
      </c>
      <c r="P110" s="258">
        <f>P109+O110</f>
        <v>54.72</v>
      </c>
      <c r="Q110" s="279">
        <f t="shared" si="54"/>
        <v>2.02</v>
      </c>
      <c r="R110" s="280">
        <f t="shared" si="22"/>
        <v>4431.11</v>
      </c>
      <c r="S110" s="217"/>
      <c r="T110" s="27"/>
      <c r="U110" s="27"/>
      <c r="V110" s="27"/>
      <c r="W110" s="27"/>
      <c r="X110" s="27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</row>
    <row r="111">
      <c r="A111" s="259"/>
      <c r="B111" s="269">
        <v>44030.0</v>
      </c>
      <c r="C111" s="270" t="s">
        <v>61</v>
      </c>
      <c r="D111" s="273">
        <f>ROUND($C$3/365*H109,2)</f>
        <v>3.21</v>
      </c>
      <c r="E111" s="272">
        <v>0.0</v>
      </c>
      <c r="F111" s="273">
        <f t="shared" si="55"/>
        <v>2049.71</v>
      </c>
      <c r="G111" s="272">
        <v>0.0</v>
      </c>
      <c r="H111" s="273">
        <f t="shared" si="56"/>
        <v>1950.29</v>
      </c>
      <c r="I111" s="281">
        <v>0.0</v>
      </c>
      <c r="J111" s="271">
        <f t="shared" si="57"/>
        <v>4.04</v>
      </c>
      <c r="K111" s="272">
        <v>0.0</v>
      </c>
      <c r="L111" s="273">
        <f t="shared" si="58"/>
        <v>172.35</v>
      </c>
      <c r="M111" s="272">
        <v>0.0</v>
      </c>
      <c r="N111" s="273">
        <f t="shared" si="59"/>
        <v>200</v>
      </c>
      <c r="O111" s="272">
        <f>D111</f>
        <v>3.21</v>
      </c>
      <c r="P111" s="273">
        <f>P109+O111</f>
        <v>57.93</v>
      </c>
      <c r="Q111" s="272">
        <f t="shared" si="54"/>
        <v>3.21</v>
      </c>
      <c r="R111" s="271">
        <f t="shared" si="22"/>
        <v>4434.32</v>
      </c>
      <c r="S111" s="217"/>
      <c r="T111" s="274">
        <v>28.0</v>
      </c>
      <c r="U111" s="274">
        <v>0.0</v>
      </c>
      <c r="V111" s="313"/>
      <c r="W111" s="276">
        <f>ROUND(MAX(0,F111-$S$4)+J112+ROUND(F111*$C$2/365,2)*(T111-U111)+ROUND(F111*$C$5,2)*U111,2)</f>
        <v>1061.32</v>
      </c>
      <c r="X111" s="277">
        <f>ROUND(R112/$C$14*100,2)</f>
        <v>44.36</v>
      </c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</row>
    <row r="112">
      <c r="A112" s="259"/>
      <c r="B112" s="253">
        <v>44030.0</v>
      </c>
      <c r="C112" s="278" t="s">
        <v>44</v>
      </c>
      <c r="D112" s="258">
        <f>ROUND($C$2/365*F111,2)</f>
        <v>2.02</v>
      </c>
      <c r="E112" s="279">
        <v>0.0</v>
      </c>
      <c r="F112" s="258">
        <f t="shared" si="55"/>
        <v>2049.71</v>
      </c>
      <c r="G112" s="279">
        <v>0.0</v>
      </c>
      <c r="H112" s="258">
        <f t="shared" si="56"/>
        <v>1950.29</v>
      </c>
      <c r="I112" s="279">
        <f>D112</f>
        <v>2.02</v>
      </c>
      <c r="J112" s="280">
        <f t="shared" si="57"/>
        <v>6.06</v>
      </c>
      <c r="K112" s="279">
        <v>0.0</v>
      </c>
      <c r="L112" s="258">
        <f t="shared" si="58"/>
        <v>172.35</v>
      </c>
      <c r="M112" s="279">
        <v>0.0</v>
      </c>
      <c r="N112" s="258">
        <f t="shared" si="59"/>
        <v>200</v>
      </c>
      <c r="O112" s="279">
        <v>0.0</v>
      </c>
      <c r="P112" s="258">
        <f>P111+O112</f>
        <v>57.93</v>
      </c>
      <c r="Q112" s="279">
        <f t="shared" si="54"/>
        <v>2.02</v>
      </c>
      <c r="R112" s="280">
        <f t="shared" si="22"/>
        <v>4436.34</v>
      </c>
      <c r="S112" s="217"/>
      <c r="T112" s="27"/>
      <c r="U112" s="27"/>
      <c r="V112" s="313"/>
      <c r="W112" s="27"/>
      <c r="X112" s="27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</row>
    <row r="113">
      <c r="A113" s="259"/>
      <c r="B113" s="269">
        <v>44031.0</v>
      </c>
      <c r="C113" s="270" t="s">
        <v>61</v>
      </c>
      <c r="D113" s="273">
        <f>ROUND($C$3/365*H111,2)</f>
        <v>3.21</v>
      </c>
      <c r="E113" s="272">
        <v>0.0</v>
      </c>
      <c r="F113" s="273">
        <f t="shared" si="55"/>
        <v>2049.71</v>
      </c>
      <c r="G113" s="272">
        <v>0.0</v>
      </c>
      <c r="H113" s="273">
        <f t="shared" si="56"/>
        <v>1950.29</v>
      </c>
      <c r="I113" s="281">
        <v>0.0</v>
      </c>
      <c r="J113" s="271">
        <f t="shared" si="57"/>
        <v>6.06</v>
      </c>
      <c r="K113" s="272">
        <v>0.0</v>
      </c>
      <c r="L113" s="273">
        <f t="shared" si="58"/>
        <v>172.35</v>
      </c>
      <c r="M113" s="272">
        <v>0.0</v>
      </c>
      <c r="N113" s="273">
        <f t="shared" si="59"/>
        <v>200</v>
      </c>
      <c r="O113" s="272">
        <f>D113</f>
        <v>3.21</v>
      </c>
      <c r="P113" s="273">
        <f>P111+O113</f>
        <v>61.14</v>
      </c>
      <c r="Q113" s="272">
        <f t="shared" si="54"/>
        <v>3.21</v>
      </c>
      <c r="R113" s="271">
        <f t="shared" si="22"/>
        <v>4439.55</v>
      </c>
      <c r="S113" s="217"/>
      <c r="T113" s="274">
        <v>27.0</v>
      </c>
      <c r="U113" s="274">
        <v>0.0</v>
      </c>
      <c r="V113" s="313"/>
      <c r="W113" s="276">
        <f>ROUND(MAX(0,F113-$S$4)+J114+ROUND(F113*$C$2/365,2)*(T113-U113)+ROUND(F113*$C$5,2)*U113,2)</f>
        <v>1061.32</v>
      </c>
      <c r="X113" s="277">
        <f>ROUND(R114/$C$14*100,2)</f>
        <v>44.42</v>
      </c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</row>
    <row r="114">
      <c r="A114" s="259"/>
      <c r="B114" s="253">
        <v>44031.0</v>
      </c>
      <c r="C114" s="278" t="s">
        <v>44</v>
      </c>
      <c r="D114" s="258">
        <f>ROUND($C$2/365*F113,2)</f>
        <v>2.02</v>
      </c>
      <c r="E114" s="279">
        <v>0.0</v>
      </c>
      <c r="F114" s="258">
        <f t="shared" si="55"/>
        <v>2049.71</v>
      </c>
      <c r="G114" s="279">
        <v>0.0</v>
      </c>
      <c r="H114" s="258">
        <f t="shared" si="56"/>
        <v>1950.29</v>
      </c>
      <c r="I114" s="279">
        <f>D114</f>
        <v>2.02</v>
      </c>
      <c r="J114" s="280">
        <f t="shared" si="57"/>
        <v>8.08</v>
      </c>
      <c r="K114" s="279">
        <v>0.0</v>
      </c>
      <c r="L114" s="258">
        <f t="shared" si="58"/>
        <v>172.35</v>
      </c>
      <c r="M114" s="279">
        <v>0.0</v>
      </c>
      <c r="N114" s="258">
        <f t="shared" si="59"/>
        <v>200</v>
      </c>
      <c r="O114" s="279">
        <v>0.0</v>
      </c>
      <c r="P114" s="258">
        <f>P113+O114</f>
        <v>61.14</v>
      </c>
      <c r="Q114" s="279">
        <f t="shared" si="54"/>
        <v>2.02</v>
      </c>
      <c r="R114" s="280">
        <f t="shared" si="22"/>
        <v>4441.57</v>
      </c>
      <c r="S114" s="217"/>
      <c r="T114" s="27"/>
      <c r="U114" s="27"/>
      <c r="V114" s="313"/>
      <c r="W114" s="27"/>
      <c r="X114" s="27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</row>
    <row r="115">
      <c r="A115" s="259"/>
      <c r="B115" s="269">
        <v>44032.0</v>
      </c>
      <c r="C115" s="270" t="s">
        <v>61</v>
      </c>
      <c r="D115" s="273">
        <f>ROUND($C$3/365*H113,2)</f>
        <v>3.21</v>
      </c>
      <c r="E115" s="272">
        <v>0.0</v>
      </c>
      <c r="F115" s="273">
        <f t="shared" si="55"/>
        <v>2049.71</v>
      </c>
      <c r="G115" s="272">
        <v>0.0</v>
      </c>
      <c r="H115" s="273">
        <f t="shared" si="56"/>
        <v>1950.29</v>
      </c>
      <c r="I115" s="281">
        <v>0.0</v>
      </c>
      <c r="J115" s="271">
        <f t="shared" si="57"/>
        <v>8.08</v>
      </c>
      <c r="K115" s="272">
        <v>0.0</v>
      </c>
      <c r="L115" s="273">
        <f t="shared" si="58"/>
        <v>172.35</v>
      </c>
      <c r="M115" s="272">
        <v>0.0</v>
      </c>
      <c r="N115" s="273">
        <f t="shared" si="59"/>
        <v>200</v>
      </c>
      <c r="O115" s="272">
        <f>D115</f>
        <v>3.21</v>
      </c>
      <c r="P115" s="273">
        <f>P113+O115</f>
        <v>64.35</v>
      </c>
      <c r="Q115" s="272">
        <f t="shared" si="54"/>
        <v>3.21</v>
      </c>
      <c r="R115" s="271">
        <f t="shared" si="22"/>
        <v>4444.78</v>
      </c>
      <c r="S115" s="217"/>
      <c r="T115" s="274">
        <v>26.0</v>
      </c>
      <c r="U115" s="274">
        <v>0.0</v>
      </c>
      <c r="V115" s="313"/>
      <c r="W115" s="276">
        <f>ROUND(MAX(0,F115-$S$4)+J116+ROUND(F115*$C$2/365,2)*(T115-U115)+ROUND(F115*$C$5,2)*U115,2)</f>
        <v>1061.32</v>
      </c>
      <c r="X115" s="277">
        <f>ROUND(R116/$C$14*100,2)</f>
        <v>44.47</v>
      </c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</row>
    <row r="116">
      <c r="A116" s="259"/>
      <c r="B116" s="253">
        <v>44032.0</v>
      </c>
      <c r="C116" s="278" t="s">
        <v>44</v>
      </c>
      <c r="D116" s="258">
        <f>ROUND($C$2/365*F115,2)</f>
        <v>2.02</v>
      </c>
      <c r="E116" s="279">
        <v>0.0</v>
      </c>
      <c r="F116" s="258">
        <f t="shared" si="55"/>
        <v>2049.71</v>
      </c>
      <c r="G116" s="279">
        <v>0.0</v>
      </c>
      <c r="H116" s="258">
        <f t="shared" si="56"/>
        <v>1950.29</v>
      </c>
      <c r="I116" s="279">
        <f>D116</f>
        <v>2.02</v>
      </c>
      <c r="J116" s="280">
        <f t="shared" si="57"/>
        <v>10.1</v>
      </c>
      <c r="K116" s="279">
        <v>0.0</v>
      </c>
      <c r="L116" s="258">
        <f t="shared" si="58"/>
        <v>172.35</v>
      </c>
      <c r="M116" s="279">
        <v>0.0</v>
      </c>
      <c r="N116" s="258">
        <f t="shared" si="59"/>
        <v>200</v>
      </c>
      <c r="O116" s="279">
        <v>0.0</v>
      </c>
      <c r="P116" s="258">
        <f>P115+O116</f>
        <v>64.35</v>
      </c>
      <c r="Q116" s="279">
        <f t="shared" si="54"/>
        <v>2.02</v>
      </c>
      <c r="R116" s="280">
        <f t="shared" si="22"/>
        <v>4446.8</v>
      </c>
      <c r="S116" s="217"/>
      <c r="T116" s="27"/>
      <c r="U116" s="27"/>
      <c r="V116" s="313"/>
      <c r="W116" s="27"/>
      <c r="X116" s="27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</row>
    <row r="117">
      <c r="A117" s="259"/>
      <c r="B117" s="269">
        <v>44033.0</v>
      </c>
      <c r="C117" s="270" t="s">
        <v>61</v>
      </c>
      <c r="D117" s="273">
        <f>ROUND($C$3/365*H115,2)</f>
        <v>3.21</v>
      </c>
      <c r="E117" s="272">
        <v>0.0</v>
      </c>
      <c r="F117" s="273">
        <f t="shared" si="55"/>
        <v>2049.71</v>
      </c>
      <c r="G117" s="272">
        <v>0.0</v>
      </c>
      <c r="H117" s="273">
        <f t="shared" si="56"/>
        <v>1950.29</v>
      </c>
      <c r="I117" s="281">
        <v>0.0</v>
      </c>
      <c r="J117" s="271">
        <f t="shared" si="57"/>
        <v>10.1</v>
      </c>
      <c r="K117" s="272">
        <v>0.0</v>
      </c>
      <c r="L117" s="273">
        <f t="shared" si="58"/>
        <v>172.35</v>
      </c>
      <c r="M117" s="272">
        <v>0.0</v>
      </c>
      <c r="N117" s="273">
        <f t="shared" si="59"/>
        <v>200</v>
      </c>
      <c r="O117" s="272">
        <f>D117</f>
        <v>3.21</v>
      </c>
      <c r="P117" s="273">
        <f>P115+O117</f>
        <v>67.56</v>
      </c>
      <c r="Q117" s="272">
        <f t="shared" si="54"/>
        <v>3.21</v>
      </c>
      <c r="R117" s="271">
        <f t="shared" si="22"/>
        <v>4450.01</v>
      </c>
      <c r="S117" s="217"/>
      <c r="T117" s="274">
        <v>25.0</v>
      </c>
      <c r="U117" s="274">
        <v>0.0</v>
      </c>
      <c r="V117" s="313"/>
      <c r="W117" s="276">
        <f>ROUND(MAX(0,F117-$S$4)+J118+ROUND(F117*$C$2/365,2)*(T117-U117)+ROUND(F117*$C$5,2)*U117,2)</f>
        <v>1061.32</v>
      </c>
      <c r="X117" s="277">
        <f>ROUND(R118/$C$14*100,2)</f>
        <v>44.52</v>
      </c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</row>
    <row r="118">
      <c r="A118" s="259"/>
      <c r="B118" s="253">
        <v>44033.0</v>
      </c>
      <c r="C118" s="278" t="s">
        <v>44</v>
      </c>
      <c r="D118" s="258">
        <f>ROUND($C$2/365*F117,2)</f>
        <v>2.02</v>
      </c>
      <c r="E118" s="279">
        <v>0.0</v>
      </c>
      <c r="F118" s="258">
        <f t="shared" si="55"/>
        <v>2049.71</v>
      </c>
      <c r="G118" s="279">
        <v>0.0</v>
      </c>
      <c r="H118" s="258">
        <f t="shared" si="56"/>
        <v>1950.29</v>
      </c>
      <c r="I118" s="279">
        <f>D118</f>
        <v>2.02</v>
      </c>
      <c r="J118" s="280">
        <f t="shared" si="57"/>
        <v>12.12</v>
      </c>
      <c r="K118" s="279">
        <v>0.0</v>
      </c>
      <c r="L118" s="258">
        <f t="shared" si="58"/>
        <v>172.35</v>
      </c>
      <c r="M118" s="279">
        <v>0.0</v>
      </c>
      <c r="N118" s="258">
        <f t="shared" si="59"/>
        <v>200</v>
      </c>
      <c r="O118" s="279">
        <v>0.0</v>
      </c>
      <c r="P118" s="258">
        <f>P117+O118</f>
        <v>67.56</v>
      </c>
      <c r="Q118" s="279">
        <f t="shared" si="54"/>
        <v>2.02</v>
      </c>
      <c r="R118" s="280">
        <f t="shared" si="22"/>
        <v>4452.03</v>
      </c>
      <c r="S118" s="217"/>
      <c r="T118" s="27"/>
      <c r="U118" s="27"/>
      <c r="V118" s="313"/>
      <c r="W118" s="27"/>
      <c r="X118" s="27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</row>
    <row r="119">
      <c r="A119" s="259"/>
      <c r="B119" s="269">
        <v>44034.0</v>
      </c>
      <c r="C119" s="270" t="s">
        <v>61</v>
      </c>
      <c r="D119" s="273">
        <f>ROUND($C$3/365*H117,2)</f>
        <v>3.21</v>
      </c>
      <c r="E119" s="272">
        <v>0.0</v>
      </c>
      <c r="F119" s="273">
        <f t="shared" si="55"/>
        <v>2049.71</v>
      </c>
      <c r="G119" s="272">
        <v>0.0</v>
      </c>
      <c r="H119" s="273">
        <f t="shared" si="56"/>
        <v>1950.29</v>
      </c>
      <c r="I119" s="281">
        <v>0.0</v>
      </c>
      <c r="J119" s="271">
        <f t="shared" si="57"/>
        <v>12.12</v>
      </c>
      <c r="K119" s="272">
        <v>0.0</v>
      </c>
      <c r="L119" s="273">
        <f t="shared" si="58"/>
        <v>172.35</v>
      </c>
      <c r="M119" s="272">
        <v>0.0</v>
      </c>
      <c r="N119" s="273">
        <f t="shared" si="59"/>
        <v>200</v>
      </c>
      <c r="O119" s="272">
        <f>D119</f>
        <v>3.21</v>
      </c>
      <c r="P119" s="273">
        <f>P117+O119</f>
        <v>70.77</v>
      </c>
      <c r="Q119" s="272">
        <f t="shared" si="54"/>
        <v>3.21</v>
      </c>
      <c r="R119" s="271">
        <f t="shared" si="22"/>
        <v>4455.24</v>
      </c>
      <c r="S119" s="217"/>
      <c r="T119" s="274">
        <v>24.0</v>
      </c>
      <c r="U119" s="274">
        <v>0.0</v>
      </c>
      <c r="V119" s="313"/>
      <c r="W119" s="276">
        <f>ROUND(MAX(0,F119-$S$4)+J120+ROUND(F119*$C$2/365,2)*(T119-U119)+ROUND(F119*$C$5,2)*U119,2)</f>
        <v>1061.32</v>
      </c>
      <c r="X119" s="277">
        <f>ROUND(R120/$C$14*100,2)</f>
        <v>44.57</v>
      </c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</row>
    <row r="120">
      <c r="A120" s="259"/>
      <c r="B120" s="253">
        <v>44034.0</v>
      </c>
      <c r="C120" s="278" t="s">
        <v>44</v>
      </c>
      <c r="D120" s="258">
        <f>ROUND($C$2/365*F119,2)</f>
        <v>2.02</v>
      </c>
      <c r="E120" s="279">
        <v>0.0</v>
      </c>
      <c r="F120" s="258">
        <f t="shared" si="55"/>
        <v>2049.71</v>
      </c>
      <c r="G120" s="279">
        <v>0.0</v>
      </c>
      <c r="H120" s="258">
        <f t="shared" si="56"/>
        <v>1950.29</v>
      </c>
      <c r="I120" s="279">
        <f>D120</f>
        <v>2.02</v>
      </c>
      <c r="J120" s="280">
        <f t="shared" si="57"/>
        <v>14.14</v>
      </c>
      <c r="K120" s="279">
        <v>0.0</v>
      </c>
      <c r="L120" s="258">
        <f t="shared" si="58"/>
        <v>172.35</v>
      </c>
      <c r="M120" s="279">
        <v>0.0</v>
      </c>
      <c r="N120" s="258">
        <f t="shared" si="59"/>
        <v>200</v>
      </c>
      <c r="O120" s="279">
        <v>0.0</v>
      </c>
      <c r="P120" s="258">
        <f>P119+O120</f>
        <v>70.77</v>
      </c>
      <c r="Q120" s="279">
        <f t="shared" si="54"/>
        <v>2.02</v>
      </c>
      <c r="R120" s="280">
        <f t="shared" si="22"/>
        <v>4457.26</v>
      </c>
      <c r="S120" s="217"/>
      <c r="T120" s="27"/>
      <c r="U120" s="27"/>
      <c r="V120" s="313"/>
      <c r="W120" s="27"/>
      <c r="X120" s="27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</row>
    <row r="121">
      <c r="A121" s="259"/>
      <c r="B121" s="269">
        <v>44035.0</v>
      </c>
      <c r="C121" s="270" t="s">
        <v>61</v>
      </c>
      <c r="D121" s="273">
        <f>ROUND($C$3/365*H119,2)</f>
        <v>3.21</v>
      </c>
      <c r="E121" s="272">
        <v>0.0</v>
      </c>
      <c r="F121" s="273">
        <f t="shared" si="55"/>
        <v>2049.71</v>
      </c>
      <c r="G121" s="272">
        <v>0.0</v>
      </c>
      <c r="H121" s="273">
        <f t="shared" si="56"/>
        <v>1950.29</v>
      </c>
      <c r="I121" s="281">
        <v>0.0</v>
      </c>
      <c r="J121" s="271">
        <f t="shared" si="57"/>
        <v>14.14</v>
      </c>
      <c r="K121" s="272">
        <v>0.0</v>
      </c>
      <c r="L121" s="273">
        <f t="shared" si="58"/>
        <v>172.35</v>
      </c>
      <c r="M121" s="272">
        <v>0.0</v>
      </c>
      <c r="N121" s="273">
        <f t="shared" si="59"/>
        <v>200</v>
      </c>
      <c r="O121" s="272">
        <f>D121</f>
        <v>3.21</v>
      </c>
      <c r="P121" s="273">
        <f>P119+O121</f>
        <v>73.98</v>
      </c>
      <c r="Q121" s="272">
        <f t="shared" si="54"/>
        <v>3.21</v>
      </c>
      <c r="R121" s="271">
        <f t="shared" si="22"/>
        <v>4460.47</v>
      </c>
      <c r="S121" s="217"/>
      <c r="T121" s="274">
        <v>23.0</v>
      </c>
      <c r="U121" s="274">
        <v>0.0</v>
      </c>
      <c r="V121" s="313"/>
      <c r="W121" s="276">
        <f>ROUND(MAX(0,F121-$S$4)+J122+ROUND(F121*$C$2/365,2)*(T121-U121)+ROUND(F121*$C$5,2)*U121,2)</f>
        <v>1061.32</v>
      </c>
      <c r="X121" s="277">
        <f>ROUND(R122/$C$14*100,2)</f>
        <v>44.62</v>
      </c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</row>
    <row r="122">
      <c r="A122" s="259"/>
      <c r="B122" s="253">
        <v>44035.0</v>
      </c>
      <c r="C122" s="278" t="s">
        <v>44</v>
      </c>
      <c r="D122" s="258">
        <f>ROUND($C$2/365*F121,2)</f>
        <v>2.02</v>
      </c>
      <c r="E122" s="279">
        <v>0.0</v>
      </c>
      <c r="F122" s="258">
        <f t="shared" si="55"/>
        <v>2049.71</v>
      </c>
      <c r="G122" s="279">
        <v>0.0</v>
      </c>
      <c r="H122" s="258">
        <f t="shared" si="56"/>
        <v>1950.29</v>
      </c>
      <c r="I122" s="279">
        <f>D122</f>
        <v>2.02</v>
      </c>
      <c r="J122" s="280">
        <f t="shared" si="57"/>
        <v>16.16</v>
      </c>
      <c r="K122" s="279">
        <v>0.0</v>
      </c>
      <c r="L122" s="258">
        <f t="shared" si="58"/>
        <v>172.35</v>
      </c>
      <c r="M122" s="279">
        <v>0.0</v>
      </c>
      <c r="N122" s="258">
        <f t="shared" si="59"/>
        <v>200</v>
      </c>
      <c r="O122" s="279">
        <v>0.0</v>
      </c>
      <c r="P122" s="258">
        <f>P121+O122</f>
        <v>73.98</v>
      </c>
      <c r="Q122" s="279">
        <f t="shared" si="54"/>
        <v>2.02</v>
      </c>
      <c r="R122" s="280">
        <f t="shared" si="22"/>
        <v>4462.49</v>
      </c>
      <c r="S122" s="217"/>
      <c r="T122" s="27"/>
      <c r="U122" s="27"/>
      <c r="V122" s="313"/>
      <c r="W122" s="27"/>
      <c r="X122" s="27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</row>
    <row r="123">
      <c r="A123" s="259"/>
      <c r="B123" s="269">
        <v>44036.0</v>
      </c>
      <c r="C123" s="270" t="s">
        <v>61</v>
      </c>
      <c r="D123" s="273">
        <f>ROUND($C$3/365*H121,2)</f>
        <v>3.21</v>
      </c>
      <c r="E123" s="272">
        <v>0.0</v>
      </c>
      <c r="F123" s="273">
        <f t="shared" si="55"/>
        <v>2049.71</v>
      </c>
      <c r="G123" s="272">
        <v>0.0</v>
      </c>
      <c r="H123" s="273">
        <f t="shared" si="56"/>
        <v>1950.29</v>
      </c>
      <c r="I123" s="281">
        <v>0.0</v>
      </c>
      <c r="J123" s="271">
        <f t="shared" si="57"/>
        <v>16.16</v>
      </c>
      <c r="K123" s="272">
        <v>0.0</v>
      </c>
      <c r="L123" s="273">
        <f t="shared" si="58"/>
        <v>172.35</v>
      </c>
      <c r="M123" s="272">
        <v>0.0</v>
      </c>
      <c r="N123" s="273">
        <f t="shared" si="59"/>
        <v>200</v>
      </c>
      <c r="O123" s="272">
        <f>D123</f>
        <v>3.21</v>
      </c>
      <c r="P123" s="273">
        <f>P121+O123</f>
        <v>77.19</v>
      </c>
      <c r="Q123" s="272">
        <f t="shared" si="54"/>
        <v>3.21</v>
      </c>
      <c r="R123" s="271">
        <f t="shared" si="22"/>
        <v>4465.7</v>
      </c>
      <c r="S123" s="217"/>
      <c r="T123" s="274">
        <v>22.0</v>
      </c>
      <c r="U123" s="274">
        <v>0.0</v>
      </c>
      <c r="V123" s="313"/>
      <c r="W123" s="276">
        <f>ROUND(MAX(0,F123-$S$4)+J124+ROUND(F123*$C$2/365,2)*(T123-U123)+ROUND(F123*$C$5,2)*U123,2)</f>
        <v>1061.32</v>
      </c>
      <c r="X123" s="277">
        <f>ROUND(R124/$C$14*100,2)</f>
        <v>44.68</v>
      </c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</row>
    <row r="124">
      <c r="A124" s="259"/>
      <c r="B124" s="253">
        <v>44036.0</v>
      </c>
      <c r="C124" s="278" t="s">
        <v>44</v>
      </c>
      <c r="D124" s="258">
        <f>ROUND($C$2/365*F123,2)</f>
        <v>2.02</v>
      </c>
      <c r="E124" s="279">
        <v>0.0</v>
      </c>
      <c r="F124" s="258">
        <f t="shared" si="55"/>
        <v>2049.71</v>
      </c>
      <c r="G124" s="279">
        <v>0.0</v>
      </c>
      <c r="H124" s="258">
        <f t="shared" si="56"/>
        <v>1950.29</v>
      </c>
      <c r="I124" s="279">
        <f>D124</f>
        <v>2.02</v>
      </c>
      <c r="J124" s="280">
        <f t="shared" si="57"/>
        <v>18.18</v>
      </c>
      <c r="K124" s="279">
        <v>0.0</v>
      </c>
      <c r="L124" s="258">
        <f t="shared" si="58"/>
        <v>172.35</v>
      </c>
      <c r="M124" s="279">
        <v>0.0</v>
      </c>
      <c r="N124" s="258">
        <f t="shared" si="59"/>
        <v>200</v>
      </c>
      <c r="O124" s="279">
        <v>0.0</v>
      </c>
      <c r="P124" s="258">
        <f>P123+O124</f>
        <v>77.19</v>
      </c>
      <c r="Q124" s="279">
        <f t="shared" si="54"/>
        <v>2.02</v>
      </c>
      <c r="R124" s="280">
        <f t="shared" si="22"/>
        <v>4467.72</v>
      </c>
      <c r="S124" s="217"/>
      <c r="T124" s="27"/>
      <c r="U124" s="27"/>
      <c r="V124" s="313"/>
      <c r="W124" s="27"/>
      <c r="X124" s="27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</row>
    <row r="125">
      <c r="A125" s="259"/>
      <c r="B125" s="269">
        <v>44037.0</v>
      </c>
      <c r="C125" s="270" t="s">
        <v>61</v>
      </c>
      <c r="D125" s="273">
        <f>ROUND($C$3/365*H123,2)</f>
        <v>3.21</v>
      </c>
      <c r="E125" s="272">
        <v>0.0</v>
      </c>
      <c r="F125" s="273">
        <f t="shared" si="55"/>
        <v>2049.71</v>
      </c>
      <c r="G125" s="272">
        <v>0.0</v>
      </c>
      <c r="H125" s="273">
        <f t="shared" si="56"/>
        <v>1950.29</v>
      </c>
      <c r="I125" s="281">
        <v>0.0</v>
      </c>
      <c r="J125" s="271">
        <f t="shared" si="57"/>
        <v>18.18</v>
      </c>
      <c r="K125" s="272">
        <v>0.0</v>
      </c>
      <c r="L125" s="273">
        <f t="shared" si="58"/>
        <v>172.35</v>
      </c>
      <c r="M125" s="272">
        <v>0.0</v>
      </c>
      <c r="N125" s="273">
        <f t="shared" si="59"/>
        <v>200</v>
      </c>
      <c r="O125" s="272">
        <f>D125</f>
        <v>3.21</v>
      </c>
      <c r="P125" s="273">
        <f>P123+O125</f>
        <v>80.4</v>
      </c>
      <c r="Q125" s="272">
        <f t="shared" si="54"/>
        <v>3.21</v>
      </c>
      <c r="R125" s="271">
        <f t="shared" si="22"/>
        <v>4470.93</v>
      </c>
      <c r="S125" s="217"/>
      <c r="T125" s="274">
        <v>21.0</v>
      </c>
      <c r="U125" s="274">
        <v>0.0</v>
      </c>
      <c r="V125" s="313"/>
      <c r="W125" s="276">
        <f>ROUND(MAX(0,F125-$S$4)+J126+ROUND(F125*$C$2/365,2)*(T125-U125)+ROUND(F125*$C$5,2)*U125,2)</f>
        <v>1061.32</v>
      </c>
      <c r="X125" s="277">
        <f>ROUND(R126/$C$14*100,2)</f>
        <v>44.73</v>
      </c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</row>
    <row r="126">
      <c r="A126" s="259"/>
      <c r="B126" s="253">
        <v>44037.0</v>
      </c>
      <c r="C126" s="278" t="s">
        <v>44</v>
      </c>
      <c r="D126" s="258">
        <f>ROUND($C$2/365*F125,2)</f>
        <v>2.02</v>
      </c>
      <c r="E126" s="279">
        <v>0.0</v>
      </c>
      <c r="F126" s="258">
        <f t="shared" si="55"/>
        <v>2049.71</v>
      </c>
      <c r="G126" s="279">
        <v>0.0</v>
      </c>
      <c r="H126" s="258">
        <f t="shared" si="56"/>
        <v>1950.29</v>
      </c>
      <c r="I126" s="279">
        <f>D126</f>
        <v>2.02</v>
      </c>
      <c r="J126" s="280">
        <f t="shared" si="57"/>
        <v>20.2</v>
      </c>
      <c r="K126" s="279">
        <v>0.0</v>
      </c>
      <c r="L126" s="258">
        <f t="shared" si="58"/>
        <v>172.35</v>
      </c>
      <c r="M126" s="279">
        <v>0.0</v>
      </c>
      <c r="N126" s="258">
        <f t="shared" si="59"/>
        <v>200</v>
      </c>
      <c r="O126" s="279">
        <v>0.0</v>
      </c>
      <c r="P126" s="258">
        <f>P125+O126</f>
        <v>80.4</v>
      </c>
      <c r="Q126" s="279">
        <f t="shared" si="54"/>
        <v>2.02</v>
      </c>
      <c r="R126" s="280">
        <f t="shared" si="22"/>
        <v>4472.95</v>
      </c>
      <c r="S126" s="217"/>
      <c r="T126" s="27"/>
      <c r="U126" s="27"/>
      <c r="V126" s="313"/>
      <c r="W126" s="27"/>
      <c r="X126" s="27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</row>
    <row r="127">
      <c r="A127" s="259"/>
      <c r="B127" s="269">
        <v>44038.0</v>
      </c>
      <c r="C127" s="270" t="s">
        <v>61</v>
      </c>
      <c r="D127" s="273">
        <f>ROUND($C$3/365*H125,2)</f>
        <v>3.21</v>
      </c>
      <c r="E127" s="272">
        <v>0.0</v>
      </c>
      <c r="F127" s="273">
        <f t="shared" si="55"/>
        <v>2049.71</v>
      </c>
      <c r="G127" s="272">
        <v>0.0</v>
      </c>
      <c r="H127" s="273">
        <f t="shared" si="56"/>
        <v>1950.29</v>
      </c>
      <c r="I127" s="281">
        <v>0.0</v>
      </c>
      <c r="J127" s="271">
        <f t="shared" si="57"/>
        <v>20.2</v>
      </c>
      <c r="K127" s="272">
        <v>0.0</v>
      </c>
      <c r="L127" s="273">
        <f t="shared" si="58"/>
        <v>172.35</v>
      </c>
      <c r="M127" s="272">
        <v>0.0</v>
      </c>
      <c r="N127" s="273">
        <f t="shared" si="59"/>
        <v>200</v>
      </c>
      <c r="O127" s="272">
        <f>D127</f>
        <v>3.21</v>
      </c>
      <c r="P127" s="273">
        <f>P125+O127</f>
        <v>83.61</v>
      </c>
      <c r="Q127" s="272">
        <f t="shared" si="54"/>
        <v>3.21</v>
      </c>
      <c r="R127" s="271">
        <f t="shared" si="22"/>
        <v>4476.16</v>
      </c>
      <c r="S127" s="217"/>
      <c r="T127" s="274">
        <v>20.0</v>
      </c>
      <c r="U127" s="274">
        <v>0.0</v>
      </c>
      <c r="V127" s="313"/>
      <c r="W127" s="276">
        <f>ROUND(MAX(0,F127-$S$4)+J128+ROUND(F127*$C$2/365,2)*(T127-U127)+ROUND(F127*$C$5,2)*U127,2)</f>
        <v>1061.32</v>
      </c>
      <c r="X127" s="277">
        <f>ROUND(R128/$C$14*100,2)</f>
        <v>44.78</v>
      </c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</row>
    <row r="128">
      <c r="A128" s="259"/>
      <c r="B128" s="253">
        <v>44038.0</v>
      </c>
      <c r="C128" s="278" t="s">
        <v>44</v>
      </c>
      <c r="D128" s="258">
        <f>ROUND($C$2/365*F127,2)</f>
        <v>2.02</v>
      </c>
      <c r="E128" s="279">
        <v>0.0</v>
      </c>
      <c r="F128" s="258">
        <f t="shared" si="55"/>
        <v>2049.71</v>
      </c>
      <c r="G128" s="279">
        <v>0.0</v>
      </c>
      <c r="H128" s="258">
        <f t="shared" si="56"/>
        <v>1950.29</v>
      </c>
      <c r="I128" s="279">
        <f>D128</f>
        <v>2.02</v>
      </c>
      <c r="J128" s="280">
        <f t="shared" si="57"/>
        <v>22.22</v>
      </c>
      <c r="K128" s="279">
        <v>0.0</v>
      </c>
      <c r="L128" s="258">
        <f t="shared" si="58"/>
        <v>172.35</v>
      </c>
      <c r="M128" s="279">
        <v>0.0</v>
      </c>
      <c r="N128" s="258">
        <f t="shared" si="59"/>
        <v>200</v>
      </c>
      <c r="O128" s="279">
        <v>0.0</v>
      </c>
      <c r="P128" s="258">
        <f>P127+O128</f>
        <v>83.61</v>
      </c>
      <c r="Q128" s="279">
        <f t="shared" si="54"/>
        <v>2.02</v>
      </c>
      <c r="R128" s="280">
        <f t="shared" si="22"/>
        <v>4478.18</v>
      </c>
      <c r="S128" s="217"/>
      <c r="T128" s="27"/>
      <c r="U128" s="27"/>
      <c r="V128" s="313"/>
      <c r="W128" s="27"/>
      <c r="X128" s="27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</row>
    <row r="129">
      <c r="A129" s="259"/>
      <c r="B129" s="269">
        <v>44039.0</v>
      </c>
      <c r="C129" s="270" t="s">
        <v>61</v>
      </c>
      <c r="D129" s="273">
        <f>ROUND($C$3/365*H127,2)</f>
        <v>3.21</v>
      </c>
      <c r="E129" s="272">
        <v>0.0</v>
      </c>
      <c r="F129" s="273">
        <f t="shared" si="55"/>
        <v>2049.71</v>
      </c>
      <c r="G129" s="272">
        <v>0.0</v>
      </c>
      <c r="H129" s="273">
        <f t="shared" si="56"/>
        <v>1950.29</v>
      </c>
      <c r="I129" s="281">
        <v>0.0</v>
      </c>
      <c r="J129" s="271">
        <f t="shared" si="57"/>
        <v>22.22</v>
      </c>
      <c r="K129" s="272">
        <v>0.0</v>
      </c>
      <c r="L129" s="273">
        <f t="shared" si="58"/>
        <v>172.35</v>
      </c>
      <c r="M129" s="272">
        <v>0.0</v>
      </c>
      <c r="N129" s="273">
        <f t="shared" si="59"/>
        <v>200</v>
      </c>
      <c r="O129" s="272">
        <f>D129</f>
        <v>3.21</v>
      </c>
      <c r="P129" s="273">
        <f>P127+O129</f>
        <v>86.82</v>
      </c>
      <c r="Q129" s="272">
        <f t="shared" si="54"/>
        <v>3.21</v>
      </c>
      <c r="R129" s="271">
        <f t="shared" si="22"/>
        <v>4481.39</v>
      </c>
      <c r="S129" s="217"/>
      <c r="T129" s="274">
        <v>19.0</v>
      </c>
      <c r="U129" s="274">
        <v>0.0</v>
      </c>
      <c r="V129" s="313"/>
      <c r="W129" s="276">
        <f>ROUND(MAX(0,F129-$S$4)+J130+ROUND(F129*$C$2/365,2)*(T129-U129)+ROUND(F129*$C$5,2)*U129,2)</f>
        <v>1061.32</v>
      </c>
      <c r="X129" s="277">
        <f>ROUND(R130/$C$14*100,2)</f>
        <v>44.83</v>
      </c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</row>
    <row r="130">
      <c r="A130" s="259"/>
      <c r="B130" s="253">
        <v>44039.0</v>
      </c>
      <c r="C130" s="278" t="s">
        <v>44</v>
      </c>
      <c r="D130" s="258">
        <f>ROUND($C$2/365*F129,2)</f>
        <v>2.02</v>
      </c>
      <c r="E130" s="279">
        <v>0.0</v>
      </c>
      <c r="F130" s="258">
        <f t="shared" si="55"/>
        <v>2049.71</v>
      </c>
      <c r="G130" s="279">
        <v>0.0</v>
      </c>
      <c r="H130" s="258">
        <f t="shared" si="56"/>
        <v>1950.29</v>
      </c>
      <c r="I130" s="279">
        <f>D130</f>
        <v>2.02</v>
      </c>
      <c r="J130" s="280">
        <f t="shared" si="57"/>
        <v>24.24</v>
      </c>
      <c r="K130" s="279">
        <v>0.0</v>
      </c>
      <c r="L130" s="258">
        <f t="shared" si="58"/>
        <v>172.35</v>
      </c>
      <c r="M130" s="279">
        <v>0.0</v>
      </c>
      <c r="N130" s="258">
        <f t="shared" si="59"/>
        <v>200</v>
      </c>
      <c r="O130" s="279">
        <v>0.0</v>
      </c>
      <c r="P130" s="258">
        <f>P129+O130</f>
        <v>86.82</v>
      </c>
      <c r="Q130" s="279">
        <f t="shared" si="54"/>
        <v>2.02</v>
      </c>
      <c r="R130" s="280">
        <f t="shared" si="22"/>
        <v>4483.41</v>
      </c>
      <c r="S130" s="217"/>
      <c r="T130" s="27"/>
      <c r="U130" s="27"/>
      <c r="V130" s="313"/>
      <c r="W130" s="27"/>
      <c r="X130" s="27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</row>
    <row r="131">
      <c r="A131" s="259"/>
      <c r="B131" s="269">
        <v>44040.0</v>
      </c>
      <c r="C131" s="270" t="s">
        <v>61</v>
      </c>
      <c r="D131" s="273">
        <f>ROUND($C$3/365*H129,2)</f>
        <v>3.21</v>
      </c>
      <c r="E131" s="272">
        <v>0.0</v>
      </c>
      <c r="F131" s="273">
        <f t="shared" si="55"/>
        <v>2049.71</v>
      </c>
      <c r="G131" s="272">
        <v>0.0</v>
      </c>
      <c r="H131" s="273">
        <f t="shared" si="56"/>
        <v>1950.29</v>
      </c>
      <c r="I131" s="281">
        <v>0.0</v>
      </c>
      <c r="J131" s="271">
        <f t="shared" si="57"/>
        <v>24.24</v>
      </c>
      <c r="K131" s="272">
        <v>0.0</v>
      </c>
      <c r="L131" s="273">
        <f t="shared" si="58"/>
        <v>172.35</v>
      </c>
      <c r="M131" s="272">
        <v>0.0</v>
      </c>
      <c r="N131" s="273">
        <f t="shared" si="59"/>
        <v>200</v>
      </c>
      <c r="O131" s="272">
        <f>D131</f>
        <v>3.21</v>
      </c>
      <c r="P131" s="273">
        <f>P129+O131</f>
        <v>90.03</v>
      </c>
      <c r="Q131" s="272">
        <f t="shared" si="54"/>
        <v>3.21</v>
      </c>
      <c r="R131" s="271">
        <f t="shared" si="22"/>
        <v>4486.62</v>
      </c>
      <c r="S131" s="217"/>
      <c r="T131" s="274">
        <v>18.0</v>
      </c>
      <c r="U131" s="274">
        <v>0.0</v>
      </c>
      <c r="V131" s="313"/>
      <c r="W131" s="276">
        <f>ROUND(MAX(0,F131-$S$4)+J132+ROUND(F131*$C$2/365,2)*(T131-U131)+ROUND(F131*$C$5,2)*U131,2)</f>
        <v>1061.32</v>
      </c>
      <c r="X131" s="277">
        <f>ROUND(R132/$C$14*100,2)</f>
        <v>44.89</v>
      </c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</row>
    <row r="132">
      <c r="A132" s="259"/>
      <c r="B132" s="253">
        <v>44040.0</v>
      </c>
      <c r="C132" s="278" t="s">
        <v>44</v>
      </c>
      <c r="D132" s="258">
        <f>ROUND($C$2/365*F131,2)</f>
        <v>2.02</v>
      </c>
      <c r="E132" s="279">
        <v>0.0</v>
      </c>
      <c r="F132" s="258">
        <f t="shared" si="55"/>
        <v>2049.71</v>
      </c>
      <c r="G132" s="279">
        <v>0.0</v>
      </c>
      <c r="H132" s="258">
        <f t="shared" si="56"/>
        <v>1950.29</v>
      </c>
      <c r="I132" s="279">
        <f>D132</f>
        <v>2.02</v>
      </c>
      <c r="J132" s="280">
        <f t="shared" si="57"/>
        <v>26.26</v>
      </c>
      <c r="K132" s="279">
        <v>0.0</v>
      </c>
      <c r="L132" s="258">
        <f t="shared" si="58"/>
        <v>172.35</v>
      </c>
      <c r="M132" s="279">
        <v>0.0</v>
      </c>
      <c r="N132" s="258">
        <f t="shared" si="59"/>
        <v>200</v>
      </c>
      <c r="O132" s="279">
        <v>0.0</v>
      </c>
      <c r="P132" s="258">
        <f>P131+O132</f>
        <v>90.03</v>
      </c>
      <c r="Q132" s="279">
        <f t="shared" si="54"/>
        <v>2.02</v>
      </c>
      <c r="R132" s="280">
        <f t="shared" si="22"/>
        <v>4488.64</v>
      </c>
      <c r="S132" s="217"/>
      <c r="T132" s="27"/>
      <c r="U132" s="27"/>
      <c r="V132" s="313"/>
      <c r="W132" s="27"/>
      <c r="X132" s="27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</row>
    <row r="133">
      <c r="A133" s="259"/>
      <c r="B133" s="269">
        <v>44041.0</v>
      </c>
      <c r="C133" s="270" t="s">
        <v>61</v>
      </c>
      <c r="D133" s="273">
        <f>ROUND($C$3/365*H131,2)</f>
        <v>3.21</v>
      </c>
      <c r="E133" s="272">
        <v>0.0</v>
      </c>
      <c r="F133" s="273">
        <f t="shared" si="55"/>
        <v>2049.71</v>
      </c>
      <c r="G133" s="272">
        <v>0.0</v>
      </c>
      <c r="H133" s="273">
        <f t="shared" si="56"/>
        <v>1950.29</v>
      </c>
      <c r="I133" s="281">
        <v>0.0</v>
      </c>
      <c r="J133" s="271">
        <f t="shared" si="57"/>
        <v>26.26</v>
      </c>
      <c r="K133" s="272">
        <v>0.0</v>
      </c>
      <c r="L133" s="273">
        <f t="shared" si="58"/>
        <v>172.35</v>
      </c>
      <c r="M133" s="272">
        <v>0.0</v>
      </c>
      <c r="N133" s="273">
        <f t="shared" si="59"/>
        <v>200</v>
      </c>
      <c r="O133" s="272">
        <f>D133</f>
        <v>3.21</v>
      </c>
      <c r="P133" s="273">
        <f>P131+O133</f>
        <v>93.24</v>
      </c>
      <c r="Q133" s="272">
        <f t="shared" si="54"/>
        <v>3.21</v>
      </c>
      <c r="R133" s="271">
        <f t="shared" si="22"/>
        <v>4491.85</v>
      </c>
      <c r="S133" s="217"/>
      <c r="T133" s="274">
        <v>17.0</v>
      </c>
      <c r="U133" s="274">
        <v>0.0</v>
      </c>
      <c r="V133" s="313"/>
      <c r="W133" s="276">
        <f>ROUND(MAX(0,F133-$S$4)+J134+ROUND(F133*$C$2/365,2)*(T133-U133)+ROUND(F133*$C$5,2)*U133,2)</f>
        <v>1061.32</v>
      </c>
      <c r="X133" s="277">
        <f>ROUND(R134/$C$14*100,2)</f>
        <v>44.94</v>
      </c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</row>
    <row r="134">
      <c r="A134" s="259"/>
      <c r="B134" s="253">
        <v>44041.0</v>
      </c>
      <c r="C134" s="278" t="s">
        <v>44</v>
      </c>
      <c r="D134" s="258">
        <f>ROUND($C$2/365*F133,2)</f>
        <v>2.02</v>
      </c>
      <c r="E134" s="279">
        <v>0.0</v>
      </c>
      <c r="F134" s="258">
        <f t="shared" si="55"/>
        <v>2049.71</v>
      </c>
      <c r="G134" s="279">
        <v>0.0</v>
      </c>
      <c r="H134" s="258">
        <f t="shared" si="56"/>
        <v>1950.29</v>
      </c>
      <c r="I134" s="279">
        <f>D134</f>
        <v>2.02</v>
      </c>
      <c r="J134" s="280">
        <f t="shared" si="57"/>
        <v>28.28</v>
      </c>
      <c r="K134" s="279">
        <v>0.0</v>
      </c>
      <c r="L134" s="258">
        <f t="shared" si="58"/>
        <v>172.35</v>
      </c>
      <c r="M134" s="279">
        <v>0.0</v>
      </c>
      <c r="N134" s="258">
        <f t="shared" si="59"/>
        <v>200</v>
      </c>
      <c r="O134" s="279">
        <v>0.0</v>
      </c>
      <c r="P134" s="258">
        <f>P133+O134</f>
        <v>93.24</v>
      </c>
      <c r="Q134" s="279">
        <f t="shared" si="54"/>
        <v>2.02</v>
      </c>
      <c r="R134" s="280">
        <f t="shared" si="22"/>
        <v>4493.87</v>
      </c>
      <c r="S134" s="217"/>
      <c r="T134" s="27"/>
      <c r="U134" s="27"/>
      <c r="V134" s="313"/>
      <c r="W134" s="27"/>
      <c r="X134" s="27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</row>
    <row r="135">
      <c r="A135" s="259"/>
      <c r="B135" s="269">
        <v>44042.0</v>
      </c>
      <c r="C135" s="270" t="s">
        <v>61</v>
      </c>
      <c r="D135" s="273">
        <f>ROUND($C$3/365*H133,2)</f>
        <v>3.21</v>
      </c>
      <c r="E135" s="272">
        <v>0.0</v>
      </c>
      <c r="F135" s="273">
        <f t="shared" si="55"/>
        <v>2049.71</v>
      </c>
      <c r="G135" s="272">
        <v>0.0</v>
      </c>
      <c r="H135" s="273">
        <f t="shared" si="56"/>
        <v>1950.29</v>
      </c>
      <c r="I135" s="281">
        <v>0.0</v>
      </c>
      <c r="J135" s="271">
        <f t="shared" si="57"/>
        <v>28.28</v>
      </c>
      <c r="K135" s="272">
        <v>0.0</v>
      </c>
      <c r="L135" s="273">
        <f t="shared" si="58"/>
        <v>172.35</v>
      </c>
      <c r="M135" s="272">
        <v>0.0</v>
      </c>
      <c r="N135" s="273">
        <f t="shared" si="59"/>
        <v>200</v>
      </c>
      <c r="O135" s="272">
        <f>D135</f>
        <v>3.21</v>
      </c>
      <c r="P135" s="273">
        <f>P133+O135</f>
        <v>96.45</v>
      </c>
      <c r="Q135" s="272">
        <f t="shared" si="54"/>
        <v>3.21</v>
      </c>
      <c r="R135" s="271">
        <f t="shared" si="22"/>
        <v>4497.08</v>
      </c>
      <c r="S135" s="217"/>
      <c r="T135" s="274">
        <v>16.0</v>
      </c>
      <c r="U135" s="274">
        <v>0.0</v>
      </c>
      <c r="V135" s="313"/>
      <c r="W135" s="276">
        <f>ROUND(MAX(0,F135-$S$4)+J136+ROUND(F135*$C$2/365,2)*(T135-U135)+ROUND(F135*$C$5,2)*U135,2)</f>
        <v>1061.32</v>
      </c>
      <c r="X135" s="277">
        <f>ROUND(R136/$C$14*100,2)</f>
        <v>44.99</v>
      </c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</row>
    <row r="136">
      <c r="A136" s="259"/>
      <c r="B136" s="253">
        <v>44042.0</v>
      </c>
      <c r="C136" s="278" t="s">
        <v>44</v>
      </c>
      <c r="D136" s="258">
        <f>ROUND($C$2/365*F135,2)</f>
        <v>2.02</v>
      </c>
      <c r="E136" s="279">
        <v>0.0</v>
      </c>
      <c r="F136" s="258">
        <f t="shared" si="55"/>
        <v>2049.71</v>
      </c>
      <c r="G136" s="279">
        <v>0.0</v>
      </c>
      <c r="H136" s="258">
        <f t="shared" si="56"/>
        <v>1950.29</v>
      </c>
      <c r="I136" s="279">
        <f>D136</f>
        <v>2.02</v>
      </c>
      <c r="J136" s="280">
        <f t="shared" si="57"/>
        <v>30.3</v>
      </c>
      <c r="K136" s="279">
        <v>0.0</v>
      </c>
      <c r="L136" s="258">
        <f t="shared" si="58"/>
        <v>172.35</v>
      </c>
      <c r="M136" s="279">
        <v>0.0</v>
      </c>
      <c r="N136" s="258">
        <f t="shared" si="59"/>
        <v>200</v>
      </c>
      <c r="O136" s="279">
        <v>0.0</v>
      </c>
      <c r="P136" s="258">
        <f>P135+O136</f>
        <v>96.45</v>
      </c>
      <c r="Q136" s="279">
        <f t="shared" si="54"/>
        <v>2.02</v>
      </c>
      <c r="R136" s="280">
        <f t="shared" si="22"/>
        <v>4499.1</v>
      </c>
      <c r="S136" s="217"/>
      <c r="T136" s="27"/>
      <c r="U136" s="27"/>
      <c r="V136" s="313"/>
      <c r="W136" s="27"/>
      <c r="X136" s="27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</row>
    <row r="137">
      <c r="A137" s="259"/>
      <c r="B137" s="269">
        <v>44043.0</v>
      </c>
      <c r="C137" s="270" t="s">
        <v>61</v>
      </c>
      <c r="D137" s="273">
        <f>ROUND($C$3/365*H135,2)</f>
        <v>3.21</v>
      </c>
      <c r="E137" s="272">
        <v>0.0</v>
      </c>
      <c r="F137" s="273">
        <f t="shared" si="55"/>
        <v>2049.71</v>
      </c>
      <c r="G137" s="272">
        <v>0.0</v>
      </c>
      <c r="H137" s="273">
        <f t="shared" si="56"/>
        <v>1950.29</v>
      </c>
      <c r="I137" s="281">
        <v>0.0</v>
      </c>
      <c r="J137" s="271">
        <f t="shared" si="57"/>
        <v>30.3</v>
      </c>
      <c r="K137" s="272">
        <v>0.0</v>
      </c>
      <c r="L137" s="273">
        <f t="shared" si="58"/>
        <v>172.35</v>
      </c>
      <c r="M137" s="272">
        <v>0.0</v>
      </c>
      <c r="N137" s="273">
        <f t="shared" si="59"/>
        <v>200</v>
      </c>
      <c r="O137" s="272">
        <f>D137</f>
        <v>3.21</v>
      </c>
      <c r="P137" s="273">
        <f>P135+O137</f>
        <v>99.66</v>
      </c>
      <c r="Q137" s="272">
        <f t="shared" si="54"/>
        <v>3.21</v>
      </c>
      <c r="R137" s="271">
        <f t="shared" si="22"/>
        <v>4502.31</v>
      </c>
      <c r="S137" s="217"/>
      <c r="T137" s="274">
        <v>15.0</v>
      </c>
      <c r="U137" s="274">
        <v>0.0</v>
      </c>
      <c r="V137" s="313"/>
      <c r="W137" s="276">
        <f>ROUND(MAX(0,F137-$S$4)+J138+ROUND(F137*$C$2/365,2)*(T137-U137)+ROUND(F137*$C$5,2)*U137,2)</f>
        <v>1061.32</v>
      </c>
      <c r="X137" s="277">
        <f>ROUND(R138/$C$14*100,2)</f>
        <v>45.04</v>
      </c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</row>
    <row r="138">
      <c r="A138" s="259"/>
      <c r="B138" s="253">
        <v>44043.0</v>
      </c>
      <c r="C138" s="278" t="s">
        <v>44</v>
      </c>
      <c r="D138" s="258">
        <f>ROUND($C$2/365*F137,2)</f>
        <v>2.02</v>
      </c>
      <c r="E138" s="279">
        <v>0.0</v>
      </c>
      <c r="F138" s="258">
        <f t="shared" si="55"/>
        <v>2049.71</v>
      </c>
      <c r="G138" s="279">
        <v>0.0</v>
      </c>
      <c r="H138" s="258">
        <f t="shared" si="56"/>
        <v>1950.29</v>
      </c>
      <c r="I138" s="279">
        <f>D138</f>
        <v>2.02</v>
      </c>
      <c r="J138" s="280">
        <f t="shared" si="57"/>
        <v>32.32</v>
      </c>
      <c r="K138" s="279">
        <v>0.0</v>
      </c>
      <c r="L138" s="258">
        <f t="shared" si="58"/>
        <v>172.35</v>
      </c>
      <c r="M138" s="279">
        <v>0.0</v>
      </c>
      <c r="N138" s="258">
        <f t="shared" si="59"/>
        <v>200</v>
      </c>
      <c r="O138" s="279">
        <v>0.0</v>
      </c>
      <c r="P138" s="258">
        <f>P137+O138</f>
        <v>99.66</v>
      </c>
      <c r="Q138" s="279">
        <f t="shared" si="54"/>
        <v>2.02</v>
      </c>
      <c r="R138" s="280">
        <f t="shared" si="22"/>
        <v>4504.33</v>
      </c>
      <c r="S138" s="217"/>
      <c r="T138" s="27"/>
      <c r="U138" s="27"/>
      <c r="V138" s="313"/>
      <c r="W138" s="27"/>
      <c r="X138" s="27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</row>
    <row r="139">
      <c r="A139" s="259"/>
      <c r="B139" s="269">
        <v>44044.0</v>
      </c>
      <c r="C139" s="270" t="s">
        <v>61</v>
      </c>
      <c r="D139" s="273">
        <f>ROUND($C$3/365*H137,2)</f>
        <v>3.21</v>
      </c>
      <c r="E139" s="272">
        <v>0.0</v>
      </c>
      <c r="F139" s="273">
        <f t="shared" si="55"/>
        <v>2049.71</v>
      </c>
      <c r="G139" s="272">
        <v>0.0</v>
      </c>
      <c r="H139" s="273">
        <f t="shared" si="56"/>
        <v>1950.29</v>
      </c>
      <c r="I139" s="281">
        <v>0.0</v>
      </c>
      <c r="J139" s="271">
        <f t="shared" si="57"/>
        <v>32.32</v>
      </c>
      <c r="K139" s="272">
        <v>0.0</v>
      </c>
      <c r="L139" s="273">
        <f t="shared" si="58"/>
        <v>172.35</v>
      </c>
      <c r="M139" s="272">
        <v>0.0</v>
      </c>
      <c r="N139" s="273">
        <f t="shared" si="59"/>
        <v>200</v>
      </c>
      <c r="O139" s="272">
        <f>D139</f>
        <v>3.21</v>
      </c>
      <c r="P139" s="273">
        <f>P137+O139</f>
        <v>102.87</v>
      </c>
      <c r="Q139" s="272">
        <f t="shared" si="54"/>
        <v>3.21</v>
      </c>
      <c r="R139" s="271">
        <f t="shared" si="22"/>
        <v>4507.54</v>
      </c>
      <c r="S139" s="217"/>
      <c r="T139" s="274">
        <v>14.0</v>
      </c>
      <c r="U139" s="274">
        <v>0.0</v>
      </c>
      <c r="V139" s="313"/>
      <c r="W139" s="276">
        <f>ROUND(MAX(0,F139-$S$4)+J140+ROUND(F139*$C$2/365,2)*(T139-U139)+ROUND(F139*$C$5,2)*U139,2)</f>
        <v>1061.32</v>
      </c>
      <c r="X139" s="277">
        <f>ROUND(R140/$C$14*100,2)</f>
        <v>45.1</v>
      </c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</row>
    <row r="140">
      <c r="A140" s="259"/>
      <c r="B140" s="253">
        <v>44044.0</v>
      </c>
      <c r="C140" s="278" t="s">
        <v>44</v>
      </c>
      <c r="D140" s="258">
        <f>ROUND($C$2/365*F139,2)</f>
        <v>2.02</v>
      </c>
      <c r="E140" s="279">
        <v>0.0</v>
      </c>
      <c r="F140" s="258">
        <f t="shared" si="55"/>
        <v>2049.71</v>
      </c>
      <c r="G140" s="279">
        <v>0.0</v>
      </c>
      <c r="H140" s="258">
        <f t="shared" si="56"/>
        <v>1950.29</v>
      </c>
      <c r="I140" s="279">
        <f>D140</f>
        <v>2.02</v>
      </c>
      <c r="J140" s="280">
        <f t="shared" si="57"/>
        <v>34.34</v>
      </c>
      <c r="K140" s="279">
        <v>0.0</v>
      </c>
      <c r="L140" s="258">
        <f t="shared" si="58"/>
        <v>172.35</v>
      </c>
      <c r="M140" s="279">
        <v>0.0</v>
      </c>
      <c r="N140" s="258">
        <f t="shared" si="59"/>
        <v>200</v>
      </c>
      <c r="O140" s="279">
        <v>0.0</v>
      </c>
      <c r="P140" s="258">
        <f>P139+O140</f>
        <v>102.87</v>
      </c>
      <c r="Q140" s="279">
        <f t="shared" si="54"/>
        <v>2.02</v>
      </c>
      <c r="R140" s="280">
        <f t="shared" si="22"/>
        <v>4509.56</v>
      </c>
      <c r="S140" s="217"/>
      <c r="T140" s="27"/>
      <c r="U140" s="27"/>
      <c r="V140" s="313"/>
      <c r="W140" s="27"/>
      <c r="X140" s="27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</row>
    <row r="141">
      <c r="A141" s="259"/>
      <c r="B141" s="269">
        <v>44045.0</v>
      </c>
      <c r="C141" s="270" t="s">
        <v>61</v>
      </c>
      <c r="D141" s="273">
        <f>ROUND($C$3/365*H139,2)</f>
        <v>3.21</v>
      </c>
      <c r="E141" s="272">
        <v>0.0</v>
      </c>
      <c r="F141" s="273">
        <f t="shared" si="55"/>
        <v>2049.71</v>
      </c>
      <c r="G141" s="272">
        <v>0.0</v>
      </c>
      <c r="H141" s="273">
        <f t="shared" si="56"/>
        <v>1950.29</v>
      </c>
      <c r="I141" s="281">
        <v>0.0</v>
      </c>
      <c r="J141" s="271">
        <f t="shared" si="57"/>
        <v>34.34</v>
      </c>
      <c r="K141" s="272">
        <v>0.0</v>
      </c>
      <c r="L141" s="273">
        <f t="shared" si="58"/>
        <v>172.35</v>
      </c>
      <c r="M141" s="272">
        <v>0.0</v>
      </c>
      <c r="N141" s="273">
        <f t="shared" si="59"/>
        <v>200</v>
      </c>
      <c r="O141" s="272">
        <f>D141</f>
        <v>3.21</v>
      </c>
      <c r="P141" s="273">
        <f>P139+O141</f>
        <v>106.08</v>
      </c>
      <c r="Q141" s="272">
        <f t="shared" si="54"/>
        <v>3.21</v>
      </c>
      <c r="R141" s="271">
        <f t="shared" si="22"/>
        <v>4512.77</v>
      </c>
      <c r="S141" s="217"/>
      <c r="T141" s="274">
        <v>13.0</v>
      </c>
      <c r="U141" s="274">
        <v>0.0</v>
      </c>
      <c r="V141" s="313"/>
      <c r="W141" s="276">
        <f>ROUND(MAX(0,F141-$S$4)+J142+ROUND(F141*$C$2/365,2)*(T141-U141)+ROUND(F141*$C$5,2)*U141,2)</f>
        <v>1061.32</v>
      </c>
      <c r="X141" s="277">
        <f>ROUND(R142/$C$14*100,2)</f>
        <v>45.15</v>
      </c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</row>
    <row r="142">
      <c r="A142" s="259"/>
      <c r="B142" s="253">
        <v>44045.0</v>
      </c>
      <c r="C142" s="278" t="s">
        <v>44</v>
      </c>
      <c r="D142" s="258">
        <f>ROUND($C$2/365*F141,2)</f>
        <v>2.02</v>
      </c>
      <c r="E142" s="279">
        <v>0.0</v>
      </c>
      <c r="F142" s="258">
        <f t="shared" si="55"/>
        <v>2049.71</v>
      </c>
      <c r="G142" s="279">
        <v>0.0</v>
      </c>
      <c r="H142" s="258">
        <f t="shared" si="56"/>
        <v>1950.29</v>
      </c>
      <c r="I142" s="279">
        <f>D142</f>
        <v>2.02</v>
      </c>
      <c r="J142" s="280">
        <f t="shared" si="57"/>
        <v>36.36</v>
      </c>
      <c r="K142" s="279">
        <v>0.0</v>
      </c>
      <c r="L142" s="258">
        <f t="shared" si="58"/>
        <v>172.35</v>
      </c>
      <c r="M142" s="279">
        <v>0.0</v>
      </c>
      <c r="N142" s="258">
        <f t="shared" si="59"/>
        <v>200</v>
      </c>
      <c r="O142" s="279">
        <v>0.0</v>
      </c>
      <c r="P142" s="258">
        <f>P141+O142</f>
        <v>106.08</v>
      </c>
      <c r="Q142" s="279">
        <f t="shared" si="54"/>
        <v>2.02</v>
      </c>
      <c r="R142" s="280">
        <f t="shared" si="22"/>
        <v>4514.79</v>
      </c>
      <c r="S142" s="217"/>
      <c r="T142" s="27"/>
      <c r="U142" s="27"/>
      <c r="V142" s="313"/>
      <c r="W142" s="27"/>
      <c r="X142" s="27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</row>
    <row r="143">
      <c r="A143" s="259"/>
      <c r="B143" s="269">
        <v>44046.0</v>
      </c>
      <c r="C143" s="270" t="s">
        <v>61</v>
      </c>
      <c r="D143" s="273">
        <f>ROUND($C$3/365*H141,2)</f>
        <v>3.21</v>
      </c>
      <c r="E143" s="272">
        <v>0.0</v>
      </c>
      <c r="F143" s="273">
        <f t="shared" si="55"/>
        <v>2049.71</v>
      </c>
      <c r="G143" s="272">
        <v>0.0</v>
      </c>
      <c r="H143" s="273">
        <f t="shared" si="56"/>
        <v>1950.29</v>
      </c>
      <c r="I143" s="281">
        <v>0.0</v>
      </c>
      <c r="J143" s="271">
        <f t="shared" si="57"/>
        <v>36.36</v>
      </c>
      <c r="K143" s="272">
        <v>0.0</v>
      </c>
      <c r="L143" s="273">
        <f t="shared" si="58"/>
        <v>172.35</v>
      </c>
      <c r="M143" s="272">
        <v>0.0</v>
      </c>
      <c r="N143" s="273">
        <f t="shared" si="59"/>
        <v>200</v>
      </c>
      <c r="O143" s="272">
        <f>D143</f>
        <v>3.21</v>
      </c>
      <c r="P143" s="273">
        <f>P141+O143</f>
        <v>109.29</v>
      </c>
      <c r="Q143" s="272">
        <f t="shared" si="54"/>
        <v>3.21</v>
      </c>
      <c r="R143" s="271">
        <f t="shared" si="22"/>
        <v>4518</v>
      </c>
      <c r="S143" s="217"/>
      <c r="T143" s="274">
        <v>12.0</v>
      </c>
      <c r="U143" s="274">
        <v>0.0</v>
      </c>
      <c r="V143" s="313"/>
      <c r="W143" s="276">
        <f>ROUND(MAX(0,F143-$S$4)+J144+ROUND(F143*$C$2/365,2)*(T143-U143)+ROUND(F143*$C$5,2)*U143,2)</f>
        <v>1061.32</v>
      </c>
      <c r="X143" s="277">
        <f>ROUND(R144/$C$14*100,2)</f>
        <v>45.2</v>
      </c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</row>
    <row r="144">
      <c r="A144" s="259"/>
      <c r="B144" s="253">
        <v>44046.0</v>
      </c>
      <c r="C144" s="278" t="s">
        <v>44</v>
      </c>
      <c r="D144" s="258">
        <f>ROUND($C$2/365*F143,2)</f>
        <v>2.02</v>
      </c>
      <c r="E144" s="279">
        <v>0.0</v>
      </c>
      <c r="F144" s="258">
        <f t="shared" si="55"/>
        <v>2049.71</v>
      </c>
      <c r="G144" s="279">
        <v>0.0</v>
      </c>
      <c r="H144" s="258">
        <f t="shared" si="56"/>
        <v>1950.29</v>
      </c>
      <c r="I144" s="279">
        <f>D144</f>
        <v>2.02</v>
      </c>
      <c r="J144" s="280">
        <f t="shared" si="57"/>
        <v>38.38</v>
      </c>
      <c r="K144" s="279">
        <v>0.0</v>
      </c>
      <c r="L144" s="258">
        <f t="shared" si="58"/>
        <v>172.35</v>
      </c>
      <c r="M144" s="279">
        <v>0.0</v>
      </c>
      <c r="N144" s="258">
        <f t="shared" si="59"/>
        <v>200</v>
      </c>
      <c r="O144" s="279">
        <v>0.0</v>
      </c>
      <c r="P144" s="258">
        <f>P143+O144</f>
        <v>109.29</v>
      </c>
      <c r="Q144" s="279">
        <f t="shared" si="54"/>
        <v>2.02</v>
      </c>
      <c r="R144" s="280">
        <f t="shared" si="22"/>
        <v>4520.02</v>
      </c>
      <c r="S144" s="217"/>
      <c r="T144" s="27"/>
      <c r="U144" s="27"/>
      <c r="V144" s="313"/>
      <c r="W144" s="27"/>
      <c r="X144" s="27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</row>
    <row r="145">
      <c r="A145" s="259"/>
      <c r="B145" s="269">
        <v>44047.0</v>
      </c>
      <c r="C145" s="270" t="s">
        <v>61</v>
      </c>
      <c r="D145" s="273">
        <f>ROUND($C$3/365*H143,2)</f>
        <v>3.21</v>
      </c>
      <c r="E145" s="272">
        <v>0.0</v>
      </c>
      <c r="F145" s="273">
        <f t="shared" si="55"/>
        <v>2049.71</v>
      </c>
      <c r="G145" s="272">
        <v>0.0</v>
      </c>
      <c r="H145" s="273">
        <f t="shared" si="56"/>
        <v>1950.29</v>
      </c>
      <c r="I145" s="281">
        <v>0.0</v>
      </c>
      <c r="J145" s="271">
        <f t="shared" si="57"/>
        <v>38.38</v>
      </c>
      <c r="K145" s="272">
        <v>0.0</v>
      </c>
      <c r="L145" s="273">
        <f t="shared" si="58"/>
        <v>172.35</v>
      </c>
      <c r="M145" s="272">
        <v>0.0</v>
      </c>
      <c r="N145" s="273">
        <f t="shared" si="59"/>
        <v>200</v>
      </c>
      <c r="O145" s="272">
        <f>D145</f>
        <v>3.21</v>
      </c>
      <c r="P145" s="273">
        <f>P143+O145</f>
        <v>112.5</v>
      </c>
      <c r="Q145" s="272">
        <f t="shared" si="54"/>
        <v>3.21</v>
      </c>
      <c r="R145" s="271">
        <f t="shared" si="22"/>
        <v>4523.23</v>
      </c>
      <c r="S145" s="217"/>
      <c r="T145" s="274">
        <v>11.0</v>
      </c>
      <c r="U145" s="274">
        <v>0.0</v>
      </c>
      <c r="V145" s="313"/>
      <c r="W145" s="276">
        <f>ROUND(MAX(0,F145-$S$4)+J146+ROUND(F145*$C$2/365,2)*(T145-U145)+ROUND(F145*$C$5,2)*U145,2)</f>
        <v>1061.32</v>
      </c>
      <c r="X145" s="277">
        <f>ROUND(R146/$C$14*100,2)</f>
        <v>45.25</v>
      </c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</row>
    <row r="146">
      <c r="A146" s="259"/>
      <c r="B146" s="253">
        <v>44047.0</v>
      </c>
      <c r="C146" s="278" t="s">
        <v>44</v>
      </c>
      <c r="D146" s="258">
        <f>ROUND($C$2/365*F145,2)</f>
        <v>2.02</v>
      </c>
      <c r="E146" s="279">
        <v>0.0</v>
      </c>
      <c r="F146" s="258">
        <f t="shared" si="55"/>
        <v>2049.71</v>
      </c>
      <c r="G146" s="279">
        <v>0.0</v>
      </c>
      <c r="H146" s="258">
        <f t="shared" si="56"/>
        <v>1950.29</v>
      </c>
      <c r="I146" s="279">
        <f>D146</f>
        <v>2.02</v>
      </c>
      <c r="J146" s="280">
        <f t="shared" si="57"/>
        <v>40.4</v>
      </c>
      <c r="K146" s="279">
        <v>0.0</v>
      </c>
      <c r="L146" s="258">
        <f t="shared" si="58"/>
        <v>172.35</v>
      </c>
      <c r="M146" s="279">
        <v>0.0</v>
      </c>
      <c r="N146" s="258">
        <f t="shared" si="59"/>
        <v>200</v>
      </c>
      <c r="O146" s="279">
        <v>0.0</v>
      </c>
      <c r="P146" s="258">
        <f>P145+O146</f>
        <v>112.5</v>
      </c>
      <c r="Q146" s="279">
        <f t="shared" si="54"/>
        <v>2.02</v>
      </c>
      <c r="R146" s="280">
        <f t="shared" si="22"/>
        <v>4525.25</v>
      </c>
      <c r="S146" s="217"/>
      <c r="T146" s="27"/>
      <c r="U146" s="27"/>
      <c r="V146" s="313"/>
      <c r="W146" s="27"/>
      <c r="X146" s="27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</row>
    <row r="147">
      <c r="A147" s="259"/>
      <c r="B147" s="269">
        <v>44048.0</v>
      </c>
      <c r="C147" s="270" t="s">
        <v>61</v>
      </c>
      <c r="D147" s="273">
        <f>ROUND($C$3/365*H145,2)</f>
        <v>3.21</v>
      </c>
      <c r="E147" s="272">
        <v>0.0</v>
      </c>
      <c r="F147" s="273">
        <f t="shared" si="55"/>
        <v>2049.71</v>
      </c>
      <c r="G147" s="272">
        <v>0.0</v>
      </c>
      <c r="H147" s="273">
        <f t="shared" si="56"/>
        <v>1950.29</v>
      </c>
      <c r="I147" s="281">
        <v>0.0</v>
      </c>
      <c r="J147" s="271">
        <f t="shared" si="57"/>
        <v>40.4</v>
      </c>
      <c r="K147" s="272">
        <v>0.0</v>
      </c>
      <c r="L147" s="273">
        <f t="shared" si="58"/>
        <v>172.35</v>
      </c>
      <c r="M147" s="272">
        <v>0.0</v>
      </c>
      <c r="N147" s="273">
        <f t="shared" si="59"/>
        <v>200</v>
      </c>
      <c r="O147" s="272">
        <f>D147</f>
        <v>3.21</v>
      </c>
      <c r="P147" s="273">
        <f>P145+O147</f>
        <v>115.71</v>
      </c>
      <c r="Q147" s="272">
        <f t="shared" si="54"/>
        <v>3.21</v>
      </c>
      <c r="R147" s="271">
        <f t="shared" si="22"/>
        <v>4528.46</v>
      </c>
      <c r="S147" s="217"/>
      <c r="T147" s="274">
        <v>10.0</v>
      </c>
      <c r="U147" s="274">
        <v>0.0</v>
      </c>
      <c r="V147" s="313"/>
      <c r="W147" s="276">
        <f>ROUND(MAX(0,F147-$S$4)+J148+ROUND(F147*$C$2/365,2)*(T147-U147)+ROUND(F147*$C$5,2)*U147,2)</f>
        <v>1061.32</v>
      </c>
      <c r="X147" s="277">
        <f>ROUND(R148/$C$14*100,2)</f>
        <v>45.3</v>
      </c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</row>
    <row r="148">
      <c r="A148" s="259"/>
      <c r="B148" s="253">
        <v>44048.0</v>
      </c>
      <c r="C148" s="278" t="s">
        <v>44</v>
      </c>
      <c r="D148" s="258">
        <f>ROUND($C$2/365*F147,2)</f>
        <v>2.02</v>
      </c>
      <c r="E148" s="279">
        <v>0.0</v>
      </c>
      <c r="F148" s="258">
        <f t="shared" si="55"/>
        <v>2049.71</v>
      </c>
      <c r="G148" s="279">
        <v>0.0</v>
      </c>
      <c r="H148" s="258">
        <f t="shared" si="56"/>
        <v>1950.29</v>
      </c>
      <c r="I148" s="279">
        <f>D148</f>
        <v>2.02</v>
      </c>
      <c r="J148" s="280">
        <f t="shared" si="57"/>
        <v>42.42</v>
      </c>
      <c r="K148" s="279">
        <v>0.0</v>
      </c>
      <c r="L148" s="258">
        <f t="shared" si="58"/>
        <v>172.35</v>
      </c>
      <c r="M148" s="279">
        <v>0.0</v>
      </c>
      <c r="N148" s="258">
        <f t="shared" si="59"/>
        <v>200</v>
      </c>
      <c r="O148" s="279">
        <v>0.0</v>
      </c>
      <c r="P148" s="258">
        <f>P147+O148</f>
        <v>115.71</v>
      </c>
      <c r="Q148" s="279">
        <f t="shared" si="54"/>
        <v>2.02</v>
      </c>
      <c r="R148" s="280">
        <f t="shared" si="22"/>
        <v>4530.48</v>
      </c>
      <c r="S148" s="217"/>
      <c r="T148" s="27"/>
      <c r="U148" s="27"/>
      <c r="V148" s="313"/>
      <c r="W148" s="27"/>
      <c r="X148" s="27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</row>
    <row r="149">
      <c r="A149" s="259"/>
      <c r="B149" s="269">
        <v>44049.0</v>
      </c>
      <c r="C149" s="270" t="s">
        <v>61</v>
      </c>
      <c r="D149" s="273">
        <f>ROUND($C$3/365*H147,2)</f>
        <v>3.21</v>
      </c>
      <c r="E149" s="272">
        <v>0.0</v>
      </c>
      <c r="F149" s="273">
        <f t="shared" si="55"/>
        <v>2049.71</v>
      </c>
      <c r="G149" s="272">
        <v>0.0</v>
      </c>
      <c r="H149" s="273">
        <f t="shared" si="56"/>
        <v>1950.29</v>
      </c>
      <c r="I149" s="281">
        <v>0.0</v>
      </c>
      <c r="J149" s="271">
        <f t="shared" si="57"/>
        <v>42.42</v>
      </c>
      <c r="K149" s="272">
        <v>0.0</v>
      </c>
      <c r="L149" s="273">
        <f t="shared" si="58"/>
        <v>172.35</v>
      </c>
      <c r="M149" s="272">
        <v>0.0</v>
      </c>
      <c r="N149" s="273">
        <f t="shared" si="59"/>
        <v>200</v>
      </c>
      <c r="O149" s="272">
        <f>D149</f>
        <v>3.21</v>
      </c>
      <c r="P149" s="273">
        <f>P147+O149</f>
        <v>118.92</v>
      </c>
      <c r="Q149" s="272">
        <f t="shared" si="54"/>
        <v>3.21</v>
      </c>
      <c r="R149" s="271">
        <f t="shared" si="22"/>
        <v>4533.69</v>
      </c>
      <c r="S149" s="217"/>
      <c r="T149" s="274">
        <v>9.0</v>
      </c>
      <c r="U149" s="274">
        <v>0.0</v>
      </c>
      <c r="V149" s="313"/>
      <c r="W149" s="276">
        <f>ROUND(MAX(0,F149-$S$4)+J150+ROUND(F149*$C$2/365,2)*(T149-U149)+ROUND(F149*$C$5,2)*U149,2)</f>
        <v>1061.32</v>
      </c>
      <c r="X149" s="277">
        <f>ROUND(R150/$C$14*100,2)</f>
        <v>45.36</v>
      </c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</row>
    <row r="150">
      <c r="A150" s="259"/>
      <c r="B150" s="253">
        <v>44049.0</v>
      </c>
      <c r="C150" s="278" t="s">
        <v>44</v>
      </c>
      <c r="D150" s="258">
        <f>ROUND($C$2/365*F149,2)</f>
        <v>2.02</v>
      </c>
      <c r="E150" s="279">
        <v>0.0</v>
      </c>
      <c r="F150" s="258">
        <f t="shared" si="55"/>
        <v>2049.71</v>
      </c>
      <c r="G150" s="279">
        <v>0.0</v>
      </c>
      <c r="H150" s="258">
        <f t="shared" si="56"/>
        <v>1950.29</v>
      </c>
      <c r="I150" s="279">
        <f>D150</f>
        <v>2.02</v>
      </c>
      <c r="J150" s="280">
        <f t="shared" si="57"/>
        <v>44.44</v>
      </c>
      <c r="K150" s="279">
        <v>0.0</v>
      </c>
      <c r="L150" s="258">
        <f t="shared" si="58"/>
        <v>172.35</v>
      </c>
      <c r="M150" s="279">
        <v>0.0</v>
      </c>
      <c r="N150" s="258">
        <f t="shared" si="59"/>
        <v>200</v>
      </c>
      <c r="O150" s="279">
        <v>0.0</v>
      </c>
      <c r="P150" s="258">
        <f>P149+O150</f>
        <v>118.92</v>
      </c>
      <c r="Q150" s="279">
        <f t="shared" si="54"/>
        <v>2.02</v>
      </c>
      <c r="R150" s="280">
        <f t="shared" si="22"/>
        <v>4535.71</v>
      </c>
      <c r="S150" s="217"/>
      <c r="T150" s="27"/>
      <c r="U150" s="27"/>
      <c r="V150" s="313"/>
      <c r="W150" s="27"/>
      <c r="X150" s="27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</row>
    <row r="151">
      <c r="A151" s="259"/>
      <c r="B151" s="269">
        <v>44050.0</v>
      </c>
      <c r="C151" s="270" t="s">
        <v>61</v>
      </c>
      <c r="D151" s="273">
        <f>ROUND($C$3/365*H149,2)</f>
        <v>3.21</v>
      </c>
      <c r="E151" s="272">
        <v>0.0</v>
      </c>
      <c r="F151" s="273">
        <f t="shared" si="55"/>
        <v>2049.71</v>
      </c>
      <c r="G151" s="272">
        <v>0.0</v>
      </c>
      <c r="H151" s="273">
        <f t="shared" si="56"/>
        <v>1950.29</v>
      </c>
      <c r="I151" s="281">
        <v>0.0</v>
      </c>
      <c r="J151" s="271">
        <f t="shared" si="57"/>
        <v>44.44</v>
      </c>
      <c r="K151" s="272">
        <v>0.0</v>
      </c>
      <c r="L151" s="273">
        <f t="shared" si="58"/>
        <v>172.35</v>
      </c>
      <c r="M151" s="272">
        <v>0.0</v>
      </c>
      <c r="N151" s="273">
        <f t="shared" si="59"/>
        <v>200</v>
      </c>
      <c r="O151" s="272">
        <f>D151</f>
        <v>3.21</v>
      </c>
      <c r="P151" s="273">
        <f>P149+O151</f>
        <v>122.13</v>
      </c>
      <c r="Q151" s="272">
        <f t="shared" si="54"/>
        <v>3.21</v>
      </c>
      <c r="R151" s="271">
        <f t="shared" si="22"/>
        <v>4538.92</v>
      </c>
      <c r="S151" s="217"/>
      <c r="T151" s="274">
        <v>8.0</v>
      </c>
      <c r="U151" s="274">
        <v>0.0</v>
      </c>
      <c r="V151" s="313"/>
      <c r="W151" s="276">
        <f>ROUND(MAX(0,F151-$S$4)+J152+ROUND(F151*$C$2/365,2)*(T151-U151)+ROUND(F151*$C$5,2)*U151,2)</f>
        <v>1061.32</v>
      </c>
      <c r="X151" s="277">
        <f>ROUND(R152/$C$14*100,2)</f>
        <v>45.41</v>
      </c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</row>
    <row r="152">
      <c r="A152" s="259"/>
      <c r="B152" s="253">
        <v>44050.0</v>
      </c>
      <c r="C152" s="278" t="s">
        <v>44</v>
      </c>
      <c r="D152" s="258">
        <f>ROUND($C$2/365*F151,2)</f>
        <v>2.02</v>
      </c>
      <c r="E152" s="279">
        <v>0.0</v>
      </c>
      <c r="F152" s="258">
        <f t="shared" si="55"/>
        <v>2049.71</v>
      </c>
      <c r="G152" s="279">
        <v>0.0</v>
      </c>
      <c r="H152" s="258">
        <f t="shared" si="56"/>
        <v>1950.29</v>
      </c>
      <c r="I152" s="279">
        <f>D152</f>
        <v>2.02</v>
      </c>
      <c r="J152" s="280">
        <f t="shared" si="57"/>
        <v>46.46</v>
      </c>
      <c r="K152" s="279">
        <v>0.0</v>
      </c>
      <c r="L152" s="258">
        <f t="shared" si="58"/>
        <v>172.35</v>
      </c>
      <c r="M152" s="279">
        <v>0.0</v>
      </c>
      <c r="N152" s="258">
        <f t="shared" si="59"/>
        <v>200</v>
      </c>
      <c r="O152" s="279">
        <v>0.0</v>
      </c>
      <c r="P152" s="258">
        <f>P151+O152</f>
        <v>122.13</v>
      </c>
      <c r="Q152" s="279">
        <f t="shared" si="54"/>
        <v>2.02</v>
      </c>
      <c r="R152" s="280">
        <f t="shared" si="22"/>
        <v>4540.94</v>
      </c>
      <c r="S152" s="217"/>
      <c r="T152" s="27"/>
      <c r="U152" s="27"/>
      <c r="V152" s="313"/>
      <c r="W152" s="27"/>
      <c r="X152" s="27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</row>
    <row r="153">
      <c r="A153" s="259"/>
      <c r="B153" s="269">
        <v>44051.0</v>
      </c>
      <c r="C153" s="270" t="s">
        <v>61</v>
      </c>
      <c r="D153" s="273">
        <f>ROUND($C$3/365*H151,2)</f>
        <v>3.21</v>
      </c>
      <c r="E153" s="272">
        <v>0.0</v>
      </c>
      <c r="F153" s="273">
        <f t="shared" si="55"/>
        <v>2049.71</v>
      </c>
      <c r="G153" s="272">
        <v>0.0</v>
      </c>
      <c r="H153" s="273">
        <f t="shared" si="56"/>
        <v>1950.29</v>
      </c>
      <c r="I153" s="281">
        <v>0.0</v>
      </c>
      <c r="J153" s="271">
        <f t="shared" si="57"/>
        <v>46.46</v>
      </c>
      <c r="K153" s="272">
        <v>0.0</v>
      </c>
      <c r="L153" s="273">
        <f t="shared" si="58"/>
        <v>172.35</v>
      </c>
      <c r="M153" s="272">
        <v>0.0</v>
      </c>
      <c r="N153" s="273">
        <f t="shared" si="59"/>
        <v>200</v>
      </c>
      <c r="O153" s="272">
        <f>D153</f>
        <v>3.21</v>
      </c>
      <c r="P153" s="273">
        <f>P151+O153</f>
        <v>125.34</v>
      </c>
      <c r="Q153" s="272">
        <f t="shared" si="54"/>
        <v>3.21</v>
      </c>
      <c r="R153" s="271">
        <f t="shared" si="22"/>
        <v>4544.15</v>
      </c>
      <c r="S153" s="217"/>
      <c r="T153" s="274">
        <v>7.0</v>
      </c>
      <c r="U153" s="274">
        <v>0.0</v>
      </c>
      <c r="V153" s="313"/>
      <c r="W153" s="276">
        <f>ROUND(MAX(0,F153-$S$4)+J154+ROUND(F153*$C$2/365,2)*(T153-U153)+ROUND(F153*$C$5,2)*U153,2)</f>
        <v>1061.32</v>
      </c>
      <c r="X153" s="277">
        <f>ROUND(R154/$C$14*100,2)</f>
        <v>45.46</v>
      </c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</row>
    <row r="154">
      <c r="A154" s="259"/>
      <c r="B154" s="253">
        <v>44051.0</v>
      </c>
      <c r="C154" s="278" t="s">
        <v>44</v>
      </c>
      <c r="D154" s="258">
        <f>ROUND($C$2/365*F153,2)</f>
        <v>2.02</v>
      </c>
      <c r="E154" s="279">
        <v>0.0</v>
      </c>
      <c r="F154" s="258">
        <f t="shared" si="55"/>
        <v>2049.71</v>
      </c>
      <c r="G154" s="279">
        <v>0.0</v>
      </c>
      <c r="H154" s="258">
        <f t="shared" si="56"/>
        <v>1950.29</v>
      </c>
      <c r="I154" s="279">
        <f>D154</f>
        <v>2.02</v>
      </c>
      <c r="J154" s="280">
        <f t="shared" si="57"/>
        <v>48.48</v>
      </c>
      <c r="K154" s="279">
        <v>0.0</v>
      </c>
      <c r="L154" s="258">
        <f t="shared" si="58"/>
        <v>172.35</v>
      </c>
      <c r="M154" s="279">
        <v>0.0</v>
      </c>
      <c r="N154" s="258">
        <f t="shared" si="59"/>
        <v>200</v>
      </c>
      <c r="O154" s="279">
        <v>0.0</v>
      </c>
      <c r="P154" s="258">
        <f>P153+O154</f>
        <v>125.34</v>
      </c>
      <c r="Q154" s="279">
        <f t="shared" si="54"/>
        <v>2.02</v>
      </c>
      <c r="R154" s="280">
        <f t="shared" si="22"/>
        <v>4546.17</v>
      </c>
      <c r="S154" s="217"/>
      <c r="T154" s="27"/>
      <c r="U154" s="27"/>
      <c r="V154" s="313"/>
      <c r="W154" s="27"/>
      <c r="X154" s="27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</row>
    <row r="155">
      <c r="A155" s="259"/>
      <c r="B155" s="269">
        <v>44052.0</v>
      </c>
      <c r="C155" s="270" t="s">
        <v>61</v>
      </c>
      <c r="D155" s="273">
        <f>ROUND($C$3/365*H153,2)</f>
        <v>3.21</v>
      </c>
      <c r="E155" s="272">
        <v>0.0</v>
      </c>
      <c r="F155" s="273">
        <f t="shared" si="55"/>
        <v>2049.71</v>
      </c>
      <c r="G155" s="272">
        <v>0.0</v>
      </c>
      <c r="H155" s="273">
        <f t="shared" si="56"/>
        <v>1950.29</v>
      </c>
      <c r="I155" s="281">
        <v>0.0</v>
      </c>
      <c r="J155" s="271">
        <f t="shared" si="57"/>
        <v>48.48</v>
      </c>
      <c r="K155" s="272">
        <v>0.0</v>
      </c>
      <c r="L155" s="273">
        <f t="shared" si="58"/>
        <v>172.35</v>
      </c>
      <c r="M155" s="272">
        <v>0.0</v>
      </c>
      <c r="N155" s="273">
        <f t="shared" si="59"/>
        <v>200</v>
      </c>
      <c r="O155" s="272">
        <f>D155</f>
        <v>3.21</v>
      </c>
      <c r="P155" s="273">
        <f>P153+O155</f>
        <v>128.55</v>
      </c>
      <c r="Q155" s="272">
        <f t="shared" si="54"/>
        <v>3.21</v>
      </c>
      <c r="R155" s="271">
        <f t="shared" si="22"/>
        <v>4549.38</v>
      </c>
      <c r="S155" s="217"/>
      <c r="T155" s="274">
        <v>6.0</v>
      </c>
      <c r="U155" s="274">
        <v>0.0</v>
      </c>
      <c r="V155" s="313"/>
      <c r="W155" s="276">
        <f>ROUND(MAX(0,F155-$S$4)+J156+ROUND(F155*$C$2/365,2)*(T155-U155)+ROUND(F155*$C$5,2)*U155,2)</f>
        <v>1061.32</v>
      </c>
      <c r="X155" s="277">
        <f>ROUND(R156/$C$14*100,2)</f>
        <v>45.51</v>
      </c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</row>
    <row r="156">
      <c r="A156" s="259"/>
      <c r="B156" s="253">
        <v>44052.0</v>
      </c>
      <c r="C156" s="278" t="s">
        <v>44</v>
      </c>
      <c r="D156" s="258">
        <f>ROUND($C$2/365*F155,2)</f>
        <v>2.02</v>
      </c>
      <c r="E156" s="279">
        <v>0.0</v>
      </c>
      <c r="F156" s="258">
        <f t="shared" si="55"/>
        <v>2049.71</v>
      </c>
      <c r="G156" s="279">
        <v>0.0</v>
      </c>
      <c r="H156" s="258">
        <f t="shared" si="56"/>
        <v>1950.29</v>
      </c>
      <c r="I156" s="279">
        <f>D156</f>
        <v>2.02</v>
      </c>
      <c r="J156" s="280">
        <f t="shared" si="57"/>
        <v>50.5</v>
      </c>
      <c r="K156" s="279">
        <v>0.0</v>
      </c>
      <c r="L156" s="258">
        <f t="shared" si="58"/>
        <v>172.35</v>
      </c>
      <c r="M156" s="279">
        <v>0.0</v>
      </c>
      <c r="N156" s="258">
        <f t="shared" si="59"/>
        <v>200</v>
      </c>
      <c r="O156" s="279">
        <v>0.0</v>
      </c>
      <c r="P156" s="258">
        <f>P155+O156</f>
        <v>128.55</v>
      </c>
      <c r="Q156" s="279">
        <f t="shared" si="54"/>
        <v>2.02</v>
      </c>
      <c r="R156" s="280">
        <f t="shared" si="22"/>
        <v>4551.4</v>
      </c>
      <c r="S156" s="217"/>
      <c r="T156" s="27"/>
      <c r="U156" s="27"/>
      <c r="V156" s="313"/>
      <c r="W156" s="27"/>
      <c r="X156" s="27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</row>
    <row r="157">
      <c r="A157" s="259"/>
      <c r="B157" s="269">
        <v>44053.0</v>
      </c>
      <c r="C157" s="270" t="s">
        <v>61</v>
      </c>
      <c r="D157" s="273">
        <f>ROUND($C$3/365*H155,2)</f>
        <v>3.21</v>
      </c>
      <c r="E157" s="272">
        <v>0.0</v>
      </c>
      <c r="F157" s="273">
        <f t="shared" si="55"/>
        <v>2049.71</v>
      </c>
      <c r="G157" s="272">
        <v>0.0</v>
      </c>
      <c r="H157" s="273">
        <f t="shared" si="56"/>
        <v>1950.29</v>
      </c>
      <c r="I157" s="281">
        <v>0.0</v>
      </c>
      <c r="J157" s="271">
        <f t="shared" si="57"/>
        <v>50.5</v>
      </c>
      <c r="K157" s="272">
        <v>0.0</v>
      </c>
      <c r="L157" s="273">
        <f t="shared" si="58"/>
        <v>172.35</v>
      </c>
      <c r="M157" s="272">
        <v>0.0</v>
      </c>
      <c r="N157" s="273">
        <f t="shared" si="59"/>
        <v>200</v>
      </c>
      <c r="O157" s="272">
        <f>D157</f>
        <v>3.21</v>
      </c>
      <c r="P157" s="273">
        <f>P155+O157</f>
        <v>131.76</v>
      </c>
      <c r="Q157" s="272">
        <f t="shared" si="54"/>
        <v>3.21</v>
      </c>
      <c r="R157" s="271">
        <f t="shared" si="22"/>
        <v>4554.61</v>
      </c>
      <c r="S157" s="217"/>
      <c r="T157" s="274">
        <v>5.0</v>
      </c>
      <c r="U157" s="274">
        <v>0.0</v>
      </c>
      <c r="V157" s="313"/>
      <c r="W157" s="276">
        <f>ROUND(MAX(0,F157-$S$4)+J158+ROUND(F157*$C$2/365,2)*(T157-U157)+ROUND(F157*$C$5,2)*U157,2)</f>
        <v>1061.32</v>
      </c>
      <c r="X157" s="277">
        <f>ROUND(R158/$C$14*100,2)</f>
        <v>45.57</v>
      </c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</row>
    <row r="158">
      <c r="A158" s="259"/>
      <c r="B158" s="253">
        <v>44053.0</v>
      </c>
      <c r="C158" s="278" t="s">
        <v>44</v>
      </c>
      <c r="D158" s="258">
        <f>ROUND($C$2/365*F157,2)</f>
        <v>2.02</v>
      </c>
      <c r="E158" s="279">
        <v>0.0</v>
      </c>
      <c r="F158" s="258">
        <f t="shared" si="55"/>
        <v>2049.71</v>
      </c>
      <c r="G158" s="279">
        <v>0.0</v>
      </c>
      <c r="H158" s="258">
        <f t="shared" si="56"/>
        <v>1950.29</v>
      </c>
      <c r="I158" s="279">
        <f>D158</f>
        <v>2.02</v>
      </c>
      <c r="J158" s="280">
        <f t="shared" si="57"/>
        <v>52.52</v>
      </c>
      <c r="K158" s="279">
        <v>0.0</v>
      </c>
      <c r="L158" s="258">
        <f t="shared" si="58"/>
        <v>172.35</v>
      </c>
      <c r="M158" s="279">
        <v>0.0</v>
      </c>
      <c r="N158" s="258">
        <f t="shared" si="59"/>
        <v>200</v>
      </c>
      <c r="O158" s="279">
        <v>0.0</v>
      </c>
      <c r="P158" s="258">
        <f>P157+O158</f>
        <v>131.76</v>
      </c>
      <c r="Q158" s="279">
        <f t="shared" si="54"/>
        <v>2.02</v>
      </c>
      <c r="R158" s="280">
        <f t="shared" si="22"/>
        <v>4556.63</v>
      </c>
      <c r="S158" s="217"/>
      <c r="T158" s="27"/>
      <c r="U158" s="27"/>
      <c r="V158" s="313"/>
      <c r="W158" s="27"/>
      <c r="X158" s="27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</row>
    <row r="159">
      <c r="A159" s="259"/>
      <c r="B159" s="269">
        <v>44054.0</v>
      </c>
      <c r="C159" s="270" t="s">
        <v>61</v>
      </c>
      <c r="D159" s="273">
        <f>ROUND($C$3/365*H157,2)</f>
        <v>3.21</v>
      </c>
      <c r="E159" s="272">
        <v>0.0</v>
      </c>
      <c r="F159" s="273">
        <f t="shared" si="55"/>
        <v>2049.71</v>
      </c>
      <c r="G159" s="272">
        <v>0.0</v>
      </c>
      <c r="H159" s="273">
        <f t="shared" si="56"/>
        <v>1950.29</v>
      </c>
      <c r="I159" s="281">
        <v>0.0</v>
      </c>
      <c r="J159" s="271">
        <f t="shared" si="57"/>
        <v>52.52</v>
      </c>
      <c r="K159" s="272">
        <v>0.0</v>
      </c>
      <c r="L159" s="273">
        <f t="shared" si="58"/>
        <v>172.35</v>
      </c>
      <c r="M159" s="272">
        <v>0.0</v>
      </c>
      <c r="N159" s="273">
        <f t="shared" si="59"/>
        <v>200</v>
      </c>
      <c r="O159" s="272">
        <f>D159</f>
        <v>3.21</v>
      </c>
      <c r="P159" s="273">
        <f>P157+O159</f>
        <v>134.97</v>
      </c>
      <c r="Q159" s="272">
        <f t="shared" si="54"/>
        <v>3.21</v>
      </c>
      <c r="R159" s="271">
        <f t="shared" si="22"/>
        <v>4559.84</v>
      </c>
      <c r="S159" s="217"/>
      <c r="T159" s="274">
        <v>4.0</v>
      </c>
      <c r="U159" s="274">
        <v>0.0</v>
      </c>
      <c r="V159" s="313"/>
      <c r="W159" s="276">
        <f>ROUND(MAX(0,F159-$S$4)+J160+ROUND(F159*$C$2/365,2)*(T159-U159)+ROUND(F159*$C$5,2)*U159,2)</f>
        <v>1061.32</v>
      </c>
      <c r="X159" s="277">
        <f>ROUND(R160/$C$14*100,2)</f>
        <v>45.62</v>
      </c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</row>
    <row r="160">
      <c r="A160" s="259"/>
      <c r="B160" s="253">
        <v>44054.0</v>
      </c>
      <c r="C160" s="278" t="s">
        <v>44</v>
      </c>
      <c r="D160" s="258">
        <f>ROUND($C$2/365*F159,2)</f>
        <v>2.02</v>
      </c>
      <c r="E160" s="279">
        <v>0.0</v>
      </c>
      <c r="F160" s="258">
        <f t="shared" si="55"/>
        <v>2049.71</v>
      </c>
      <c r="G160" s="279">
        <v>0.0</v>
      </c>
      <c r="H160" s="258">
        <f t="shared" si="56"/>
        <v>1950.29</v>
      </c>
      <c r="I160" s="279">
        <f>D160</f>
        <v>2.02</v>
      </c>
      <c r="J160" s="280">
        <f t="shared" si="57"/>
        <v>54.54</v>
      </c>
      <c r="K160" s="279">
        <v>0.0</v>
      </c>
      <c r="L160" s="258">
        <f t="shared" si="58"/>
        <v>172.35</v>
      </c>
      <c r="M160" s="279">
        <v>0.0</v>
      </c>
      <c r="N160" s="258">
        <f t="shared" si="59"/>
        <v>200</v>
      </c>
      <c r="O160" s="279">
        <v>0.0</v>
      </c>
      <c r="P160" s="258">
        <f>P159+O160</f>
        <v>134.97</v>
      </c>
      <c r="Q160" s="279">
        <f t="shared" si="54"/>
        <v>2.02</v>
      </c>
      <c r="R160" s="280">
        <f t="shared" si="22"/>
        <v>4561.86</v>
      </c>
      <c r="S160" s="217"/>
      <c r="T160" s="27"/>
      <c r="U160" s="27"/>
      <c r="V160" s="313"/>
      <c r="W160" s="27"/>
      <c r="X160" s="27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</row>
    <row r="161">
      <c r="A161" s="259"/>
      <c r="B161" s="269">
        <v>44055.0</v>
      </c>
      <c r="C161" s="270" t="s">
        <v>61</v>
      </c>
      <c r="D161" s="273">
        <f>ROUND($C$3/365*H159,2)</f>
        <v>3.21</v>
      </c>
      <c r="E161" s="272">
        <v>0.0</v>
      </c>
      <c r="F161" s="273">
        <f t="shared" si="55"/>
        <v>2049.71</v>
      </c>
      <c r="G161" s="272">
        <v>0.0</v>
      </c>
      <c r="H161" s="273">
        <f t="shared" si="56"/>
        <v>1950.29</v>
      </c>
      <c r="I161" s="281">
        <v>0.0</v>
      </c>
      <c r="J161" s="271">
        <f t="shared" si="57"/>
        <v>54.54</v>
      </c>
      <c r="K161" s="272">
        <v>0.0</v>
      </c>
      <c r="L161" s="273">
        <f t="shared" si="58"/>
        <v>172.35</v>
      </c>
      <c r="M161" s="272">
        <v>0.0</v>
      </c>
      <c r="N161" s="273">
        <f t="shared" si="59"/>
        <v>200</v>
      </c>
      <c r="O161" s="272">
        <f>D161</f>
        <v>3.21</v>
      </c>
      <c r="P161" s="273">
        <f>P159+O161</f>
        <v>138.18</v>
      </c>
      <c r="Q161" s="272">
        <f t="shared" si="54"/>
        <v>3.21</v>
      </c>
      <c r="R161" s="271">
        <f t="shared" si="22"/>
        <v>4565.07</v>
      </c>
      <c r="S161" s="217"/>
      <c r="T161" s="274">
        <v>3.0</v>
      </c>
      <c r="U161" s="274">
        <v>0.0</v>
      </c>
      <c r="V161" s="313"/>
      <c r="W161" s="276">
        <f>ROUND(MAX(0,F161-$S$4)+J162+ROUND(F161*$C$2/365,2)*(T161-U161)+ROUND(F161*$C$5,2)*U161,2)</f>
        <v>1061.32</v>
      </c>
      <c r="X161" s="277">
        <f>ROUND(R162/$C$14*100,2)</f>
        <v>45.67</v>
      </c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</row>
    <row r="162">
      <c r="A162" s="259"/>
      <c r="B162" s="253">
        <v>44055.0</v>
      </c>
      <c r="C162" s="278" t="s">
        <v>44</v>
      </c>
      <c r="D162" s="258">
        <f>ROUND($C$2/365*F161,2)</f>
        <v>2.02</v>
      </c>
      <c r="E162" s="279">
        <v>0.0</v>
      </c>
      <c r="F162" s="258">
        <f t="shared" si="55"/>
        <v>2049.71</v>
      </c>
      <c r="G162" s="279">
        <v>0.0</v>
      </c>
      <c r="H162" s="258">
        <f t="shared" si="56"/>
        <v>1950.29</v>
      </c>
      <c r="I162" s="279">
        <f>D162</f>
        <v>2.02</v>
      </c>
      <c r="J162" s="280">
        <f t="shared" si="57"/>
        <v>56.56</v>
      </c>
      <c r="K162" s="279">
        <v>0.0</v>
      </c>
      <c r="L162" s="258">
        <f t="shared" si="58"/>
        <v>172.35</v>
      </c>
      <c r="M162" s="279">
        <v>0.0</v>
      </c>
      <c r="N162" s="258">
        <f t="shared" si="59"/>
        <v>200</v>
      </c>
      <c r="O162" s="279">
        <v>0.0</v>
      </c>
      <c r="P162" s="258">
        <f>P161+O162</f>
        <v>138.18</v>
      </c>
      <c r="Q162" s="279">
        <f t="shared" si="54"/>
        <v>2.02</v>
      </c>
      <c r="R162" s="280">
        <f t="shared" si="22"/>
        <v>4567.09</v>
      </c>
      <c r="S162" s="217"/>
      <c r="T162" s="27"/>
      <c r="U162" s="27"/>
      <c r="V162" s="313"/>
      <c r="W162" s="27"/>
      <c r="X162" s="27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</row>
    <row r="163">
      <c r="A163" s="259"/>
      <c r="B163" s="269">
        <v>44056.0</v>
      </c>
      <c r="C163" s="270" t="s">
        <v>61</v>
      </c>
      <c r="D163" s="273">
        <f>ROUND($C$3/365*H161,2)</f>
        <v>3.21</v>
      </c>
      <c r="E163" s="272">
        <v>0.0</v>
      </c>
      <c r="F163" s="273">
        <f t="shared" si="55"/>
        <v>2049.71</v>
      </c>
      <c r="G163" s="272">
        <v>0.0</v>
      </c>
      <c r="H163" s="273">
        <f t="shared" si="56"/>
        <v>1950.29</v>
      </c>
      <c r="I163" s="281">
        <v>0.0</v>
      </c>
      <c r="J163" s="271">
        <f t="shared" si="57"/>
        <v>56.56</v>
      </c>
      <c r="K163" s="272">
        <v>0.0</v>
      </c>
      <c r="L163" s="273">
        <f t="shared" si="58"/>
        <v>172.35</v>
      </c>
      <c r="M163" s="272">
        <v>0.0</v>
      </c>
      <c r="N163" s="273">
        <f t="shared" si="59"/>
        <v>200</v>
      </c>
      <c r="O163" s="272">
        <f>D163</f>
        <v>3.21</v>
      </c>
      <c r="P163" s="273">
        <f>P161+O163</f>
        <v>141.39</v>
      </c>
      <c r="Q163" s="272">
        <f t="shared" si="54"/>
        <v>3.21</v>
      </c>
      <c r="R163" s="271">
        <f t="shared" si="22"/>
        <v>4570.3</v>
      </c>
      <c r="S163" s="217"/>
      <c r="T163" s="274">
        <v>2.0</v>
      </c>
      <c r="U163" s="274">
        <v>0.0</v>
      </c>
      <c r="V163" s="313"/>
      <c r="W163" s="276">
        <f>ROUND(MAX(0,F163-$S$4)+J164+ROUND(F163*$C$2/365,2)*(T163-U163)+ROUND(F163*$C$5,2)*U163,2)</f>
        <v>1061.32</v>
      </c>
      <c r="X163" s="277">
        <f>ROUND(R164/$C$14*100,2)</f>
        <v>45.72</v>
      </c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</row>
    <row r="164">
      <c r="A164" s="259"/>
      <c r="B164" s="253">
        <v>44056.0</v>
      </c>
      <c r="C164" s="278" t="s">
        <v>44</v>
      </c>
      <c r="D164" s="258">
        <f>ROUND($C$2/365*F163,2)</f>
        <v>2.02</v>
      </c>
      <c r="E164" s="279">
        <v>0.0</v>
      </c>
      <c r="F164" s="258">
        <f t="shared" si="55"/>
        <v>2049.71</v>
      </c>
      <c r="G164" s="279">
        <v>0.0</v>
      </c>
      <c r="H164" s="258">
        <f t="shared" si="56"/>
        <v>1950.29</v>
      </c>
      <c r="I164" s="279">
        <f>D164</f>
        <v>2.02</v>
      </c>
      <c r="J164" s="280">
        <f t="shared" si="57"/>
        <v>58.58</v>
      </c>
      <c r="K164" s="279">
        <v>0.0</v>
      </c>
      <c r="L164" s="258">
        <f t="shared" si="58"/>
        <v>172.35</v>
      </c>
      <c r="M164" s="279">
        <v>0.0</v>
      </c>
      <c r="N164" s="258">
        <f t="shared" si="59"/>
        <v>200</v>
      </c>
      <c r="O164" s="279">
        <v>0.0</v>
      </c>
      <c r="P164" s="258">
        <f>P163+O164</f>
        <v>141.39</v>
      </c>
      <c r="Q164" s="279">
        <f t="shared" si="54"/>
        <v>2.02</v>
      </c>
      <c r="R164" s="280">
        <f t="shared" si="22"/>
        <v>4572.32</v>
      </c>
      <c r="S164" s="217"/>
      <c r="T164" s="27"/>
      <c r="U164" s="27"/>
      <c r="V164" s="313"/>
      <c r="W164" s="27"/>
      <c r="X164" s="27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</row>
    <row r="165">
      <c r="A165" s="259"/>
      <c r="B165" s="269">
        <v>44057.0</v>
      </c>
      <c r="C165" s="270" t="s">
        <v>61</v>
      </c>
      <c r="D165" s="273">
        <f>ROUND($C$3/365*H163,2)</f>
        <v>3.21</v>
      </c>
      <c r="E165" s="272">
        <v>0.0</v>
      </c>
      <c r="F165" s="273">
        <f t="shared" si="55"/>
        <v>2049.71</v>
      </c>
      <c r="G165" s="272">
        <v>0.0</v>
      </c>
      <c r="H165" s="273">
        <f t="shared" si="56"/>
        <v>1950.29</v>
      </c>
      <c r="I165" s="281">
        <v>0.0</v>
      </c>
      <c r="J165" s="271">
        <f t="shared" si="57"/>
        <v>58.58</v>
      </c>
      <c r="K165" s="272">
        <v>0.0</v>
      </c>
      <c r="L165" s="273">
        <f t="shared" si="58"/>
        <v>172.35</v>
      </c>
      <c r="M165" s="272">
        <v>0.0</v>
      </c>
      <c r="N165" s="273">
        <f t="shared" si="59"/>
        <v>200</v>
      </c>
      <c r="O165" s="272">
        <f>D165</f>
        <v>3.21</v>
      </c>
      <c r="P165" s="273">
        <f>P163+O165</f>
        <v>144.6</v>
      </c>
      <c r="Q165" s="272">
        <f t="shared" si="54"/>
        <v>3.21</v>
      </c>
      <c r="R165" s="271">
        <f t="shared" si="22"/>
        <v>4575.53</v>
      </c>
      <c r="S165" s="217"/>
      <c r="T165" s="274">
        <v>1.0</v>
      </c>
      <c r="U165" s="274">
        <v>0.0</v>
      </c>
      <c r="V165" s="313"/>
      <c r="W165" s="276">
        <f>ROUND(MAX(0,F165-$S$4)+J166+ROUND(F165*$C$2/365,2)*(T165-U165)+ROUND(F165*$C$5,2)*U165,2)</f>
        <v>1061.32</v>
      </c>
      <c r="X165" s="277">
        <f>ROUND(R166/$C$14*100,2)</f>
        <v>45.78</v>
      </c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</row>
    <row r="166">
      <c r="A166" s="259"/>
      <c r="B166" s="253">
        <v>44057.0</v>
      </c>
      <c r="C166" s="278" t="s">
        <v>44</v>
      </c>
      <c r="D166" s="258">
        <f>ROUND($C$2/365*F165,2)</f>
        <v>2.02</v>
      </c>
      <c r="E166" s="279">
        <v>0.0</v>
      </c>
      <c r="F166" s="258">
        <f t="shared" si="55"/>
        <v>2049.71</v>
      </c>
      <c r="G166" s="279">
        <v>0.0</v>
      </c>
      <c r="H166" s="258">
        <f t="shared" si="56"/>
        <v>1950.29</v>
      </c>
      <c r="I166" s="279">
        <f>D166</f>
        <v>2.02</v>
      </c>
      <c r="J166" s="280">
        <f t="shared" si="57"/>
        <v>60.6</v>
      </c>
      <c r="K166" s="279">
        <v>0.0</v>
      </c>
      <c r="L166" s="258">
        <f t="shared" si="58"/>
        <v>172.35</v>
      </c>
      <c r="M166" s="279">
        <v>0.0</v>
      </c>
      <c r="N166" s="258">
        <f t="shared" si="59"/>
        <v>200</v>
      </c>
      <c r="O166" s="279">
        <v>0.0</v>
      </c>
      <c r="P166" s="258">
        <f>P165+O166</f>
        <v>144.6</v>
      </c>
      <c r="Q166" s="279">
        <f t="shared" si="54"/>
        <v>2.02</v>
      </c>
      <c r="R166" s="280">
        <f t="shared" si="22"/>
        <v>4577.55</v>
      </c>
      <c r="S166" s="217"/>
      <c r="T166" s="27"/>
      <c r="U166" s="27"/>
      <c r="V166" s="313"/>
      <c r="W166" s="27"/>
      <c r="X166" s="27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</row>
    <row r="167">
      <c r="A167" s="259"/>
      <c r="B167" s="269">
        <v>44058.0</v>
      </c>
      <c r="C167" s="270" t="s">
        <v>61</v>
      </c>
      <c r="D167" s="273">
        <f>ROUND($C$3/365*H165,2)</f>
        <v>3.21</v>
      </c>
      <c r="E167" s="272">
        <v>0.0</v>
      </c>
      <c r="F167" s="273">
        <f t="shared" si="55"/>
        <v>2049.71</v>
      </c>
      <c r="G167" s="272">
        <v>0.0</v>
      </c>
      <c r="H167" s="273">
        <f t="shared" si="56"/>
        <v>1950.29</v>
      </c>
      <c r="I167" s="281">
        <v>0.0</v>
      </c>
      <c r="J167" s="271">
        <f t="shared" si="57"/>
        <v>60.6</v>
      </c>
      <c r="K167" s="272">
        <v>0.0</v>
      </c>
      <c r="L167" s="273">
        <f t="shared" si="58"/>
        <v>172.35</v>
      </c>
      <c r="M167" s="272">
        <v>0.0</v>
      </c>
      <c r="N167" s="273">
        <f t="shared" si="59"/>
        <v>200</v>
      </c>
      <c r="O167" s="272">
        <f>D167</f>
        <v>3.21</v>
      </c>
      <c r="P167" s="273">
        <f>P165+O167</f>
        <v>147.81</v>
      </c>
      <c r="Q167" s="272">
        <f t="shared" si="54"/>
        <v>3.21</v>
      </c>
      <c r="R167" s="271">
        <f t="shared" si="22"/>
        <v>4580.76</v>
      </c>
      <c r="S167" s="217"/>
      <c r="T167" s="289">
        <f>$B$167-B167</f>
        <v>0</v>
      </c>
      <c r="U167" s="274">
        <v>0.0</v>
      </c>
      <c r="V167" s="313"/>
      <c r="W167" s="276">
        <f>ROUND(MAX(0,F167-$S$4)+J168+ROUND(F167*$C$2/365,2)*(T167-U167)+ROUND(F167*$C$5,2)*U167,2)</f>
        <v>1061.32</v>
      </c>
      <c r="X167" s="277">
        <f>ROUND(R168/$C$14*100,2)</f>
        <v>45.83</v>
      </c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</row>
    <row r="168">
      <c r="A168" s="259"/>
      <c r="B168" s="260">
        <v>44058.0</v>
      </c>
      <c r="C168" s="285" t="s">
        <v>44</v>
      </c>
      <c r="D168" s="265">
        <f>ROUND($C$2/365*F167,2)</f>
        <v>2.02</v>
      </c>
      <c r="E168" s="286">
        <v>0.0</v>
      </c>
      <c r="F168" s="265">
        <f t="shared" si="55"/>
        <v>2049.71</v>
      </c>
      <c r="G168" s="286">
        <v>0.0</v>
      </c>
      <c r="H168" s="265">
        <f t="shared" si="56"/>
        <v>1950.29</v>
      </c>
      <c r="I168" s="286">
        <f>D168</f>
        <v>2.02</v>
      </c>
      <c r="J168" s="287">
        <f t="shared" si="57"/>
        <v>62.62</v>
      </c>
      <c r="K168" s="286">
        <v>0.0</v>
      </c>
      <c r="L168" s="265">
        <f t="shared" si="58"/>
        <v>172.35</v>
      </c>
      <c r="M168" s="286">
        <v>0.0</v>
      </c>
      <c r="N168" s="265">
        <f t="shared" si="59"/>
        <v>200</v>
      </c>
      <c r="O168" s="286">
        <v>0.0</v>
      </c>
      <c r="P168" s="265">
        <f>P167+O168</f>
        <v>147.81</v>
      </c>
      <c r="Q168" s="286">
        <f t="shared" si="54"/>
        <v>2.02</v>
      </c>
      <c r="R168" s="287">
        <f t="shared" si="22"/>
        <v>4582.78</v>
      </c>
      <c r="S168" s="217"/>
      <c r="T168" s="288"/>
      <c r="U168" s="288"/>
      <c r="V168" s="314"/>
      <c r="W168" s="27"/>
      <c r="X168" s="288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</row>
    <row r="169">
      <c r="A169" s="259"/>
      <c r="B169" s="269">
        <v>44059.0</v>
      </c>
      <c r="C169" s="270" t="s">
        <v>58</v>
      </c>
      <c r="D169" s="271">
        <f>C8</f>
        <v>100</v>
      </c>
      <c r="E169" s="272">
        <v>0.0</v>
      </c>
      <c r="F169" s="273">
        <f t="shared" si="55"/>
        <v>2049.71</v>
      </c>
      <c r="G169" s="272">
        <f>0</f>
        <v>0</v>
      </c>
      <c r="H169" s="273">
        <f>G169+H167</f>
        <v>1950.29</v>
      </c>
      <c r="I169" s="272">
        <v>0.0</v>
      </c>
      <c r="J169" s="271">
        <f t="shared" si="57"/>
        <v>62.62</v>
      </c>
      <c r="K169" s="272">
        <v>0.0</v>
      </c>
      <c r="L169" s="273">
        <f>K169+L167</f>
        <v>172.35</v>
      </c>
      <c r="M169" s="272">
        <f>D169</f>
        <v>100</v>
      </c>
      <c r="N169" s="273">
        <f>M169+N167</f>
        <v>300</v>
      </c>
      <c r="O169" s="272">
        <v>0.0</v>
      </c>
      <c r="P169" s="273">
        <f>O169+P168</f>
        <v>147.81</v>
      </c>
      <c r="Q169" s="272">
        <f>E169+I169+M169+O169</f>
        <v>100</v>
      </c>
      <c r="R169" s="271">
        <f t="shared" si="22"/>
        <v>4682.78</v>
      </c>
      <c r="S169" s="217"/>
      <c r="T169" s="274">
        <v>9.0</v>
      </c>
      <c r="U169" s="274">
        <v>0.0</v>
      </c>
      <c r="V169" s="311"/>
      <c r="W169" s="276">
        <f>ROUND(MAX(0,F173-$S$5)+J173+ROUND(F173*$C$2/365,2)*(T169-U169)+ROUND(F173*$C$5,2)*U169,2)</f>
        <v>1061.41</v>
      </c>
      <c r="X169" s="277">
        <f>ROUND(R173/$C$14*100,2)</f>
        <v>46.89</v>
      </c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</row>
    <row r="170">
      <c r="A170" s="259"/>
      <c r="B170" s="269">
        <v>44059.0</v>
      </c>
      <c r="C170" s="270" t="s">
        <v>59</v>
      </c>
      <c r="D170" s="273">
        <f>F169-S4</f>
        <v>998.7</v>
      </c>
      <c r="E170" s="272">
        <f>-D170</f>
        <v>-998.7</v>
      </c>
      <c r="F170" s="273">
        <f t="shared" ref="F170:F174" si="60">F169+E170</f>
        <v>1051.01</v>
      </c>
      <c r="G170" s="272">
        <f>D170</f>
        <v>998.7</v>
      </c>
      <c r="H170" s="273">
        <f>G170+H169</f>
        <v>2948.99</v>
      </c>
      <c r="I170" s="272">
        <v>0.0</v>
      </c>
      <c r="J170" s="271">
        <f t="shared" si="57"/>
        <v>62.62</v>
      </c>
      <c r="K170" s="272">
        <v>0.0</v>
      </c>
      <c r="L170" s="273">
        <f t="shared" ref="L170:L174" si="61">L169+K170</f>
        <v>172.35</v>
      </c>
      <c r="M170" s="272">
        <v>0.0</v>
      </c>
      <c r="N170" s="273">
        <f t="shared" ref="N170:N171" si="62">N169+M170</f>
        <v>300</v>
      </c>
      <c r="O170" s="272">
        <v>0.0</v>
      </c>
      <c r="P170" s="273">
        <f t="shared" ref="P170:P198" si="63">P169+O170</f>
        <v>147.81</v>
      </c>
      <c r="Q170" s="272">
        <v>0.0</v>
      </c>
      <c r="R170" s="271">
        <f t="shared" si="22"/>
        <v>4682.78</v>
      </c>
      <c r="S170" s="217"/>
      <c r="T170" s="23"/>
      <c r="U170" s="23"/>
      <c r="V170" s="23"/>
      <c r="W170" s="23"/>
      <c r="X170" s="23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</row>
    <row r="171">
      <c r="A171" s="259"/>
      <c r="B171" s="269">
        <v>44059.0</v>
      </c>
      <c r="C171" s="270" t="s">
        <v>60</v>
      </c>
      <c r="D171" s="273">
        <f>J170</f>
        <v>62.62</v>
      </c>
      <c r="E171" s="272">
        <v>0.0</v>
      </c>
      <c r="F171" s="273">
        <f t="shared" si="60"/>
        <v>1051.01</v>
      </c>
      <c r="G171" s="272">
        <v>0.0</v>
      </c>
      <c r="H171" s="273">
        <f t="shared" ref="H171:H176" si="64">H170+G171</f>
        <v>2948.99</v>
      </c>
      <c r="I171" s="272">
        <f>-J170</f>
        <v>-62.62</v>
      </c>
      <c r="J171" s="271">
        <f t="shared" si="57"/>
        <v>0</v>
      </c>
      <c r="K171" s="272">
        <f>J170</f>
        <v>62.62</v>
      </c>
      <c r="L171" s="273">
        <f t="shared" si="61"/>
        <v>234.97</v>
      </c>
      <c r="M171" s="272">
        <v>0.0</v>
      </c>
      <c r="N171" s="273">
        <f t="shared" si="62"/>
        <v>300</v>
      </c>
      <c r="O171" s="272">
        <v>0.0</v>
      </c>
      <c r="P171" s="273">
        <f t="shared" si="63"/>
        <v>147.81</v>
      </c>
      <c r="Q171" s="272">
        <v>0.0</v>
      </c>
      <c r="R171" s="271">
        <f t="shared" si="22"/>
        <v>4682.78</v>
      </c>
      <c r="S171" s="217"/>
      <c r="T171" s="23"/>
      <c r="U171" s="23"/>
      <c r="V171" s="23"/>
      <c r="W171" s="23"/>
      <c r="X171" s="23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</row>
    <row r="172">
      <c r="A172" s="259"/>
      <c r="B172" s="269">
        <v>44059.0</v>
      </c>
      <c r="C172" s="270" t="s">
        <v>61</v>
      </c>
      <c r="D172" s="273">
        <f>ROUND($C$3/365*H171,2)</f>
        <v>4.85</v>
      </c>
      <c r="E172" s="272">
        <v>0.0</v>
      </c>
      <c r="F172" s="273">
        <f t="shared" si="60"/>
        <v>1051.01</v>
      </c>
      <c r="G172" s="272">
        <v>0.0</v>
      </c>
      <c r="H172" s="273">
        <f t="shared" si="64"/>
        <v>2948.99</v>
      </c>
      <c r="I172" s="272">
        <v>0.0</v>
      </c>
      <c r="J172" s="271">
        <v>0.0</v>
      </c>
      <c r="K172" s="272">
        <v>0.0</v>
      </c>
      <c r="L172" s="273">
        <f t="shared" si="61"/>
        <v>234.97</v>
      </c>
      <c r="M172" s="272">
        <v>0.0</v>
      </c>
      <c r="N172" s="273">
        <f>N169+M172</f>
        <v>300</v>
      </c>
      <c r="O172" s="272">
        <f>D172</f>
        <v>4.85</v>
      </c>
      <c r="P172" s="273">
        <f t="shared" si="63"/>
        <v>152.66</v>
      </c>
      <c r="Q172" s="272">
        <f>D172</f>
        <v>4.85</v>
      </c>
      <c r="R172" s="271">
        <f t="shared" si="22"/>
        <v>4687.63</v>
      </c>
      <c r="S172" s="217"/>
      <c r="T172" s="23"/>
      <c r="U172" s="23"/>
      <c r="V172" s="23"/>
      <c r="W172" s="23"/>
      <c r="X172" s="23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</row>
    <row r="173">
      <c r="A173" s="259"/>
      <c r="B173" s="253">
        <v>44059.0</v>
      </c>
      <c r="C173" s="254" t="s">
        <v>44</v>
      </c>
      <c r="D173" s="290">
        <f>ROUND($C$2/365*F172,2)</f>
        <v>1.04</v>
      </c>
      <c r="E173" s="256">
        <v>0.0</v>
      </c>
      <c r="F173" s="255">
        <f t="shared" si="60"/>
        <v>1051.01</v>
      </c>
      <c r="G173" s="256">
        <v>0.0</v>
      </c>
      <c r="H173" s="255">
        <f t="shared" si="64"/>
        <v>2948.99</v>
      </c>
      <c r="I173" s="291">
        <f>D173</f>
        <v>1.04</v>
      </c>
      <c r="J173" s="257">
        <f t="shared" ref="J173:J194" si="65">J172+I173</f>
        <v>1.04</v>
      </c>
      <c r="K173" s="256">
        <v>0.0</v>
      </c>
      <c r="L173" s="255">
        <f t="shared" si="61"/>
        <v>234.97</v>
      </c>
      <c r="M173" s="256">
        <v>0.0</v>
      </c>
      <c r="N173" s="255">
        <f>N172+M173</f>
        <v>300</v>
      </c>
      <c r="O173" s="256">
        <v>0.0</v>
      </c>
      <c r="P173" s="255">
        <f t="shared" si="63"/>
        <v>152.66</v>
      </c>
      <c r="Q173" s="256">
        <f>E173+I173</f>
        <v>1.04</v>
      </c>
      <c r="R173" s="257">
        <f t="shared" si="22"/>
        <v>4688.67</v>
      </c>
      <c r="S173" s="217"/>
      <c r="T173" s="27"/>
      <c r="U173" s="27"/>
      <c r="V173" s="27"/>
      <c r="W173" s="27"/>
      <c r="X173" s="27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</row>
    <row r="174">
      <c r="A174" s="259"/>
      <c r="B174" s="269">
        <v>44060.0</v>
      </c>
      <c r="C174" s="270" t="s">
        <v>61</v>
      </c>
      <c r="D174" s="273">
        <f>ROUND($C$3/365*H173,2)</f>
        <v>4.85</v>
      </c>
      <c r="E174" s="272">
        <v>0.0</v>
      </c>
      <c r="F174" s="273">
        <f t="shared" si="60"/>
        <v>1051.01</v>
      </c>
      <c r="G174" s="272">
        <v>0.0</v>
      </c>
      <c r="H174" s="273">
        <f t="shared" si="64"/>
        <v>2948.99</v>
      </c>
      <c r="I174" s="272">
        <v>0.0</v>
      </c>
      <c r="J174" s="271">
        <f t="shared" si="65"/>
        <v>1.04</v>
      </c>
      <c r="K174" s="272">
        <v>0.0</v>
      </c>
      <c r="L174" s="273">
        <f t="shared" si="61"/>
        <v>234.97</v>
      </c>
      <c r="M174" s="272">
        <v>0.0</v>
      </c>
      <c r="N174" s="273">
        <f>N171+M174</f>
        <v>300</v>
      </c>
      <c r="O174" s="272">
        <f>D174</f>
        <v>4.85</v>
      </c>
      <c r="P174" s="273">
        <f t="shared" si="63"/>
        <v>157.51</v>
      </c>
      <c r="Q174" s="272">
        <f>D174</f>
        <v>4.85</v>
      </c>
      <c r="R174" s="271">
        <f t="shared" si="22"/>
        <v>4693.52</v>
      </c>
      <c r="S174" s="217"/>
      <c r="T174" s="274">
        <v>8.0</v>
      </c>
      <c r="U174" s="274">
        <v>0.0</v>
      </c>
      <c r="V174" s="312"/>
      <c r="W174" s="276">
        <f>ROUND(MAX(0,F174-$S$5)+J175+ROUND(F174*$C$2/365,2)*(T174-U174)+ROUND(F174*$C$5,2)*U174,2)</f>
        <v>1061.41</v>
      </c>
      <c r="X174" s="277">
        <f>ROUND(R175/$C$14*100,2)</f>
        <v>46.95</v>
      </c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</row>
    <row r="175">
      <c r="A175" s="259"/>
      <c r="B175" s="253">
        <v>44060.0</v>
      </c>
      <c r="C175" s="254" t="s">
        <v>44</v>
      </c>
      <c r="D175" s="290">
        <f>ROUND($C$2/365*F173,2)</f>
        <v>1.04</v>
      </c>
      <c r="E175" s="256">
        <v>0.0</v>
      </c>
      <c r="F175" s="255">
        <f>F173+E175</f>
        <v>1051.01</v>
      </c>
      <c r="G175" s="256">
        <v>0.0</v>
      </c>
      <c r="H175" s="255">
        <f t="shared" si="64"/>
        <v>2948.99</v>
      </c>
      <c r="I175" s="291">
        <f>D175</f>
        <v>1.04</v>
      </c>
      <c r="J175" s="257">
        <f t="shared" si="65"/>
        <v>2.08</v>
      </c>
      <c r="K175" s="256">
        <v>0.0</v>
      </c>
      <c r="L175" s="255">
        <f>L173+K175</f>
        <v>234.97</v>
      </c>
      <c r="M175" s="256">
        <v>0.0</v>
      </c>
      <c r="N175" s="255">
        <f>N173+M175</f>
        <v>300</v>
      </c>
      <c r="O175" s="256">
        <v>0.0</v>
      </c>
      <c r="P175" s="255">
        <f t="shared" si="63"/>
        <v>157.51</v>
      </c>
      <c r="Q175" s="256">
        <f>E175+I175</f>
        <v>1.04</v>
      </c>
      <c r="R175" s="257">
        <f t="shared" si="22"/>
        <v>4694.56</v>
      </c>
      <c r="S175" s="217"/>
      <c r="T175" s="27"/>
      <c r="U175" s="27"/>
      <c r="V175" s="27"/>
      <c r="W175" s="27"/>
      <c r="X175" s="27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</row>
    <row r="176">
      <c r="A176" s="259"/>
      <c r="B176" s="269">
        <v>44061.0</v>
      </c>
      <c r="C176" s="270" t="s">
        <v>61</v>
      </c>
      <c r="D176" s="273">
        <f>ROUND($C$3/365*H175,2)</f>
        <v>4.85</v>
      </c>
      <c r="E176" s="272">
        <v>0.0</v>
      </c>
      <c r="F176" s="273">
        <f>F175+E176</f>
        <v>1051.01</v>
      </c>
      <c r="G176" s="272">
        <v>0.0</v>
      </c>
      <c r="H176" s="273">
        <f t="shared" si="64"/>
        <v>2948.99</v>
      </c>
      <c r="I176" s="272">
        <v>0.0</v>
      </c>
      <c r="J176" s="271">
        <f t="shared" si="65"/>
        <v>2.08</v>
      </c>
      <c r="K176" s="272">
        <v>0.0</v>
      </c>
      <c r="L176" s="273">
        <f>L175+K176</f>
        <v>234.97</v>
      </c>
      <c r="M176" s="272">
        <v>0.0</v>
      </c>
      <c r="N176" s="273">
        <f>N173+M176</f>
        <v>300</v>
      </c>
      <c r="O176" s="272">
        <f>D176</f>
        <v>4.85</v>
      </c>
      <c r="P176" s="273">
        <f t="shared" si="63"/>
        <v>162.36</v>
      </c>
      <c r="Q176" s="272">
        <f>D176</f>
        <v>4.85</v>
      </c>
      <c r="R176" s="271">
        <f t="shared" si="22"/>
        <v>4699.41</v>
      </c>
      <c r="S176" s="217"/>
      <c r="T176" s="274">
        <v>7.0</v>
      </c>
      <c r="U176" s="274">
        <v>0.0</v>
      </c>
      <c r="V176" s="313"/>
      <c r="W176" s="276">
        <f>ROUND(MAX(0,F176-$S$5)+J177+ROUND(F176*$C$2/365,2)*(T176-U176)+ROUND(F176*$C$5,2)*U176,2)</f>
        <v>1061.41</v>
      </c>
      <c r="X176" s="277">
        <f>ROUND(R177/$C$14*100,2)</f>
        <v>47</v>
      </c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</row>
    <row r="177">
      <c r="A177" s="259"/>
      <c r="B177" s="253">
        <v>44061.0</v>
      </c>
      <c r="C177" s="254" t="s">
        <v>44</v>
      </c>
      <c r="D177" s="290">
        <f>ROUND($C$2/365*F175,2)</f>
        <v>1.04</v>
      </c>
      <c r="E177" s="256">
        <v>0.0</v>
      </c>
      <c r="F177" s="255">
        <f>F175+E177</f>
        <v>1051.01</v>
      </c>
      <c r="G177" s="256">
        <v>0.0</v>
      </c>
      <c r="H177" s="255">
        <f>H175+G177</f>
        <v>2948.99</v>
      </c>
      <c r="I177" s="291">
        <f>D177</f>
        <v>1.04</v>
      </c>
      <c r="J177" s="257">
        <f t="shared" si="65"/>
        <v>3.12</v>
      </c>
      <c r="K177" s="256">
        <v>0.0</v>
      </c>
      <c r="L177" s="255">
        <f>L175+K177</f>
        <v>234.97</v>
      </c>
      <c r="M177" s="256">
        <v>0.0</v>
      </c>
      <c r="N177" s="255">
        <f>N175+M177</f>
        <v>300</v>
      </c>
      <c r="O177" s="256">
        <v>0.0</v>
      </c>
      <c r="P177" s="255">
        <f t="shared" si="63"/>
        <v>162.36</v>
      </c>
      <c r="Q177" s="256">
        <f>E177+I177</f>
        <v>1.04</v>
      </c>
      <c r="R177" s="257">
        <f t="shared" si="22"/>
        <v>4700.45</v>
      </c>
      <c r="S177" s="217"/>
      <c r="T177" s="27"/>
      <c r="U177" s="27"/>
      <c r="V177" s="313"/>
      <c r="W177" s="27"/>
      <c r="X177" s="27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</row>
    <row r="178">
      <c r="A178" s="259"/>
      <c r="B178" s="269">
        <v>44062.0</v>
      </c>
      <c r="C178" s="270" t="s">
        <v>61</v>
      </c>
      <c r="D178" s="273">
        <f>ROUND($C$3/365*H177,2)</f>
        <v>4.85</v>
      </c>
      <c r="E178" s="272">
        <v>0.0</v>
      </c>
      <c r="F178" s="273">
        <f>F177+E178</f>
        <v>1051.01</v>
      </c>
      <c r="G178" s="272">
        <v>0.0</v>
      </c>
      <c r="H178" s="273">
        <f>H177+G178</f>
        <v>2948.99</v>
      </c>
      <c r="I178" s="272">
        <v>0.0</v>
      </c>
      <c r="J178" s="271">
        <f t="shared" si="65"/>
        <v>3.12</v>
      </c>
      <c r="K178" s="272">
        <v>0.0</v>
      </c>
      <c r="L178" s="273">
        <f>L177+K178</f>
        <v>234.97</v>
      </c>
      <c r="M178" s="272">
        <v>0.0</v>
      </c>
      <c r="N178" s="273">
        <f>N175+M178</f>
        <v>300</v>
      </c>
      <c r="O178" s="272">
        <f>D178</f>
        <v>4.85</v>
      </c>
      <c r="P178" s="273">
        <f t="shared" si="63"/>
        <v>167.21</v>
      </c>
      <c r="Q178" s="272">
        <f>D178</f>
        <v>4.85</v>
      </c>
      <c r="R178" s="271">
        <f t="shared" si="22"/>
        <v>4705.3</v>
      </c>
      <c r="S178" s="217"/>
      <c r="T178" s="274">
        <v>6.0</v>
      </c>
      <c r="U178" s="274">
        <v>0.0</v>
      </c>
      <c r="V178" s="313"/>
      <c r="W178" s="276">
        <f>ROUND(MAX(0,F178-$S$5)+J179+ROUND(F178*$C$2/365,2)*(T178-U178)+ROUND(F178*$C$5,2)*U178,2)</f>
        <v>1061.41</v>
      </c>
      <c r="X178" s="277">
        <f>ROUND(R179/$C$14*100,2)</f>
        <v>47.06</v>
      </c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</row>
    <row r="179">
      <c r="A179" s="259"/>
      <c r="B179" s="253">
        <v>44062.0</v>
      </c>
      <c r="C179" s="254" t="s">
        <v>44</v>
      </c>
      <c r="D179" s="290">
        <f>ROUND($C$2/365*F177,2)</f>
        <v>1.04</v>
      </c>
      <c r="E179" s="256">
        <v>0.0</v>
      </c>
      <c r="F179" s="255">
        <f>F177+E179</f>
        <v>1051.01</v>
      </c>
      <c r="G179" s="256">
        <v>0.0</v>
      </c>
      <c r="H179" s="255">
        <f>H177+G179</f>
        <v>2948.99</v>
      </c>
      <c r="I179" s="291">
        <f>D179</f>
        <v>1.04</v>
      </c>
      <c r="J179" s="257">
        <f t="shared" si="65"/>
        <v>4.16</v>
      </c>
      <c r="K179" s="256">
        <v>0.0</v>
      </c>
      <c r="L179" s="255">
        <f>L177+K179</f>
        <v>234.97</v>
      </c>
      <c r="M179" s="256">
        <v>0.0</v>
      </c>
      <c r="N179" s="255">
        <f>N177+M179</f>
        <v>300</v>
      </c>
      <c r="O179" s="256">
        <v>0.0</v>
      </c>
      <c r="P179" s="255">
        <f t="shared" si="63"/>
        <v>167.21</v>
      </c>
      <c r="Q179" s="256">
        <f>E179+I179</f>
        <v>1.04</v>
      </c>
      <c r="R179" s="257">
        <f t="shared" si="22"/>
        <v>4706.34</v>
      </c>
      <c r="S179" s="217"/>
      <c r="T179" s="27"/>
      <c r="U179" s="27"/>
      <c r="V179" s="313"/>
      <c r="W179" s="27"/>
      <c r="X179" s="27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</row>
    <row r="180">
      <c r="A180" s="259"/>
      <c r="B180" s="269">
        <v>44063.0</v>
      </c>
      <c r="C180" s="270" t="s">
        <v>61</v>
      </c>
      <c r="D180" s="273">
        <f>ROUND($C$3/365*H179,2)</f>
        <v>4.85</v>
      </c>
      <c r="E180" s="272">
        <v>0.0</v>
      </c>
      <c r="F180" s="273">
        <f>F179+E180</f>
        <v>1051.01</v>
      </c>
      <c r="G180" s="272">
        <v>0.0</v>
      </c>
      <c r="H180" s="273">
        <f>H179+G180</f>
        <v>2948.99</v>
      </c>
      <c r="I180" s="272">
        <v>0.0</v>
      </c>
      <c r="J180" s="271">
        <f t="shared" si="65"/>
        <v>4.16</v>
      </c>
      <c r="K180" s="272">
        <v>0.0</v>
      </c>
      <c r="L180" s="273">
        <f>L179+K180</f>
        <v>234.97</v>
      </c>
      <c r="M180" s="272">
        <v>0.0</v>
      </c>
      <c r="N180" s="273">
        <f>N177+M180</f>
        <v>300</v>
      </c>
      <c r="O180" s="272">
        <f>D180</f>
        <v>4.85</v>
      </c>
      <c r="P180" s="273">
        <f t="shared" si="63"/>
        <v>172.06</v>
      </c>
      <c r="Q180" s="272">
        <f>D180</f>
        <v>4.85</v>
      </c>
      <c r="R180" s="271">
        <f t="shared" si="22"/>
        <v>4711.19</v>
      </c>
      <c r="S180" s="217"/>
      <c r="T180" s="274">
        <v>5.0</v>
      </c>
      <c r="U180" s="274">
        <v>0.0</v>
      </c>
      <c r="V180" s="313"/>
      <c r="W180" s="276">
        <f>ROUND(MAX(0,F180-$S$5)+J181+ROUND(F180*$C$2/365,2)*(T180-U180)+ROUND(F180*$C$5,2)*U180,2)</f>
        <v>1061.41</v>
      </c>
      <c r="X180" s="277">
        <f>ROUND(R181/$C$14*100,2)</f>
        <v>47.12</v>
      </c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</row>
    <row r="181">
      <c r="A181" s="259"/>
      <c r="B181" s="253">
        <v>44063.0</v>
      </c>
      <c r="C181" s="254" t="s">
        <v>44</v>
      </c>
      <c r="D181" s="290">
        <f>ROUND($C$2/365*F179,2)</f>
        <v>1.04</v>
      </c>
      <c r="E181" s="256">
        <v>0.0</v>
      </c>
      <c r="F181" s="255">
        <f>F179+E181</f>
        <v>1051.01</v>
      </c>
      <c r="G181" s="256">
        <v>0.0</v>
      </c>
      <c r="H181" s="255">
        <f>H179+G181</f>
        <v>2948.99</v>
      </c>
      <c r="I181" s="291">
        <f>D181</f>
        <v>1.04</v>
      </c>
      <c r="J181" s="257">
        <f t="shared" si="65"/>
        <v>5.2</v>
      </c>
      <c r="K181" s="256">
        <v>0.0</v>
      </c>
      <c r="L181" s="255">
        <f>L179+K181</f>
        <v>234.97</v>
      </c>
      <c r="M181" s="256">
        <v>0.0</v>
      </c>
      <c r="N181" s="255">
        <f>N179+M181</f>
        <v>300</v>
      </c>
      <c r="O181" s="256">
        <v>0.0</v>
      </c>
      <c r="P181" s="255">
        <f t="shared" si="63"/>
        <v>172.06</v>
      </c>
      <c r="Q181" s="256">
        <f>E181+I181</f>
        <v>1.04</v>
      </c>
      <c r="R181" s="257">
        <f t="shared" si="22"/>
        <v>4712.23</v>
      </c>
      <c r="S181" s="217"/>
      <c r="T181" s="27"/>
      <c r="U181" s="27"/>
      <c r="V181" s="313"/>
      <c r="W181" s="27"/>
      <c r="X181" s="27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</row>
    <row r="182">
      <c r="A182" s="259"/>
      <c r="B182" s="269">
        <v>44064.0</v>
      </c>
      <c r="C182" s="270" t="s">
        <v>61</v>
      </c>
      <c r="D182" s="273">
        <f>ROUND($C$3/365*H181,2)</f>
        <v>4.85</v>
      </c>
      <c r="E182" s="272">
        <v>0.0</v>
      </c>
      <c r="F182" s="273">
        <f>F181+E182</f>
        <v>1051.01</v>
      </c>
      <c r="G182" s="272">
        <v>0.0</v>
      </c>
      <c r="H182" s="273">
        <f>H181+G182</f>
        <v>2948.99</v>
      </c>
      <c r="I182" s="272">
        <v>0.0</v>
      </c>
      <c r="J182" s="271">
        <f t="shared" si="65"/>
        <v>5.2</v>
      </c>
      <c r="K182" s="272">
        <v>0.0</v>
      </c>
      <c r="L182" s="273">
        <f>L181+K182</f>
        <v>234.97</v>
      </c>
      <c r="M182" s="272">
        <v>0.0</v>
      </c>
      <c r="N182" s="273">
        <f>N179+M182</f>
        <v>300</v>
      </c>
      <c r="O182" s="272">
        <f>D182</f>
        <v>4.85</v>
      </c>
      <c r="P182" s="273">
        <f t="shared" si="63"/>
        <v>176.91</v>
      </c>
      <c r="Q182" s="272">
        <f>D182</f>
        <v>4.85</v>
      </c>
      <c r="R182" s="271">
        <f t="shared" si="22"/>
        <v>4717.08</v>
      </c>
      <c r="S182" s="217"/>
      <c r="T182" s="274">
        <v>4.0</v>
      </c>
      <c r="U182" s="274">
        <v>0.0</v>
      </c>
      <c r="V182" s="313"/>
      <c r="W182" s="276">
        <f>ROUND(MAX(0,F182-$S$5)+J183+ROUND(F182*$C$2/365,2)*(T182-U182)+ROUND(F182*$C$5,2)*U182,2)</f>
        <v>1061.41</v>
      </c>
      <c r="X182" s="277">
        <f>ROUND(R183/$C$14*100,2)</f>
        <v>47.18</v>
      </c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</row>
    <row r="183">
      <c r="A183" s="259"/>
      <c r="B183" s="253">
        <v>44064.0</v>
      </c>
      <c r="C183" s="254" t="s">
        <v>44</v>
      </c>
      <c r="D183" s="290">
        <f>ROUND($C$2/365*F181,2)</f>
        <v>1.04</v>
      </c>
      <c r="E183" s="256">
        <v>0.0</v>
      </c>
      <c r="F183" s="255">
        <f>F181+E183</f>
        <v>1051.01</v>
      </c>
      <c r="G183" s="256">
        <v>0.0</v>
      </c>
      <c r="H183" s="255">
        <f>H181+G183</f>
        <v>2948.99</v>
      </c>
      <c r="I183" s="291">
        <f>D183</f>
        <v>1.04</v>
      </c>
      <c r="J183" s="257">
        <f t="shared" si="65"/>
        <v>6.24</v>
      </c>
      <c r="K183" s="256">
        <v>0.0</v>
      </c>
      <c r="L183" s="255">
        <f>L181+K183</f>
        <v>234.97</v>
      </c>
      <c r="M183" s="256">
        <v>0.0</v>
      </c>
      <c r="N183" s="255">
        <f>N181+M183</f>
        <v>300</v>
      </c>
      <c r="O183" s="256">
        <v>0.0</v>
      </c>
      <c r="P183" s="255">
        <f t="shared" si="63"/>
        <v>176.91</v>
      </c>
      <c r="Q183" s="256">
        <f>E183+I183</f>
        <v>1.04</v>
      </c>
      <c r="R183" s="257">
        <f t="shared" si="22"/>
        <v>4718.12</v>
      </c>
      <c r="S183" s="217"/>
      <c r="T183" s="27"/>
      <c r="U183" s="27"/>
      <c r="V183" s="313"/>
      <c r="W183" s="27"/>
      <c r="X183" s="27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</row>
    <row r="184">
      <c r="A184" s="259"/>
      <c r="B184" s="269">
        <v>44065.0</v>
      </c>
      <c r="C184" s="270" t="s">
        <v>61</v>
      </c>
      <c r="D184" s="273">
        <f>ROUND($C$3/365*H183,2)</f>
        <v>4.85</v>
      </c>
      <c r="E184" s="272">
        <v>0.0</v>
      </c>
      <c r="F184" s="273">
        <f>F183+E184</f>
        <v>1051.01</v>
      </c>
      <c r="G184" s="272">
        <v>0.0</v>
      </c>
      <c r="H184" s="273">
        <f>H183+G184</f>
        <v>2948.99</v>
      </c>
      <c r="I184" s="272">
        <v>0.0</v>
      </c>
      <c r="J184" s="271">
        <f t="shared" si="65"/>
        <v>6.24</v>
      </c>
      <c r="K184" s="272">
        <v>0.0</v>
      </c>
      <c r="L184" s="273">
        <f>L183+K184</f>
        <v>234.97</v>
      </c>
      <c r="M184" s="272">
        <v>0.0</v>
      </c>
      <c r="N184" s="273">
        <f>N181+M184</f>
        <v>300</v>
      </c>
      <c r="O184" s="272">
        <f>D184</f>
        <v>4.85</v>
      </c>
      <c r="P184" s="273">
        <f t="shared" si="63"/>
        <v>181.76</v>
      </c>
      <c r="Q184" s="272">
        <f>D184</f>
        <v>4.85</v>
      </c>
      <c r="R184" s="271">
        <f t="shared" si="22"/>
        <v>4722.97</v>
      </c>
      <c r="S184" s="217"/>
      <c r="T184" s="274">
        <v>3.0</v>
      </c>
      <c r="U184" s="274">
        <v>0.0</v>
      </c>
      <c r="V184" s="313"/>
      <c r="W184" s="276">
        <f>ROUND(MAX(0,F184-$S$5)+J185+ROUND(F184*$C$2/365,2)*(T184-U184)+ROUND(F184*$C$5,2)*U184,2)</f>
        <v>1061.41</v>
      </c>
      <c r="X184" s="277">
        <f>ROUND(R185/$C$14*100,2)</f>
        <v>47.24</v>
      </c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</row>
    <row r="185">
      <c r="A185" s="259"/>
      <c r="B185" s="253">
        <v>44065.0</v>
      </c>
      <c r="C185" s="254" t="s">
        <v>44</v>
      </c>
      <c r="D185" s="290">
        <f>ROUND($C$2/365*F183,2)</f>
        <v>1.04</v>
      </c>
      <c r="E185" s="256">
        <v>0.0</v>
      </c>
      <c r="F185" s="255">
        <f>F183+E185</f>
        <v>1051.01</v>
      </c>
      <c r="G185" s="256">
        <v>0.0</v>
      </c>
      <c r="H185" s="255">
        <f>H183+G185</f>
        <v>2948.99</v>
      </c>
      <c r="I185" s="291">
        <f>D185</f>
        <v>1.04</v>
      </c>
      <c r="J185" s="257">
        <f t="shared" si="65"/>
        <v>7.28</v>
      </c>
      <c r="K185" s="256">
        <v>0.0</v>
      </c>
      <c r="L185" s="255">
        <f>L183+K185</f>
        <v>234.97</v>
      </c>
      <c r="M185" s="256">
        <v>0.0</v>
      </c>
      <c r="N185" s="255">
        <f>N183+M185</f>
        <v>300</v>
      </c>
      <c r="O185" s="256">
        <v>0.0</v>
      </c>
      <c r="P185" s="255">
        <f t="shared" si="63"/>
        <v>181.76</v>
      </c>
      <c r="Q185" s="256">
        <f>E185+I185</f>
        <v>1.04</v>
      </c>
      <c r="R185" s="257">
        <f t="shared" si="22"/>
        <v>4724.01</v>
      </c>
      <c r="S185" s="217"/>
      <c r="T185" s="27"/>
      <c r="U185" s="27"/>
      <c r="V185" s="313"/>
      <c r="W185" s="27"/>
      <c r="X185" s="27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</row>
    <row r="186">
      <c r="A186" s="259"/>
      <c r="B186" s="269">
        <v>44066.0</v>
      </c>
      <c r="C186" s="270" t="s">
        <v>61</v>
      </c>
      <c r="D186" s="273">
        <f>ROUND($C$3/365*H185,2)</f>
        <v>4.85</v>
      </c>
      <c r="E186" s="272">
        <v>0.0</v>
      </c>
      <c r="F186" s="273">
        <f>F185+E186</f>
        <v>1051.01</v>
      </c>
      <c r="G186" s="272">
        <v>0.0</v>
      </c>
      <c r="H186" s="273">
        <f>H185+G186</f>
        <v>2948.99</v>
      </c>
      <c r="I186" s="272">
        <v>0.0</v>
      </c>
      <c r="J186" s="271">
        <f t="shared" si="65"/>
        <v>7.28</v>
      </c>
      <c r="K186" s="272">
        <v>0.0</v>
      </c>
      <c r="L186" s="273">
        <f>L185+K186</f>
        <v>234.97</v>
      </c>
      <c r="M186" s="272">
        <v>0.0</v>
      </c>
      <c r="N186" s="273">
        <f>N183+M186</f>
        <v>300</v>
      </c>
      <c r="O186" s="272">
        <f>D186</f>
        <v>4.85</v>
      </c>
      <c r="P186" s="273">
        <f t="shared" si="63"/>
        <v>186.61</v>
      </c>
      <c r="Q186" s="272">
        <f>D186</f>
        <v>4.85</v>
      </c>
      <c r="R186" s="271">
        <f t="shared" si="22"/>
        <v>4728.86</v>
      </c>
      <c r="S186" s="217"/>
      <c r="T186" s="274">
        <v>2.0</v>
      </c>
      <c r="U186" s="274">
        <v>0.0</v>
      </c>
      <c r="V186" s="313"/>
      <c r="W186" s="276">
        <f>ROUND(MAX(0,F186-$S$5)+J187+ROUND(F186*$C$2/365,2)*(T186-U186)+ROUND(F186*$C$5,2)*U186,2)</f>
        <v>1061.41</v>
      </c>
      <c r="X186" s="277">
        <f>ROUND(R187/$C$14*100,2)</f>
        <v>47.3</v>
      </c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</row>
    <row r="187">
      <c r="A187" s="259"/>
      <c r="B187" s="253">
        <v>44066.0</v>
      </c>
      <c r="C187" s="254" t="s">
        <v>44</v>
      </c>
      <c r="D187" s="290">
        <f>ROUND($C$2/365*F185,2)</f>
        <v>1.04</v>
      </c>
      <c r="E187" s="256">
        <v>0.0</v>
      </c>
      <c r="F187" s="255">
        <f>F185+E187</f>
        <v>1051.01</v>
      </c>
      <c r="G187" s="256">
        <v>0.0</v>
      </c>
      <c r="H187" s="255">
        <f>H185+G187</f>
        <v>2948.99</v>
      </c>
      <c r="I187" s="291">
        <f>D187</f>
        <v>1.04</v>
      </c>
      <c r="J187" s="257">
        <f t="shared" si="65"/>
        <v>8.32</v>
      </c>
      <c r="K187" s="256">
        <v>0.0</v>
      </c>
      <c r="L187" s="255">
        <f>L185+K187</f>
        <v>234.97</v>
      </c>
      <c r="M187" s="256">
        <v>0.0</v>
      </c>
      <c r="N187" s="255">
        <f>N185+M187</f>
        <v>300</v>
      </c>
      <c r="O187" s="256">
        <v>0.0</v>
      </c>
      <c r="P187" s="255">
        <f t="shared" si="63"/>
        <v>186.61</v>
      </c>
      <c r="Q187" s="256">
        <f>E187+I187</f>
        <v>1.04</v>
      </c>
      <c r="R187" s="257">
        <f t="shared" si="22"/>
        <v>4729.9</v>
      </c>
      <c r="S187" s="217"/>
      <c r="T187" s="27"/>
      <c r="U187" s="27"/>
      <c r="V187" s="313"/>
      <c r="W187" s="27"/>
      <c r="X187" s="27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</row>
    <row r="188">
      <c r="A188" s="259"/>
      <c r="B188" s="269">
        <v>44067.0</v>
      </c>
      <c r="C188" s="270" t="s">
        <v>61</v>
      </c>
      <c r="D188" s="273">
        <f>ROUND($C$3/365*H187,2)</f>
        <v>4.85</v>
      </c>
      <c r="E188" s="272">
        <v>0.0</v>
      </c>
      <c r="F188" s="273">
        <f>F187+E188</f>
        <v>1051.01</v>
      </c>
      <c r="G188" s="272">
        <v>0.0</v>
      </c>
      <c r="H188" s="273">
        <f>H187+G188</f>
        <v>2948.99</v>
      </c>
      <c r="I188" s="272">
        <v>0.0</v>
      </c>
      <c r="J188" s="271">
        <f t="shared" si="65"/>
        <v>8.32</v>
      </c>
      <c r="K188" s="272">
        <v>0.0</v>
      </c>
      <c r="L188" s="273">
        <f>L187+K188</f>
        <v>234.97</v>
      </c>
      <c r="M188" s="272">
        <v>0.0</v>
      </c>
      <c r="N188" s="273">
        <f>N185+M188</f>
        <v>300</v>
      </c>
      <c r="O188" s="272">
        <f>D188</f>
        <v>4.85</v>
      </c>
      <c r="P188" s="273">
        <f t="shared" si="63"/>
        <v>191.46</v>
      </c>
      <c r="Q188" s="272">
        <f>D188</f>
        <v>4.85</v>
      </c>
      <c r="R188" s="271">
        <f t="shared" si="22"/>
        <v>4734.75</v>
      </c>
      <c r="S188" s="217"/>
      <c r="T188" s="274">
        <v>1.0</v>
      </c>
      <c r="U188" s="274">
        <v>0.0</v>
      </c>
      <c r="V188" s="313"/>
      <c r="W188" s="276">
        <f>ROUND(MAX(0,F188-$S$5)+J189+ROUND(F188*$C$2/365,2)*(T188-U188)+ROUND(F188*$C$5,2)*U188,2)</f>
        <v>1061.41</v>
      </c>
      <c r="X188" s="277">
        <f>ROUND(R189/$C$14*100,2)</f>
        <v>47.36</v>
      </c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</row>
    <row r="189">
      <c r="A189" s="259"/>
      <c r="B189" s="253">
        <v>44067.0</v>
      </c>
      <c r="C189" s="254" t="s">
        <v>44</v>
      </c>
      <c r="D189" s="290">
        <f>ROUND($C$2/365*F187,2)</f>
        <v>1.04</v>
      </c>
      <c r="E189" s="256">
        <v>0.0</v>
      </c>
      <c r="F189" s="255">
        <f>F187+E189</f>
        <v>1051.01</v>
      </c>
      <c r="G189" s="256">
        <v>0.0</v>
      </c>
      <c r="H189" s="255">
        <f>H187+G189</f>
        <v>2948.99</v>
      </c>
      <c r="I189" s="291">
        <f>D189</f>
        <v>1.04</v>
      </c>
      <c r="J189" s="257">
        <f t="shared" si="65"/>
        <v>9.36</v>
      </c>
      <c r="K189" s="256">
        <v>0.0</v>
      </c>
      <c r="L189" s="255">
        <f>L187+K189</f>
        <v>234.97</v>
      </c>
      <c r="M189" s="256">
        <v>0.0</v>
      </c>
      <c r="N189" s="255">
        <f>N187+M189</f>
        <v>300</v>
      </c>
      <c r="O189" s="256">
        <v>0.0</v>
      </c>
      <c r="P189" s="255">
        <f t="shared" si="63"/>
        <v>191.46</v>
      </c>
      <c r="Q189" s="256">
        <f>E189+I189</f>
        <v>1.04</v>
      </c>
      <c r="R189" s="257">
        <f t="shared" si="22"/>
        <v>4735.79</v>
      </c>
      <c r="S189" s="217"/>
      <c r="T189" s="27"/>
      <c r="U189" s="27"/>
      <c r="V189" s="313"/>
      <c r="W189" s="27"/>
      <c r="X189" s="27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</row>
    <row r="190">
      <c r="A190" s="259"/>
      <c r="B190" s="269">
        <v>44068.0</v>
      </c>
      <c r="C190" s="270" t="s">
        <v>61</v>
      </c>
      <c r="D190" s="273">
        <f>ROUND($C$3/365*H189,2)</f>
        <v>4.85</v>
      </c>
      <c r="E190" s="272">
        <v>0.0</v>
      </c>
      <c r="F190" s="273">
        <f>F189+E190</f>
        <v>1051.01</v>
      </c>
      <c r="G190" s="272">
        <v>0.0</v>
      </c>
      <c r="H190" s="273">
        <f>H189+G190</f>
        <v>2948.99</v>
      </c>
      <c r="I190" s="272">
        <v>0.0</v>
      </c>
      <c r="J190" s="271">
        <f t="shared" si="65"/>
        <v>9.36</v>
      </c>
      <c r="K190" s="272">
        <v>0.0</v>
      </c>
      <c r="L190" s="273">
        <f>L189+K190</f>
        <v>234.97</v>
      </c>
      <c r="M190" s="272">
        <v>0.0</v>
      </c>
      <c r="N190" s="273">
        <f>N187+M190</f>
        <v>300</v>
      </c>
      <c r="O190" s="272">
        <f>D190</f>
        <v>4.85</v>
      </c>
      <c r="P190" s="273">
        <f t="shared" si="63"/>
        <v>196.31</v>
      </c>
      <c r="Q190" s="272">
        <f>D190</f>
        <v>4.85</v>
      </c>
      <c r="R190" s="271">
        <f t="shared" si="22"/>
        <v>4740.64</v>
      </c>
      <c r="S190" s="217"/>
      <c r="T190" s="274">
        <v>0.0</v>
      </c>
      <c r="U190" s="274">
        <v>0.0</v>
      </c>
      <c r="V190" s="313"/>
      <c r="W190" s="276">
        <f>ROUND(MAX(0,F190-$S$5)+J191+ROUND(F190*$C$2/365,2)*(T190-U190)+ROUND(F190*$C$5,2)*U190,2)</f>
        <v>1061.41</v>
      </c>
      <c r="X190" s="277">
        <f>ROUND(R191/$C$14*100,2)</f>
        <v>47.42</v>
      </c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</row>
    <row r="191">
      <c r="A191" s="259"/>
      <c r="B191" s="260">
        <v>44068.0</v>
      </c>
      <c r="C191" s="261" t="s">
        <v>44</v>
      </c>
      <c r="D191" s="292">
        <f>ROUND($C$2/365*F189,2)</f>
        <v>1.04</v>
      </c>
      <c r="E191" s="263">
        <v>0.0</v>
      </c>
      <c r="F191" s="262">
        <f>F189+E191</f>
        <v>1051.01</v>
      </c>
      <c r="G191" s="263">
        <v>0.0</v>
      </c>
      <c r="H191" s="262">
        <f>H189+G191</f>
        <v>2948.99</v>
      </c>
      <c r="I191" s="293">
        <f>D191</f>
        <v>1.04</v>
      </c>
      <c r="J191" s="264">
        <f t="shared" si="65"/>
        <v>10.4</v>
      </c>
      <c r="K191" s="263">
        <v>0.0</v>
      </c>
      <c r="L191" s="262">
        <f>L189+K191</f>
        <v>234.97</v>
      </c>
      <c r="M191" s="263">
        <v>0.0</v>
      </c>
      <c r="N191" s="262">
        <f>N189+M191</f>
        <v>300</v>
      </c>
      <c r="O191" s="263">
        <v>0.0</v>
      </c>
      <c r="P191" s="262">
        <f t="shared" si="63"/>
        <v>196.31</v>
      </c>
      <c r="Q191" s="263">
        <f>E191+I191</f>
        <v>1.04</v>
      </c>
      <c r="R191" s="264">
        <f t="shared" si="22"/>
        <v>4741.68</v>
      </c>
      <c r="S191" s="217"/>
      <c r="T191" s="27"/>
      <c r="U191" s="27"/>
      <c r="V191" s="313"/>
      <c r="W191" s="27"/>
      <c r="X191" s="27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</row>
    <row r="192">
      <c r="A192" s="259"/>
      <c r="B192" s="269">
        <v>44069.0</v>
      </c>
      <c r="C192" s="270" t="s">
        <v>58</v>
      </c>
      <c r="D192" s="271">
        <f>C8</f>
        <v>100</v>
      </c>
      <c r="E192" s="272">
        <v>0.0</v>
      </c>
      <c r="F192" s="273">
        <f t="shared" ref="F192:F194" si="66">F191+E192</f>
        <v>1051.01</v>
      </c>
      <c r="G192" s="272">
        <f>0</f>
        <v>0</v>
      </c>
      <c r="H192" s="273">
        <f t="shared" ref="H192:H193" si="67">G192+H191</f>
        <v>2948.99</v>
      </c>
      <c r="I192" s="272">
        <v>0.0</v>
      </c>
      <c r="J192" s="271">
        <f t="shared" si="65"/>
        <v>10.4</v>
      </c>
      <c r="K192" s="272">
        <v>0.0</v>
      </c>
      <c r="L192" s="273">
        <f>K192+L191</f>
        <v>234.97</v>
      </c>
      <c r="M192" s="272">
        <f>D192</f>
        <v>100</v>
      </c>
      <c r="N192" s="273">
        <f>M192+N191</f>
        <v>400</v>
      </c>
      <c r="O192" s="272">
        <v>0.0</v>
      </c>
      <c r="P192" s="273">
        <f t="shared" si="63"/>
        <v>196.31</v>
      </c>
      <c r="Q192" s="272">
        <f>E192+I192+M192+O192</f>
        <v>100</v>
      </c>
      <c r="R192" s="271">
        <f t="shared" si="22"/>
        <v>4841.68</v>
      </c>
      <c r="S192" s="217"/>
      <c r="T192" s="274">
        <v>0.0</v>
      </c>
      <c r="U192" s="274">
        <v>0.0</v>
      </c>
      <c r="V192" s="311"/>
      <c r="W192" s="276">
        <f>ROUND(MAX(0,F196-$T$4)+J196+ROUND(F196*$C$2/365,2)*(T192-U192)+ROUND(F196*$C$5,2)*U192,2)</f>
        <v>0</v>
      </c>
      <c r="X192" s="277">
        <f>ROUND(R195/$C$14*100,2)</f>
        <v>48.48</v>
      </c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</row>
    <row r="193">
      <c r="A193" s="246"/>
      <c r="B193" s="269">
        <v>44069.0</v>
      </c>
      <c r="C193" s="270" t="s">
        <v>59</v>
      </c>
      <c r="D193" s="273">
        <f>F192</f>
        <v>1051.01</v>
      </c>
      <c r="E193" s="272">
        <f>-F192</f>
        <v>-1051.01</v>
      </c>
      <c r="F193" s="273">
        <f t="shared" si="66"/>
        <v>0</v>
      </c>
      <c r="G193" s="272">
        <f>F192</f>
        <v>1051.01</v>
      </c>
      <c r="H193" s="273">
        <f t="shared" si="67"/>
        <v>4000</v>
      </c>
      <c r="I193" s="272">
        <v>0.0</v>
      </c>
      <c r="J193" s="271">
        <f t="shared" si="65"/>
        <v>10.4</v>
      </c>
      <c r="K193" s="272">
        <v>0.0</v>
      </c>
      <c r="L193" s="273">
        <f t="shared" ref="L193:L198" si="68">L192+K193</f>
        <v>234.97</v>
      </c>
      <c r="M193" s="272">
        <v>0.0</v>
      </c>
      <c r="N193" s="273">
        <f t="shared" ref="N193:N194" si="69">N192+M193</f>
        <v>400</v>
      </c>
      <c r="O193" s="272">
        <v>0.0</v>
      </c>
      <c r="P193" s="273">
        <f t="shared" si="63"/>
        <v>196.31</v>
      </c>
      <c r="Q193" s="272">
        <v>0.0</v>
      </c>
      <c r="R193" s="271">
        <f t="shared" si="22"/>
        <v>4841.68</v>
      </c>
      <c r="S193" s="217"/>
      <c r="T193" s="23"/>
      <c r="U193" s="23"/>
      <c r="V193" s="23"/>
      <c r="W193" s="23"/>
      <c r="X193" s="23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</row>
    <row r="194">
      <c r="A194" s="246"/>
      <c r="B194" s="269">
        <v>44069.0</v>
      </c>
      <c r="C194" s="270" t="s">
        <v>60</v>
      </c>
      <c r="D194" s="273">
        <f>J193</f>
        <v>10.4</v>
      </c>
      <c r="E194" s="272">
        <v>0.0</v>
      </c>
      <c r="F194" s="273">
        <f t="shared" si="66"/>
        <v>0</v>
      </c>
      <c r="G194" s="272">
        <v>0.0</v>
      </c>
      <c r="H194" s="273">
        <f t="shared" ref="H194:H198" si="70">H193+G194</f>
        <v>4000</v>
      </c>
      <c r="I194" s="272">
        <f>-J193</f>
        <v>-10.4</v>
      </c>
      <c r="J194" s="271">
        <f t="shared" si="65"/>
        <v>0</v>
      </c>
      <c r="K194" s="272">
        <f>J193</f>
        <v>10.4</v>
      </c>
      <c r="L194" s="273">
        <f t="shared" si="68"/>
        <v>245.37</v>
      </c>
      <c r="M194" s="272">
        <v>0.0</v>
      </c>
      <c r="N194" s="273">
        <f t="shared" si="69"/>
        <v>400</v>
      </c>
      <c r="O194" s="272">
        <v>0.0</v>
      </c>
      <c r="P194" s="273">
        <f t="shared" si="63"/>
        <v>196.31</v>
      </c>
      <c r="Q194" s="272">
        <v>0.0</v>
      </c>
      <c r="R194" s="271">
        <f t="shared" si="22"/>
        <v>4841.68</v>
      </c>
      <c r="S194" s="217"/>
      <c r="T194" s="23"/>
      <c r="U194" s="23"/>
      <c r="V194" s="23"/>
      <c r="W194" s="23"/>
      <c r="X194" s="23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</row>
    <row r="195">
      <c r="A195" s="246"/>
      <c r="B195" s="269">
        <v>44069.0</v>
      </c>
      <c r="C195" s="270" t="s">
        <v>61</v>
      </c>
      <c r="D195" s="273">
        <f>ROUND(C3/365*H194,2)</f>
        <v>6.58</v>
      </c>
      <c r="E195" s="272">
        <v>0.0</v>
      </c>
      <c r="F195" s="273">
        <v>0.0</v>
      </c>
      <c r="G195" s="272">
        <v>0.0</v>
      </c>
      <c r="H195" s="273">
        <f t="shared" si="70"/>
        <v>4000</v>
      </c>
      <c r="I195" s="272">
        <v>0.0</v>
      </c>
      <c r="J195" s="271">
        <v>0.0</v>
      </c>
      <c r="K195" s="272">
        <v>0.0</v>
      </c>
      <c r="L195" s="273">
        <f t="shared" si="68"/>
        <v>245.37</v>
      </c>
      <c r="M195" s="272">
        <v>0.0</v>
      </c>
      <c r="N195" s="273">
        <f>N192+M195</f>
        <v>400</v>
      </c>
      <c r="O195" s="272">
        <f t="shared" ref="O195:O197" si="71">D195</f>
        <v>6.58</v>
      </c>
      <c r="P195" s="273">
        <f t="shared" si="63"/>
        <v>202.89</v>
      </c>
      <c r="Q195" s="272">
        <f t="shared" ref="Q195:Q197" si="72">E195+I195+M195+O195</f>
        <v>6.58</v>
      </c>
      <c r="R195" s="271">
        <f t="shared" si="22"/>
        <v>4848.26</v>
      </c>
      <c r="S195" s="217"/>
      <c r="T195" s="27"/>
      <c r="U195" s="27"/>
      <c r="V195" s="23"/>
      <c r="W195" s="27"/>
      <c r="X195" s="27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</row>
    <row r="196">
      <c r="A196" s="246"/>
      <c r="B196" s="269">
        <v>44070.0</v>
      </c>
      <c r="C196" s="270" t="s">
        <v>61</v>
      </c>
      <c r="D196" s="273">
        <f>ROUND(C3/365*H195,2)</f>
        <v>6.58</v>
      </c>
      <c r="E196" s="272">
        <v>0.0</v>
      </c>
      <c r="F196" s="273">
        <v>0.0</v>
      </c>
      <c r="G196" s="272">
        <v>0.0</v>
      </c>
      <c r="H196" s="273">
        <f t="shared" si="70"/>
        <v>4000</v>
      </c>
      <c r="I196" s="272">
        <v>0.0</v>
      </c>
      <c r="J196" s="271">
        <v>0.0</v>
      </c>
      <c r="K196" s="272">
        <v>0.0</v>
      </c>
      <c r="L196" s="273">
        <f t="shared" si="68"/>
        <v>245.37</v>
      </c>
      <c r="M196" s="272">
        <v>0.0</v>
      </c>
      <c r="N196" s="273">
        <f t="shared" ref="N196:N198" si="73">N195+M196</f>
        <v>400</v>
      </c>
      <c r="O196" s="272">
        <f t="shared" si="71"/>
        <v>6.58</v>
      </c>
      <c r="P196" s="273">
        <f t="shared" si="63"/>
        <v>209.47</v>
      </c>
      <c r="Q196" s="272">
        <f t="shared" si="72"/>
        <v>6.58</v>
      </c>
      <c r="R196" s="271">
        <f t="shared" si="22"/>
        <v>4854.84</v>
      </c>
      <c r="S196" s="217"/>
      <c r="T196" s="294">
        <v>0.0</v>
      </c>
      <c r="U196" s="294">
        <v>0.0</v>
      </c>
      <c r="V196" s="27"/>
      <c r="W196" s="250">
        <v>0.0</v>
      </c>
      <c r="X196" s="295">
        <f t="shared" ref="X196:X198" si="74">ROUND(R196/$C$14*100,2)</f>
        <v>48.55</v>
      </c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>
      <c r="A197" s="246"/>
      <c r="B197" s="296">
        <v>44071.0</v>
      </c>
      <c r="C197" s="297" t="s">
        <v>61</v>
      </c>
      <c r="D197" s="298">
        <f>ROUND(C3/365*H196,2)</f>
        <v>6.58</v>
      </c>
      <c r="E197" s="299">
        <v>0.0</v>
      </c>
      <c r="F197" s="298">
        <v>0.0</v>
      </c>
      <c r="G197" s="299">
        <v>0.0</v>
      </c>
      <c r="H197" s="298">
        <f t="shared" si="70"/>
        <v>4000</v>
      </c>
      <c r="I197" s="299">
        <v>0.0</v>
      </c>
      <c r="J197" s="300">
        <v>0.0</v>
      </c>
      <c r="K197" s="299">
        <v>0.0</v>
      </c>
      <c r="L197" s="298">
        <f t="shared" si="68"/>
        <v>245.37</v>
      </c>
      <c r="M197" s="299">
        <v>0.0</v>
      </c>
      <c r="N197" s="298">
        <f t="shared" si="73"/>
        <v>400</v>
      </c>
      <c r="O197" s="299">
        <f t="shared" si="71"/>
        <v>6.58</v>
      </c>
      <c r="P197" s="298">
        <f t="shared" si="63"/>
        <v>216.05</v>
      </c>
      <c r="Q197" s="299">
        <f t="shared" si="72"/>
        <v>6.58</v>
      </c>
      <c r="R197" s="300">
        <f t="shared" si="22"/>
        <v>4861.42</v>
      </c>
      <c r="S197" s="217"/>
      <c r="T197" s="301">
        <v>0.0</v>
      </c>
      <c r="U197" s="302">
        <v>0.0</v>
      </c>
      <c r="V197" s="313"/>
      <c r="W197" s="303">
        <v>0.0</v>
      </c>
      <c r="X197" s="295">
        <f t="shared" si="74"/>
        <v>48.61</v>
      </c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8">
      <c r="A198" s="246"/>
      <c r="B198" s="260">
        <v>44071.0</v>
      </c>
      <c r="C198" s="304" t="s">
        <v>62</v>
      </c>
      <c r="D198" s="305">
        <f>-(G198+K198+M198+O198)</f>
        <v>4861.42</v>
      </c>
      <c r="E198" s="306">
        <v>0.0</v>
      </c>
      <c r="F198" s="305">
        <f>F197+E198</f>
        <v>0</v>
      </c>
      <c r="G198" s="306">
        <f>-(H197)</f>
        <v>-4000</v>
      </c>
      <c r="H198" s="305">
        <f t="shared" si="70"/>
        <v>0</v>
      </c>
      <c r="I198" s="306">
        <v>0.0</v>
      </c>
      <c r="J198" s="307">
        <f>J197+I198</f>
        <v>0</v>
      </c>
      <c r="K198" s="306">
        <f>-(L197)</f>
        <v>-245.37</v>
      </c>
      <c r="L198" s="305">
        <f t="shared" si="68"/>
        <v>0</v>
      </c>
      <c r="M198" s="306">
        <f>-(N197)</f>
        <v>-400</v>
      </c>
      <c r="N198" s="305">
        <f t="shared" si="73"/>
        <v>0</v>
      </c>
      <c r="O198" s="306">
        <f>-(P197)</f>
        <v>-216.05</v>
      </c>
      <c r="P198" s="305">
        <f t="shared" si="63"/>
        <v>0</v>
      </c>
      <c r="Q198" s="306">
        <f>-D198</f>
        <v>-4861.42</v>
      </c>
      <c r="R198" s="307">
        <f t="shared" si="22"/>
        <v>0</v>
      </c>
      <c r="S198" s="217"/>
      <c r="T198" s="301">
        <v>0.0</v>
      </c>
      <c r="U198" s="302">
        <v>0.0</v>
      </c>
      <c r="V198" s="313"/>
      <c r="W198" s="303">
        <v>0.0</v>
      </c>
      <c r="X198" s="295">
        <f t="shared" si="74"/>
        <v>0</v>
      </c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</row>
    <row r="997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</row>
    <row r="998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</row>
    <row r="999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</row>
    <row r="1000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</row>
    <row r="1001">
      <c r="A1001" s="214"/>
      <c r="B1001" s="214"/>
      <c r="C1001" s="214"/>
      <c r="D1001" s="214"/>
      <c r="E1001" s="214"/>
      <c r="F1001" s="214"/>
      <c r="G1001" s="214"/>
      <c r="H1001" s="214"/>
      <c r="I1001" s="214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14"/>
      <c r="X1001" s="214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</row>
    <row r="1002">
      <c r="A1002" s="214"/>
      <c r="B1002" s="214"/>
      <c r="C1002" s="214"/>
      <c r="D1002" s="214"/>
      <c r="E1002" s="214"/>
      <c r="F1002" s="214"/>
      <c r="G1002" s="214"/>
      <c r="H1002" s="214"/>
      <c r="I1002" s="214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14"/>
      <c r="X1002" s="214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</row>
    <row r="1003">
      <c r="A1003" s="214"/>
      <c r="B1003" s="214"/>
      <c r="C1003" s="214"/>
      <c r="D1003" s="214"/>
      <c r="E1003" s="214"/>
      <c r="F1003" s="214"/>
      <c r="G1003" s="214"/>
      <c r="H1003" s="214"/>
      <c r="I1003" s="214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14"/>
      <c r="X1003" s="214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</row>
    <row r="1004">
      <c r="A1004" s="214"/>
      <c r="B1004" s="214"/>
      <c r="C1004" s="214"/>
      <c r="D1004" s="214"/>
      <c r="E1004" s="214"/>
      <c r="F1004" s="214"/>
      <c r="G1004" s="214"/>
      <c r="H1004" s="214"/>
      <c r="I1004" s="214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</row>
    <row r="1005">
      <c r="A1005" s="214"/>
      <c r="B1005" s="214"/>
      <c r="C1005" s="214"/>
      <c r="D1005" s="214"/>
      <c r="E1005" s="214"/>
      <c r="F1005" s="214"/>
      <c r="G1005" s="214"/>
      <c r="H1005" s="214"/>
      <c r="I1005" s="214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</row>
    <row r="1006">
      <c r="A1006" s="214"/>
      <c r="B1006" s="214"/>
      <c r="C1006" s="214"/>
      <c r="D1006" s="214"/>
      <c r="E1006" s="214"/>
      <c r="F1006" s="214"/>
      <c r="G1006" s="214"/>
      <c r="H1006" s="214"/>
      <c r="I1006" s="214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14"/>
      <c r="X1006" s="214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</row>
    <row r="1007">
      <c r="A1007" s="214"/>
      <c r="B1007" s="214"/>
      <c r="C1007" s="214"/>
      <c r="D1007" s="214"/>
      <c r="E1007" s="214"/>
      <c r="F1007" s="214"/>
      <c r="G1007" s="214"/>
      <c r="H1007" s="214"/>
      <c r="I1007" s="214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14"/>
      <c r="X1007" s="214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</row>
    <row r="1008">
      <c r="A1008" s="214"/>
      <c r="B1008" s="214"/>
      <c r="C1008" s="214"/>
      <c r="D1008" s="214"/>
      <c r="E1008" s="214"/>
      <c r="F1008" s="214"/>
      <c r="G1008" s="214"/>
      <c r="H1008" s="214"/>
      <c r="I1008" s="214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</row>
    <row r="1009">
      <c r="A1009" s="214"/>
      <c r="B1009" s="214"/>
      <c r="C1009" s="214"/>
      <c r="D1009" s="214"/>
      <c r="E1009" s="214"/>
      <c r="F1009" s="214"/>
      <c r="G1009" s="214"/>
      <c r="H1009" s="214"/>
      <c r="I1009" s="214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4"/>
      <c r="AA1009" s="214"/>
      <c r="AB1009" s="214"/>
      <c r="AC1009" s="214"/>
      <c r="AD1009" s="214"/>
      <c r="AE1009" s="214"/>
      <c r="AF1009" s="214"/>
      <c r="AG1009" s="214"/>
      <c r="AH1009" s="214"/>
      <c r="AI1009" s="214"/>
      <c r="AJ1009" s="214"/>
    </row>
    <row r="1010">
      <c r="A1010" s="214"/>
      <c r="B1010" s="214"/>
      <c r="C1010" s="214"/>
      <c r="D1010" s="214"/>
      <c r="E1010" s="214"/>
      <c r="F1010" s="214"/>
      <c r="G1010" s="214"/>
      <c r="H1010" s="214"/>
      <c r="I1010" s="214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14"/>
      <c r="X1010" s="214"/>
      <c r="Y1010" s="214"/>
      <c r="Z1010" s="214"/>
      <c r="AA1010" s="214"/>
      <c r="AB1010" s="214"/>
      <c r="AC1010" s="214"/>
      <c r="AD1010" s="214"/>
      <c r="AE1010" s="214"/>
      <c r="AF1010" s="214"/>
      <c r="AG1010" s="214"/>
      <c r="AH1010" s="214"/>
      <c r="AI1010" s="214"/>
      <c r="AJ1010" s="214"/>
    </row>
    <row r="1011">
      <c r="A1011" s="214"/>
      <c r="B1011" s="214"/>
      <c r="C1011" s="214"/>
      <c r="D1011" s="214"/>
      <c r="E1011" s="214"/>
      <c r="F1011" s="214"/>
      <c r="G1011" s="214"/>
      <c r="H1011" s="214"/>
      <c r="I1011" s="214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14"/>
      <c r="X1011" s="214"/>
      <c r="Y1011" s="214"/>
      <c r="Z1011" s="214"/>
      <c r="AA1011" s="214"/>
      <c r="AB1011" s="214"/>
      <c r="AC1011" s="214"/>
      <c r="AD1011" s="214"/>
      <c r="AE1011" s="214"/>
      <c r="AF1011" s="214"/>
      <c r="AG1011" s="214"/>
      <c r="AH1011" s="214"/>
      <c r="AI1011" s="214"/>
      <c r="AJ1011" s="214"/>
    </row>
    <row r="1012">
      <c r="A1012" s="214"/>
      <c r="B1012" s="214"/>
      <c r="C1012" s="214"/>
      <c r="D1012" s="214"/>
      <c r="E1012" s="214"/>
      <c r="F1012" s="214"/>
      <c r="G1012" s="214"/>
      <c r="H1012" s="214"/>
      <c r="I1012" s="214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14"/>
      <c r="X1012" s="214"/>
      <c r="Y1012" s="214"/>
      <c r="Z1012" s="214"/>
      <c r="AA1012" s="214"/>
      <c r="AB1012" s="214"/>
      <c r="AC1012" s="214"/>
      <c r="AD1012" s="214"/>
      <c r="AE1012" s="214"/>
      <c r="AF1012" s="214"/>
      <c r="AG1012" s="214"/>
      <c r="AH1012" s="214"/>
      <c r="AI1012" s="214"/>
      <c r="AJ1012" s="214"/>
    </row>
    <row r="1013">
      <c r="A1013" s="214"/>
      <c r="B1013" s="214"/>
      <c r="C1013" s="214"/>
      <c r="D1013" s="214"/>
      <c r="E1013" s="214"/>
      <c r="F1013" s="214"/>
      <c r="G1013" s="214"/>
      <c r="H1013" s="214"/>
      <c r="I1013" s="214"/>
      <c r="J1013" s="214"/>
      <c r="K1013" s="214"/>
      <c r="L1013" s="214"/>
      <c r="M1013" s="214"/>
      <c r="N1013" s="214"/>
      <c r="O1013" s="214"/>
      <c r="P1013" s="214"/>
      <c r="Q1013" s="214"/>
      <c r="R1013" s="214"/>
      <c r="S1013" s="214"/>
      <c r="T1013" s="214"/>
      <c r="U1013" s="214"/>
      <c r="V1013" s="214"/>
      <c r="W1013" s="214"/>
      <c r="X1013" s="214"/>
      <c r="Y1013" s="214"/>
      <c r="Z1013" s="214"/>
      <c r="AA1013" s="214"/>
      <c r="AB1013" s="214"/>
      <c r="AC1013" s="214"/>
      <c r="AD1013" s="214"/>
      <c r="AE1013" s="214"/>
      <c r="AF1013" s="214"/>
      <c r="AG1013" s="214"/>
      <c r="AH1013" s="214"/>
      <c r="AI1013" s="214"/>
      <c r="AJ1013" s="214"/>
    </row>
    <row r="1014">
      <c r="A1014" s="214"/>
      <c r="B1014" s="214"/>
      <c r="C1014" s="214"/>
      <c r="D1014" s="214"/>
      <c r="E1014" s="214"/>
      <c r="F1014" s="214"/>
      <c r="G1014" s="214"/>
      <c r="H1014" s="214"/>
      <c r="I1014" s="214"/>
      <c r="J1014" s="214"/>
      <c r="K1014" s="214"/>
      <c r="L1014" s="214"/>
      <c r="M1014" s="214"/>
      <c r="N1014" s="214"/>
      <c r="O1014" s="214"/>
      <c r="P1014" s="214"/>
      <c r="Q1014" s="214"/>
      <c r="R1014" s="214"/>
      <c r="S1014" s="214"/>
      <c r="T1014" s="214"/>
      <c r="U1014" s="214"/>
      <c r="V1014" s="214"/>
      <c r="W1014" s="214"/>
      <c r="X1014" s="214"/>
      <c r="Y1014" s="214"/>
      <c r="Z1014" s="214"/>
      <c r="AA1014" s="214"/>
      <c r="AB1014" s="214"/>
      <c r="AC1014" s="214"/>
      <c r="AD1014" s="214"/>
      <c r="AE1014" s="214"/>
      <c r="AF1014" s="214"/>
      <c r="AG1014" s="214"/>
      <c r="AH1014" s="214"/>
      <c r="AI1014" s="214"/>
      <c r="AJ1014" s="214"/>
    </row>
    <row r="1015">
      <c r="A1015" s="214"/>
      <c r="B1015" s="214"/>
      <c r="C1015" s="214"/>
      <c r="D1015" s="214"/>
      <c r="E1015" s="214"/>
      <c r="F1015" s="214"/>
      <c r="G1015" s="214"/>
      <c r="H1015" s="214"/>
      <c r="I1015" s="214"/>
      <c r="J1015" s="214"/>
      <c r="K1015" s="214"/>
      <c r="L1015" s="214"/>
      <c r="M1015" s="214"/>
      <c r="N1015" s="214"/>
      <c r="O1015" s="214"/>
      <c r="P1015" s="214"/>
      <c r="Q1015" s="214"/>
      <c r="R1015" s="214"/>
      <c r="S1015" s="214"/>
      <c r="T1015" s="214"/>
      <c r="U1015" s="214"/>
      <c r="V1015" s="214"/>
      <c r="W1015" s="214"/>
      <c r="X1015" s="214"/>
      <c r="Y1015" s="214"/>
      <c r="Z1015" s="214"/>
      <c r="AA1015" s="214"/>
      <c r="AB1015" s="214"/>
      <c r="AC1015" s="214"/>
      <c r="AD1015" s="214"/>
      <c r="AE1015" s="214"/>
      <c r="AF1015" s="214"/>
      <c r="AG1015" s="214"/>
      <c r="AH1015" s="214"/>
      <c r="AI1015" s="214"/>
      <c r="AJ1015" s="214"/>
    </row>
    <row r="1016">
      <c r="A1016" s="214"/>
      <c r="B1016" s="214"/>
      <c r="C1016" s="214"/>
      <c r="D1016" s="214"/>
      <c r="E1016" s="214"/>
      <c r="F1016" s="214"/>
      <c r="G1016" s="214"/>
      <c r="H1016" s="214"/>
      <c r="I1016" s="214"/>
      <c r="J1016" s="214"/>
      <c r="K1016" s="214"/>
      <c r="L1016" s="214"/>
      <c r="M1016" s="214"/>
      <c r="N1016" s="214"/>
      <c r="O1016" s="214"/>
      <c r="P1016" s="214"/>
      <c r="Q1016" s="214"/>
      <c r="R1016" s="214"/>
      <c r="S1016" s="214"/>
      <c r="T1016" s="214"/>
      <c r="U1016" s="214"/>
      <c r="V1016" s="214"/>
      <c r="W1016" s="214"/>
      <c r="X1016" s="214"/>
      <c r="Y1016" s="214"/>
      <c r="Z1016" s="214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</row>
    <row r="1017">
      <c r="A1017" s="214"/>
      <c r="B1017" s="214"/>
      <c r="C1017" s="214"/>
      <c r="D1017" s="214"/>
      <c r="E1017" s="214"/>
      <c r="F1017" s="214"/>
      <c r="G1017" s="214"/>
      <c r="H1017" s="214"/>
      <c r="I1017" s="214"/>
      <c r="J1017" s="214"/>
      <c r="K1017" s="214"/>
      <c r="L1017" s="214"/>
      <c r="M1017" s="214"/>
      <c r="N1017" s="214"/>
      <c r="O1017" s="214"/>
      <c r="P1017" s="214"/>
      <c r="Q1017" s="214"/>
      <c r="R1017" s="214"/>
      <c r="S1017" s="214"/>
      <c r="T1017" s="214"/>
      <c r="U1017" s="214"/>
      <c r="V1017" s="214"/>
      <c r="W1017" s="214"/>
      <c r="X1017" s="214"/>
      <c r="Y1017" s="214"/>
      <c r="Z1017" s="214"/>
      <c r="AA1017" s="214"/>
      <c r="AB1017" s="214"/>
      <c r="AC1017" s="214"/>
      <c r="AD1017" s="214"/>
      <c r="AE1017" s="214"/>
      <c r="AF1017" s="214"/>
      <c r="AG1017" s="214"/>
      <c r="AH1017" s="214"/>
      <c r="AI1017" s="214"/>
      <c r="AJ1017" s="214"/>
    </row>
    <row r="1018">
      <c r="A1018" s="214"/>
      <c r="B1018" s="214"/>
      <c r="C1018" s="214"/>
      <c r="D1018" s="214"/>
      <c r="E1018" s="214"/>
      <c r="F1018" s="214"/>
      <c r="G1018" s="214"/>
      <c r="H1018" s="214"/>
      <c r="I1018" s="214"/>
      <c r="J1018" s="214"/>
      <c r="K1018" s="214"/>
      <c r="L1018" s="214"/>
      <c r="M1018" s="214"/>
      <c r="N1018" s="214"/>
      <c r="O1018" s="214"/>
      <c r="P1018" s="214"/>
      <c r="Q1018" s="214"/>
      <c r="R1018" s="214"/>
      <c r="S1018" s="214"/>
      <c r="T1018" s="214"/>
      <c r="U1018" s="214"/>
      <c r="V1018" s="214"/>
      <c r="W1018" s="214"/>
      <c r="X1018" s="214"/>
      <c r="Y1018" s="214"/>
      <c r="Z1018" s="214"/>
      <c r="AA1018" s="214"/>
      <c r="AB1018" s="214"/>
      <c r="AC1018" s="214"/>
      <c r="AD1018" s="214"/>
      <c r="AE1018" s="214"/>
      <c r="AF1018" s="214"/>
      <c r="AG1018" s="214"/>
      <c r="AH1018" s="214"/>
      <c r="AI1018" s="214"/>
      <c r="AJ1018" s="214"/>
    </row>
    <row r="1019">
      <c r="A1019" s="214"/>
      <c r="B1019" s="214"/>
      <c r="C1019" s="214"/>
      <c r="D1019" s="214"/>
      <c r="E1019" s="214"/>
      <c r="F1019" s="214"/>
      <c r="G1019" s="214"/>
      <c r="H1019" s="214"/>
      <c r="I1019" s="214"/>
      <c r="J1019" s="214"/>
      <c r="K1019" s="214"/>
      <c r="L1019" s="214"/>
      <c r="M1019" s="214"/>
      <c r="N1019" s="214"/>
      <c r="O1019" s="214"/>
      <c r="P1019" s="214"/>
      <c r="Q1019" s="214"/>
      <c r="R1019" s="214"/>
      <c r="S1019" s="214"/>
      <c r="T1019" s="214"/>
      <c r="U1019" s="214"/>
      <c r="V1019" s="214"/>
      <c r="W1019" s="214"/>
      <c r="X1019" s="214"/>
      <c r="Y1019" s="214"/>
      <c r="Z1019" s="214"/>
      <c r="AA1019" s="214"/>
      <c r="AB1019" s="214"/>
      <c r="AC1019" s="214"/>
      <c r="AD1019" s="214"/>
      <c r="AE1019" s="214"/>
      <c r="AF1019" s="214"/>
      <c r="AG1019" s="214"/>
      <c r="AH1019" s="214"/>
      <c r="AI1019" s="214"/>
      <c r="AJ1019" s="214"/>
    </row>
    <row r="1020">
      <c r="A1020" s="214"/>
      <c r="B1020" s="214"/>
      <c r="C1020" s="214"/>
      <c r="D1020" s="214"/>
      <c r="E1020" s="214"/>
      <c r="F1020" s="214"/>
      <c r="G1020" s="214"/>
      <c r="H1020" s="214"/>
      <c r="I1020" s="214"/>
      <c r="J1020" s="214"/>
      <c r="K1020" s="214"/>
      <c r="L1020" s="214"/>
      <c r="M1020" s="214"/>
      <c r="N1020" s="214"/>
      <c r="O1020" s="214"/>
      <c r="P1020" s="214"/>
      <c r="Q1020" s="214"/>
      <c r="R1020" s="214"/>
      <c r="S1020" s="214"/>
      <c r="T1020" s="214"/>
      <c r="U1020" s="214"/>
      <c r="V1020" s="214"/>
      <c r="W1020" s="214"/>
      <c r="X1020" s="214"/>
      <c r="Y1020" s="214"/>
      <c r="Z1020" s="214"/>
      <c r="AA1020" s="214"/>
      <c r="AB1020" s="214"/>
      <c r="AC1020" s="214"/>
      <c r="AD1020" s="214"/>
      <c r="AE1020" s="214"/>
      <c r="AF1020" s="214"/>
      <c r="AG1020" s="214"/>
      <c r="AH1020" s="214"/>
      <c r="AI1020" s="214"/>
      <c r="AJ1020" s="214"/>
    </row>
    <row r="1021">
      <c r="A1021" s="214"/>
      <c r="B1021" s="214"/>
      <c r="C1021" s="214"/>
      <c r="D1021" s="214"/>
      <c r="E1021" s="214"/>
      <c r="F1021" s="214"/>
      <c r="G1021" s="214"/>
      <c r="H1021" s="214"/>
      <c r="I1021" s="214"/>
      <c r="J1021" s="214"/>
      <c r="K1021" s="214"/>
      <c r="L1021" s="214"/>
      <c r="M1021" s="214"/>
      <c r="N1021" s="21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4"/>
      <c r="AA1021" s="214"/>
      <c r="AB1021" s="214"/>
      <c r="AC1021" s="214"/>
      <c r="AD1021" s="214"/>
      <c r="AE1021" s="214"/>
      <c r="AF1021" s="214"/>
      <c r="AG1021" s="214"/>
      <c r="AH1021" s="214"/>
      <c r="AI1021" s="214"/>
      <c r="AJ1021" s="214"/>
    </row>
    <row r="1022">
      <c r="A1022" s="214"/>
      <c r="B1022" s="214"/>
      <c r="C1022" s="214"/>
      <c r="D1022" s="214"/>
      <c r="E1022" s="214"/>
      <c r="F1022" s="214"/>
      <c r="G1022" s="214"/>
      <c r="H1022" s="214"/>
      <c r="I1022" s="214"/>
      <c r="J1022" s="214"/>
      <c r="K1022" s="214"/>
      <c r="L1022" s="214"/>
      <c r="M1022" s="214"/>
      <c r="N1022" s="214"/>
      <c r="O1022" s="214"/>
      <c r="P1022" s="214"/>
      <c r="Q1022" s="214"/>
      <c r="R1022" s="214"/>
      <c r="S1022" s="214"/>
      <c r="T1022" s="214"/>
      <c r="U1022" s="214"/>
      <c r="V1022" s="214"/>
      <c r="W1022" s="214"/>
      <c r="X1022" s="214"/>
      <c r="Y1022" s="214"/>
      <c r="Z1022" s="214"/>
      <c r="AA1022" s="214"/>
      <c r="AB1022" s="214"/>
      <c r="AC1022" s="214"/>
      <c r="AD1022" s="214"/>
      <c r="AE1022" s="214"/>
      <c r="AF1022" s="214"/>
      <c r="AG1022" s="214"/>
      <c r="AH1022" s="214"/>
      <c r="AI1022" s="214"/>
      <c r="AJ1022" s="214"/>
    </row>
    <row r="1023">
      <c r="A1023" s="214"/>
      <c r="B1023" s="214"/>
      <c r="C1023" s="214"/>
      <c r="D1023" s="214"/>
      <c r="E1023" s="214"/>
      <c r="F1023" s="214"/>
      <c r="G1023" s="214"/>
      <c r="H1023" s="214"/>
      <c r="I1023" s="214"/>
      <c r="J1023" s="214"/>
      <c r="K1023" s="214"/>
      <c r="L1023" s="214"/>
      <c r="M1023" s="214"/>
      <c r="N1023" s="214"/>
      <c r="O1023" s="214"/>
      <c r="P1023" s="214"/>
      <c r="Q1023" s="214"/>
      <c r="R1023" s="214"/>
      <c r="S1023" s="214"/>
      <c r="T1023" s="214"/>
      <c r="U1023" s="214"/>
      <c r="V1023" s="214"/>
      <c r="W1023" s="214"/>
      <c r="X1023" s="214"/>
      <c r="Y1023" s="214"/>
      <c r="Z1023" s="214"/>
      <c r="AA1023" s="214"/>
      <c r="AB1023" s="214"/>
      <c r="AC1023" s="214"/>
      <c r="AD1023" s="214"/>
      <c r="AE1023" s="214"/>
      <c r="AF1023" s="214"/>
      <c r="AG1023" s="214"/>
      <c r="AH1023" s="214"/>
      <c r="AI1023" s="214"/>
      <c r="AJ1023" s="214"/>
    </row>
    <row r="1024">
      <c r="A1024" s="214"/>
      <c r="B1024" s="214"/>
      <c r="C1024" s="214"/>
      <c r="D1024" s="214"/>
      <c r="E1024" s="214"/>
      <c r="F1024" s="214"/>
      <c r="G1024" s="214"/>
      <c r="H1024" s="214"/>
      <c r="I1024" s="214"/>
      <c r="J1024" s="214"/>
      <c r="K1024" s="214"/>
      <c r="L1024" s="214"/>
      <c r="M1024" s="214"/>
      <c r="N1024" s="214"/>
      <c r="O1024" s="214"/>
      <c r="P1024" s="214"/>
      <c r="Q1024" s="214"/>
      <c r="R1024" s="214"/>
      <c r="S1024" s="214"/>
      <c r="T1024" s="214"/>
      <c r="U1024" s="214"/>
      <c r="V1024" s="214"/>
      <c r="W1024" s="214"/>
      <c r="X1024" s="214"/>
      <c r="Y1024" s="214"/>
      <c r="Z1024" s="214"/>
      <c r="AA1024" s="214"/>
      <c r="AB1024" s="214"/>
      <c r="AC1024" s="214"/>
      <c r="AD1024" s="214"/>
      <c r="AE1024" s="214"/>
      <c r="AF1024" s="214"/>
      <c r="AG1024" s="214"/>
      <c r="AH1024" s="214"/>
      <c r="AI1024" s="214"/>
      <c r="AJ1024" s="214"/>
    </row>
    <row r="1025">
      <c r="A1025" s="214"/>
      <c r="B1025" s="214"/>
      <c r="C1025" s="214"/>
      <c r="D1025" s="214"/>
      <c r="E1025" s="214"/>
      <c r="F1025" s="214"/>
      <c r="G1025" s="214"/>
      <c r="H1025" s="214"/>
      <c r="I1025" s="214"/>
      <c r="J1025" s="214"/>
      <c r="K1025" s="214"/>
      <c r="L1025" s="214"/>
      <c r="M1025" s="214"/>
      <c r="N1025" s="214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4"/>
      <c r="AA1025" s="214"/>
      <c r="AB1025" s="214"/>
      <c r="AC1025" s="214"/>
      <c r="AD1025" s="214"/>
      <c r="AE1025" s="214"/>
      <c r="AF1025" s="214"/>
      <c r="AG1025" s="214"/>
      <c r="AH1025" s="214"/>
      <c r="AI1025" s="214"/>
      <c r="AJ1025" s="214"/>
    </row>
    <row r="1026">
      <c r="A1026" s="214"/>
      <c r="B1026" s="214"/>
      <c r="C1026" s="214"/>
      <c r="D1026" s="214"/>
      <c r="E1026" s="214"/>
      <c r="F1026" s="214"/>
      <c r="G1026" s="214"/>
      <c r="H1026" s="214"/>
      <c r="I1026" s="214"/>
      <c r="J1026" s="214"/>
      <c r="K1026" s="214"/>
      <c r="L1026" s="214"/>
      <c r="M1026" s="214"/>
      <c r="N1026" s="214"/>
      <c r="O1026" s="214"/>
      <c r="P1026" s="214"/>
      <c r="Q1026" s="214"/>
      <c r="R1026" s="214"/>
      <c r="S1026" s="214"/>
      <c r="T1026" s="214"/>
      <c r="U1026" s="214"/>
      <c r="V1026" s="214"/>
      <c r="W1026" s="214"/>
      <c r="X1026" s="214"/>
      <c r="Y1026" s="214"/>
      <c r="Z1026" s="214"/>
      <c r="AA1026" s="214"/>
      <c r="AB1026" s="214"/>
      <c r="AC1026" s="214"/>
      <c r="AD1026" s="214"/>
      <c r="AE1026" s="214"/>
      <c r="AF1026" s="214"/>
      <c r="AG1026" s="214"/>
      <c r="AH1026" s="214"/>
      <c r="AI1026" s="214"/>
      <c r="AJ1026" s="214"/>
    </row>
    <row r="1027">
      <c r="A1027" s="214"/>
      <c r="B1027" s="214"/>
      <c r="C1027" s="214"/>
      <c r="D1027" s="214"/>
      <c r="E1027" s="214"/>
      <c r="F1027" s="214"/>
      <c r="G1027" s="214"/>
      <c r="H1027" s="214"/>
      <c r="I1027" s="214"/>
      <c r="J1027" s="214"/>
      <c r="K1027" s="214"/>
      <c r="L1027" s="214"/>
      <c r="M1027" s="214"/>
      <c r="N1027" s="214"/>
      <c r="O1027" s="214"/>
      <c r="P1027" s="214"/>
      <c r="Q1027" s="214"/>
      <c r="R1027" s="214"/>
      <c r="S1027" s="214"/>
      <c r="T1027" s="214"/>
      <c r="U1027" s="214"/>
      <c r="V1027" s="214"/>
      <c r="W1027" s="214"/>
      <c r="X1027" s="214"/>
      <c r="Y1027" s="214"/>
      <c r="Z1027" s="214"/>
      <c r="AA1027" s="214"/>
      <c r="AB1027" s="214"/>
      <c r="AC1027" s="214"/>
      <c r="AD1027" s="214"/>
      <c r="AE1027" s="214"/>
      <c r="AF1027" s="214"/>
      <c r="AG1027" s="214"/>
      <c r="AH1027" s="214"/>
      <c r="AI1027" s="214"/>
      <c r="AJ1027" s="214"/>
    </row>
    <row r="1028">
      <c r="A1028" s="214"/>
      <c r="B1028" s="214"/>
      <c r="C1028" s="214"/>
      <c r="D1028" s="214"/>
      <c r="E1028" s="214"/>
      <c r="F1028" s="214"/>
      <c r="G1028" s="214"/>
      <c r="H1028" s="214"/>
      <c r="I1028" s="214"/>
      <c r="J1028" s="214"/>
      <c r="K1028" s="214"/>
      <c r="L1028" s="214"/>
      <c r="M1028" s="214"/>
      <c r="N1028" s="214"/>
      <c r="O1028" s="214"/>
      <c r="P1028" s="214"/>
      <c r="Q1028" s="214"/>
      <c r="R1028" s="214"/>
      <c r="S1028" s="214"/>
      <c r="T1028" s="214"/>
      <c r="U1028" s="214"/>
      <c r="V1028" s="214"/>
      <c r="W1028" s="214"/>
      <c r="X1028" s="214"/>
      <c r="Y1028" s="214"/>
      <c r="Z1028" s="214"/>
      <c r="AA1028" s="214"/>
      <c r="AB1028" s="214"/>
      <c r="AC1028" s="214"/>
      <c r="AD1028" s="214"/>
      <c r="AE1028" s="214"/>
      <c r="AF1028" s="214"/>
      <c r="AG1028" s="214"/>
      <c r="AH1028" s="214"/>
      <c r="AI1028" s="214"/>
      <c r="AJ1028" s="214"/>
    </row>
    <row r="1029">
      <c r="A1029" s="214"/>
      <c r="B1029" s="214"/>
      <c r="C1029" s="214"/>
      <c r="D1029" s="214"/>
      <c r="E1029" s="214"/>
      <c r="F1029" s="214"/>
      <c r="G1029" s="214"/>
      <c r="H1029" s="214"/>
      <c r="I1029" s="214"/>
      <c r="J1029" s="214"/>
      <c r="K1029" s="214"/>
      <c r="L1029" s="214"/>
      <c r="M1029" s="214"/>
      <c r="N1029" s="214"/>
      <c r="O1029" s="214"/>
      <c r="P1029" s="214"/>
      <c r="Q1029" s="214"/>
      <c r="R1029" s="214"/>
      <c r="S1029" s="214"/>
      <c r="T1029" s="214"/>
      <c r="U1029" s="214"/>
      <c r="V1029" s="214"/>
      <c r="W1029" s="214"/>
      <c r="X1029" s="214"/>
      <c r="Y1029" s="214"/>
      <c r="Z1029" s="214"/>
      <c r="AA1029" s="214"/>
      <c r="AB1029" s="214"/>
      <c r="AC1029" s="214"/>
      <c r="AD1029" s="214"/>
      <c r="AE1029" s="214"/>
      <c r="AF1029" s="214"/>
      <c r="AG1029" s="214"/>
      <c r="AH1029" s="214"/>
      <c r="AI1029" s="214"/>
      <c r="AJ1029" s="214"/>
    </row>
    <row r="1030">
      <c r="A1030" s="214"/>
      <c r="B1030" s="214"/>
      <c r="C1030" s="214"/>
      <c r="D1030" s="214"/>
      <c r="E1030" s="214"/>
      <c r="F1030" s="214"/>
      <c r="G1030" s="214"/>
      <c r="H1030" s="214"/>
      <c r="I1030" s="214"/>
      <c r="J1030" s="214"/>
      <c r="K1030" s="214"/>
      <c r="L1030" s="214"/>
      <c r="M1030" s="214"/>
      <c r="N1030" s="214"/>
      <c r="O1030" s="214"/>
      <c r="P1030" s="214"/>
      <c r="Q1030" s="214"/>
      <c r="R1030" s="214"/>
      <c r="S1030" s="214"/>
      <c r="T1030" s="214"/>
      <c r="U1030" s="214"/>
      <c r="V1030" s="214"/>
      <c r="W1030" s="214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</row>
    <row r="1031">
      <c r="A1031" s="214"/>
      <c r="B1031" s="214"/>
      <c r="C1031" s="214"/>
      <c r="D1031" s="214"/>
      <c r="E1031" s="214"/>
      <c r="F1031" s="214"/>
      <c r="G1031" s="214"/>
      <c r="H1031" s="214"/>
      <c r="I1031" s="214"/>
      <c r="J1031" s="214"/>
      <c r="K1031" s="214"/>
      <c r="L1031" s="214"/>
      <c r="M1031" s="214"/>
      <c r="N1031" s="214"/>
      <c r="O1031" s="214"/>
      <c r="P1031" s="214"/>
      <c r="Q1031" s="214"/>
      <c r="R1031" s="214"/>
      <c r="S1031" s="214"/>
      <c r="T1031" s="214"/>
      <c r="U1031" s="214"/>
      <c r="V1031" s="214"/>
      <c r="W1031" s="214"/>
      <c r="X1031" s="214"/>
      <c r="Y1031" s="214"/>
      <c r="Z1031" s="214"/>
      <c r="AA1031" s="214"/>
      <c r="AB1031" s="214"/>
      <c r="AC1031" s="214"/>
      <c r="AD1031" s="214"/>
      <c r="AE1031" s="214"/>
      <c r="AF1031" s="214"/>
      <c r="AG1031" s="214"/>
      <c r="AH1031" s="214"/>
      <c r="AI1031" s="214"/>
      <c r="AJ1031" s="214"/>
    </row>
    <row r="1032">
      <c r="A1032" s="214"/>
      <c r="B1032" s="214"/>
      <c r="C1032" s="214"/>
      <c r="D1032" s="214"/>
      <c r="E1032" s="214"/>
      <c r="F1032" s="214"/>
      <c r="G1032" s="214"/>
      <c r="H1032" s="214"/>
      <c r="I1032" s="214"/>
      <c r="J1032" s="214"/>
      <c r="K1032" s="214"/>
      <c r="L1032" s="214"/>
      <c r="M1032" s="214"/>
      <c r="N1032" s="214"/>
      <c r="O1032" s="214"/>
      <c r="P1032" s="214"/>
      <c r="Q1032" s="214"/>
      <c r="R1032" s="214"/>
      <c r="S1032" s="214"/>
      <c r="T1032" s="214"/>
      <c r="U1032" s="214"/>
      <c r="V1032" s="214"/>
      <c r="W1032" s="214"/>
      <c r="X1032" s="214"/>
      <c r="Y1032" s="214"/>
      <c r="Z1032" s="214"/>
      <c r="AA1032" s="214"/>
      <c r="AB1032" s="214"/>
      <c r="AC1032" s="214"/>
      <c r="AD1032" s="214"/>
      <c r="AE1032" s="214"/>
      <c r="AF1032" s="214"/>
      <c r="AG1032" s="214"/>
      <c r="AH1032" s="214"/>
      <c r="AI1032" s="214"/>
      <c r="AJ1032" s="214"/>
    </row>
    <row r="1033">
      <c r="A1033" s="214"/>
      <c r="B1033" s="214"/>
      <c r="C1033" s="214"/>
      <c r="D1033" s="214"/>
      <c r="E1033" s="214"/>
      <c r="F1033" s="214"/>
      <c r="G1033" s="214"/>
      <c r="H1033" s="214"/>
      <c r="I1033" s="214"/>
      <c r="J1033" s="214"/>
      <c r="K1033" s="214"/>
      <c r="L1033" s="214"/>
      <c r="M1033" s="214"/>
      <c r="N1033" s="214"/>
      <c r="O1033" s="214"/>
      <c r="P1033" s="214"/>
      <c r="Q1033" s="214"/>
      <c r="R1033" s="214"/>
      <c r="S1033" s="214"/>
      <c r="T1033" s="214"/>
      <c r="U1033" s="214"/>
      <c r="V1033" s="214"/>
      <c r="W1033" s="214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</row>
    <row r="1034">
      <c r="A1034" s="214"/>
      <c r="B1034" s="214"/>
      <c r="C1034" s="214"/>
      <c r="D1034" s="214"/>
      <c r="E1034" s="214"/>
      <c r="F1034" s="214"/>
      <c r="G1034" s="214"/>
      <c r="H1034" s="214"/>
      <c r="I1034" s="214"/>
      <c r="J1034" s="214"/>
      <c r="K1034" s="214"/>
      <c r="L1034" s="214"/>
      <c r="M1034" s="214"/>
      <c r="N1034" s="214"/>
      <c r="O1034" s="214"/>
      <c r="P1034" s="214"/>
      <c r="Q1034" s="214"/>
      <c r="R1034" s="214"/>
      <c r="S1034" s="214"/>
      <c r="T1034" s="214"/>
      <c r="U1034" s="214"/>
      <c r="V1034" s="214"/>
      <c r="W1034" s="214"/>
      <c r="X1034" s="214"/>
      <c r="Y1034" s="214"/>
      <c r="Z1034" s="214"/>
      <c r="AA1034" s="214"/>
      <c r="AB1034" s="214"/>
      <c r="AC1034" s="214"/>
      <c r="AD1034" s="214"/>
      <c r="AE1034" s="214"/>
      <c r="AF1034" s="214"/>
      <c r="AG1034" s="214"/>
      <c r="AH1034" s="214"/>
      <c r="AI1034" s="214"/>
      <c r="AJ1034" s="214"/>
    </row>
    <row r="1035">
      <c r="A1035" s="214"/>
      <c r="B1035" s="214"/>
      <c r="C1035" s="214"/>
      <c r="D1035" s="214"/>
      <c r="E1035" s="214"/>
      <c r="F1035" s="214"/>
      <c r="G1035" s="214"/>
      <c r="H1035" s="214"/>
      <c r="I1035" s="214"/>
      <c r="J1035" s="214"/>
      <c r="K1035" s="214"/>
      <c r="L1035" s="214"/>
      <c r="M1035" s="214"/>
      <c r="N1035" s="214"/>
      <c r="O1035" s="214"/>
      <c r="P1035" s="214"/>
      <c r="Q1035" s="214"/>
      <c r="R1035" s="214"/>
      <c r="S1035" s="214"/>
      <c r="T1035" s="214"/>
      <c r="U1035" s="214"/>
      <c r="V1035" s="214"/>
      <c r="W1035" s="214"/>
      <c r="X1035" s="214"/>
      <c r="Y1035" s="214"/>
      <c r="Z1035" s="214"/>
      <c r="AA1035" s="214"/>
      <c r="AB1035" s="214"/>
      <c r="AC1035" s="214"/>
      <c r="AD1035" s="214"/>
      <c r="AE1035" s="214"/>
      <c r="AF1035" s="214"/>
      <c r="AG1035" s="214"/>
      <c r="AH1035" s="214"/>
      <c r="AI1035" s="214"/>
      <c r="AJ1035" s="214"/>
    </row>
    <row r="1036">
      <c r="A1036" s="214"/>
      <c r="B1036" s="214"/>
      <c r="C1036" s="214"/>
      <c r="D1036" s="214"/>
      <c r="E1036" s="214"/>
      <c r="F1036" s="214"/>
      <c r="G1036" s="214"/>
      <c r="H1036" s="214"/>
      <c r="I1036" s="214"/>
      <c r="J1036" s="214"/>
      <c r="K1036" s="214"/>
      <c r="L1036" s="214"/>
      <c r="M1036" s="214"/>
      <c r="N1036" s="214"/>
      <c r="O1036" s="214"/>
      <c r="P1036" s="214"/>
      <c r="Q1036" s="214"/>
      <c r="R1036" s="214"/>
      <c r="S1036" s="214"/>
      <c r="T1036" s="214"/>
      <c r="U1036" s="214"/>
      <c r="V1036" s="214"/>
      <c r="W1036" s="214"/>
      <c r="X1036" s="214"/>
      <c r="Y1036" s="214"/>
      <c r="Z1036" s="214"/>
      <c r="AA1036" s="214"/>
      <c r="AB1036" s="214"/>
      <c r="AC1036" s="214"/>
      <c r="AD1036" s="214"/>
      <c r="AE1036" s="214"/>
      <c r="AF1036" s="214"/>
      <c r="AG1036" s="214"/>
      <c r="AH1036" s="214"/>
      <c r="AI1036" s="214"/>
      <c r="AJ1036" s="214"/>
    </row>
    <row r="1037">
      <c r="A1037" s="214"/>
      <c r="B1037" s="214"/>
      <c r="C1037" s="214"/>
      <c r="D1037" s="214"/>
      <c r="E1037" s="214"/>
      <c r="F1037" s="214"/>
      <c r="G1037" s="214"/>
      <c r="H1037" s="214"/>
      <c r="I1037" s="214"/>
      <c r="J1037" s="214"/>
      <c r="K1037" s="214"/>
      <c r="L1037" s="214"/>
      <c r="M1037" s="214"/>
      <c r="N1037" s="21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4"/>
      <c r="AA1037" s="214"/>
      <c r="AB1037" s="214"/>
      <c r="AC1037" s="214"/>
      <c r="AD1037" s="214"/>
      <c r="AE1037" s="214"/>
      <c r="AF1037" s="214"/>
      <c r="AG1037" s="214"/>
      <c r="AH1037" s="214"/>
      <c r="AI1037" s="214"/>
      <c r="AJ1037" s="214"/>
    </row>
    <row r="1038">
      <c r="A1038" s="214"/>
      <c r="B1038" s="214"/>
      <c r="C1038" s="214"/>
      <c r="D1038" s="214"/>
      <c r="E1038" s="214"/>
      <c r="F1038" s="214"/>
      <c r="G1038" s="214"/>
      <c r="H1038" s="214"/>
      <c r="I1038" s="214"/>
      <c r="J1038" s="214"/>
      <c r="K1038" s="214"/>
      <c r="L1038" s="214"/>
      <c r="M1038" s="214"/>
      <c r="N1038" s="214"/>
      <c r="O1038" s="214"/>
      <c r="P1038" s="214"/>
      <c r="Q1038" s="214"/>
      <c r="R1038" s="214"/>
      <c r="S1038" s="214"/>
      <c r="T1038" s="214"/>
      <c r="U1038" s="214"/>
      <c r="V1038" s="214"/>
      <c r="W1038" s="214"/>
      <c r="X1038" s="214"/>
      <c r="Y1038" s="214"/>
      <c r="Z1038" s="214"/>
      <c r="AA1038" s="214"/>
      <c r="AB1038" s="214"/>
      <c r="AC1038" s="214"/>
      <c r="AD1038" s="214"/>
      <c r="AE1038" s="214"/>
      <c r="AF1038" s="214"/>
      <c r="AG1038" s="214"/>
      <c r="AH1038" s="214"/>
      <c r="AI1038" s="214"/>
      <c r="AJ1038" s="214"/>
    </row>
    <row r="1039">
      <c r="A1039" s="214"/>
      <c r="B1039" s="214"/>
      <c r="C1039" s="214"/>
      <c r="D1039" s="214"/>
      <c r="E1039" s="214"/>
      <c r="F1039" s="214"/>
      <c r="G1039" s="214"/>
      <c r="H1039" s="214"/>
      <c r="I1039" s="214"/>
      <c r="J1039" s="214"/>
      <c r="K1039" s="214"/>
      <c r="L1039" s="214"/>
      <c r="M1039" s="214"/>
      <c r="N1039" s="214"/>
      <c r="O1039" s="214"/>
      <c r="P1039" s="214"/>
      <c r="Q1039" s="214"/>
      <c r="R1039" s="214"/>
      <c r="S1039" s="214"/>
      <c r="T1039" s="214"/>
      <c r="U1039" s="214"/>
      <c r="V1039" s="214"/>
      <c r="W1039" s="214"/>
      <c r="X1039" s="214"/>
      <c r="Y1039" s="214"/>
      <c r="Z1039" s="214"/>
      <c r="AA1039" s="214"/>
      <c r="AB1039" s="214"/>
      <c r="AC1039" s="214"/>
      <c r="AD1039" s="214"/>
      <c r="AE1039" s="214"/>
      <c r="AF1039" s="214"/>
      <c r="AG1039" s="214"/>
      <c r="AH1039" s="214"/>
      <c r="AI1039" s="214"/>
      <c r="AJ1039" s="214"/>
    </row>
    <row r="1040">
      <c r="A1040" s="214"/>
      <c r="B1040" s="214"/>
      <c r="C1040" s="214"/>
      <c r="D1040" s="214"/>
      <c r="E1040" s="214"/>
      <c r="F1040" s="214"/>
      <c r="G1040" s="214"/>
      <c r="H1040" s="214"/>
      <c r="I1040" s="214"/>
      <c r="J1040" s="214"/>
      <c r="K1040" s="214"/>
      <c r="L1040" s="214"/>
      <c r="M1040" s="214"/>
      <c r="N1040" s="214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4"/>
      <c r="AA1040" s="214"/>
      <c r="AB1040" s="214"/>
      <c r="AC1040" s="214"/>
      <c r="AD1040" s="214"/>
      <c r="AE1040" s="214"/>
      <c r="AF1040" s="214"/>
      <c r="AG1040" s="214"/>
      <c r="AH1040" s="214"/>
      <c r="AI1040" s="214"/>
      <c r="AJ1040" s="214"/>
    </row>
    <row r="1041">
      <c r="A1041" s="214"/>
      <c r="B1041" s="214"/>
      <c r="C1041" s="214"/>
      <c r="D1041" s="214"/>
      <c r="E1041" s="214"/>
      <c r="F1041" s="214"/>
      <c r="G1041" s="214"/>
      <c r="H1041" s="214"/>
      <c r="I1041" s="214"/>
      <c r="J1041" s="214"/>
      <c r="K1041" s="214"/>
      <c r="L1041" s="214"/>
      <c r="M1041" s="214"/>
      <c r="N1041" s="214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4"/>
      <c r="AA1041" s="214"/>
      <c r="AB1041" s="214"/>
      <c r="AC1041" s="214"/>
      <c r="AD1041" s="214"/>
      <c r="AE1041" s="214"/>
      <c r="AF1041" s="214"/>
      <c r="AG1041" s="214"/>
      <c r="AH1041" s="214"/>
      <c r="AI1041" s="214"/>
      <c r="AJ1041" s="214"/>
    </row>
    <row r="1042">
      <c r="A1042" s="214"/>
      <c r="B1042" s="214"/>
      <c r="C1042" s="214"/>
      <c r="D1042" s="214"/>
      <c r="E1042" s="214"/>
      <c r="F1042" s="214"/>
      <c r="G1042" s="214"/>
      <c r="H1042" s="214"/>
      <c r="I1042" s="214"/>
      <c r="J1042" s="214"/>
      <c r="K1042" s="214"/>
      <c r="L1042" s="214"/>
      <c r="M1042" s="214"/>
      <c r="N1042" s="214"/>
      <c r="O1042" s="214"/>
      <c r="P1042" s="214"/>
      <c r="Q1042" s="214"/>
      <c r="R1042" s="214"/>
      <c r="S1042" s="214"/>
      <c r="T1042" s="214"/>
      <c r="U1042" s="214"/>
      <c r="V1042" s="214"/>
      <c r="W1042" s="214"/>
      <c r="X1042" s="214"/>
      <c r="Y1042" s="214"/>
      <c r="Z1042" s="214"/>
      <c r="AA1042" s="214"/>
      <c r="AB1042" s="214"/>
      <c r="AC1042" s="214"/>
      <c r="AD1042" s="214"/>
      <c r="AE1042" s="214"/>
      <c r="AF1042" s="214"/>
      <c r="AG1042" s="214"/>
      <c r="AH1042" s="214"/>
      <c r="AI1042" s="214"/>
      <c r="AJ1042" s="214"/>
    </row>
    <row r="1043">
      <c r="A1043" s="214"/>
      <c r="B1043" s="214"/>
      <c r="C1043" s="214"/>
      <c r="D1043" s="214"/>
      <c r="E1043" s="214"/>
      <c r="F1043" s="214"/>
      <c r="G1043" s="214"/>
      <c r="H1043" s="214"/>
      <c r="I1043" s="214"/>
      <c r="J1043" s="214"/>
      <c r="K1043" s="214"/>
      <c r="L1043" s="214"/>
      <c r="M1043" s="214"/>
      <c r="N1043" s="214"/>
      <c r="O1043" s="214"/>
      <c r="P1043" s="214"/>
      <c r="Q1043" s="214"/>
      <c r="R1043" s="214"/>
      <c r="S1043" s="214"/>
      <c r="T1043" s="214"/>
      <c r="U1043" s="214"/>
      <c r="V1043" s="214"/>
      <c r="W1043" s="214"/>
      <c r="X1043" s="214"/>
      <c r="Y1043" s="214"/>
      <c r="Z1043" s="214"/>
      <c r="AA1043" s="214"/>
      <c r="AB1043" s="214"/>
      <c r="AC1043" s="214"/>
      <c r="AD1043" s="214"/>
      <c r="AE1043" s="214"/>
      <c r="AF1043" s="214"/>
      <c r="AG1043" s="214"/>
      <c r="AH1043" s="214"/>
      <c r="AI1043" s="214"/>
      <c r="AJ1043" s="214"/>
    </row>
    <row r="1044">
      <c r="A1044" s="214"/>
      <c r="B1044" s="214"/>
      <c r="C1044" s="214"/>
      <c r="D1044" s="214"/>
      <c r="E1044" s="214"/>
      <c r="F1044" s="214"/>
      <c r="G1044" s="214"/>
      <c r="H1044" s="214"/>
      <c r="I1044" s="214"/>
      <c r="J1044" s="214"/>
      <c r="K1044" s="214"/>
      <c r="L1044" s="214"/>
      <c r="M1044" s="214"/>
      <c r="N1044" s="214"/>
      <c r="O1044" s="214"/>
      <c r="P1044" s="214"/>
      <c r="Q1044" s="214"/>
      <c r="R1044" s="214"/>
      <c r="S1044" s="214"/>
      <c r="T1044" s="214"/>
      <c r="U1044" s="214"/>
      <c r="V1044" s="214"/>
      <c r="W1044" s="214"/>
      <c r="X1044" s="214"/>
      <c r="Y1044" s="214"/>
      <c r="Z1044" s="214"/>
      <c r="AA1044" s="214"/>
      <c r="AB1044" s="214"/>
      <c r="AC1044" s="214"/>
      <c r="AD1044" s="214"/>
      <c r="AE1044" s="214"/>
      <c r="AF1044" s="214"/>
      <c r="AG1044" s="214"/>
      <c r="AH1044" s="214"/>
      <c r="AI1044" s="214"/>
      <c r="AJ1044" s="214"/>
    </row>
    <row r="1045">
      <c r="A1045" s="214"/>
      <c r="B1045" s="214"/>
      <c r="C1045" s="214"/>
      <c r="D1045" s="214"/>
      <c r="E1045" s="214"/>
      <c r="F1045" s="214"/>
      <c r="G1045" s="214"/>
      <c r="H1045" s="214"/>
      <c r="I1045" s="214"/>
      <c r="J1045" s="214"/>
      <c r="K1045" s="214"/>
      <c r="L1045" s="214"/>
      <c r="M1045" s="214"/>
      <c r="N1045" s="214"/>
      <c r="O1045" s="214"/>
      <c r="P1045" s="214"/>
      <c r="Q1045" s="214"/>
      <c r="R1045" s="214"/>
      <c r="S1045" s="214"/>
      <c r="T1045" s="214"/>
      <c r="U1045" s="214"/>
      <c r="V1045" s="214"/>
      <c r="W1045" s="214"/>
      <c r="X1045" s="214"/>
      <c r="Y1045" s="214"/>
      <c r="Z1045" s="214"/>
      <c r="AA1045" s="214"/>
      <c r="AB1045" s="214"/>
      <c r="AC1045" s="214"/>
      <c r="AD1045" s="214"/>
      <c r="AE1045" s="214"/>
      <c r="AF1045" s="214"/>
      <c r="AG1045" s="214"/>
      <c r="AH1045" s="214"/>
      <c r="AI1045" s="214"/>
      <c r="AJ1045" s="214"/>
    </row>
    <row r="1046">
      <c r="A1046" s="214"/>
      <c r="B1046" s="214"/>
      <c r="C1046" s="214"/>
      <c r="D1046" s="214"/>
      <c r="E1046" s="214"/>
      <c r="F1046" s="214"/>
      <c r="G1046" s="214"/>
      <c r="H1046" s="214"/>
      <c r="I1046" s="214"/>
      <c r="J1046" s="214"/>
      <c r="K1046" s="214"/>
      <c r="L1046" s="214"/>
      <c r="M1046" s="214"/>
      <c r="N1046" s="214"/>
      <c r="O1046" s="214"/>
      <c r="P1046" s="214"/>
      <c r="Q1046" s="214"/>
      <c r="R1046" s="214"/>
      <c r="S1046" s="214"/>
      <c r="T1046" s="214"/>
      <c r="U1046" s="214"/>
      <c r="V1046" s="214"/>
      <c r="W1046" s="214"/>
      <c r="X1046" s="214"/>
      <c r="Y1046" s="214"/>
      <c r="Z1046" s="214"/>
      <c r="AA1046" s="214"/>
      <c r="AB1046" s="214"/>
      <c r="AC1046" s="214"/>
      <c r="AD1046" s="214"/>
      <c r="AE1046" s="214"/>
      <c r="AF1046" s="214"/>
      <c r="AG1046" s="214"/>
      <c r="AH1046" s="214"/>
      <c r="AI1046" s="214"/>
      <c r="AJ1046" s="214"/>
    </row>
    <row r="1047">
      <c r="A1047" s="214"/>
      <c r="B1047" s="214"/>
      <c r="C1047" s="214"/>
      <c r="D1047" s="214"/>
      <c r="E1047" s="214"/>
      <c r="F1047" s="214"/>
      <c r="G1047" s="214"/>
      <c r="H1047" s="214"/>
      <c r="I1047" s="214"/>
      <c r="J1047" s="214"/>
      <c r="K1047" s="214"/>
      <c r="L1047" s="214"/>
      <c r="M1047" s="214"/>
      <c r="N1047" s="214"/>
      <c r="O1047" s="214"/>
      <c r="P1047" s="214"/>
      <c r="Q1047" s="214"/>
      <c r="R1047" s="214"/>
      <c r="S1047" s="214"/>
      <c r="T1047" s="214"/>
      <c r="U1047" s="214"/>
      <c r="V1047" s="214"/>
      <c r="W1047" s="214"/>
      <c r="X1047" s="214"/>
      <c r="Y1047" s="214"/>
      <c r="Z1047" s="214"/>
      <c r="AA1047" s="214"/>
      <c r="AB1047" s="214"/>
      <c r="AC1047" s="214"/>
      <c r="AD1047" s="214"/>
      <c r="AE1047" s="214"/>
      <c r="AF1047" s="214"/>
      <c r="AG1047" s="214"/>
      <c r="AH1047" s="214"/>
      <c r="AI1047" s="214"/>
      <c r="AJ1047" s="214"/>
    </row>
    <row r="1048">
      <c r="A1048" s="214"/>
      <c r="B1048" s="214"/>
      <c r="C1048" s="214"/>
      <c r="D1048" s="214"/>
      <c r="E1048" s="214"/>
      <c r="F1048" s="214"/>
      <c r="G1048" s="214"/>
      <c r="H1048" s="214"/>
      <c r="I1048" s="214"/>
      <c r="J1048" s="214"/>
      <c r="K1048" s="214"/>
      <c r="L1048" s="214"/>
      <c r="M1048" s="214"/>
      <c r="N1048" s="214"/>
      <c r="O1048" s="214"/>
      <c r="P1048" s="214"/>
      <c r="Q1048" s="214"/>
      <c r="R1048" s="214"/>
      <c r="S1048" s="214"/>
      <c r="T1048" s="214"/>
      <c r="U1048" s="214"/>
      <c r="V1048" s="214"/>
      <c r="W1048" s="214"/>
      <c r="X1048" s="214"/>
      <c r="Y1048" s="214"/>
      <c r="Z1048" s="214"/>
      <c r="AA1048" s="214"/>
      <c r="AB1048" s="214"/>
      <c r="AC1048" s="214"/>
      <c r="AD1048" s="214"/>
      <c r="AE1048" s="214"/>
      <c r="AF1048" s="214"/>
      <c r="AG1048" s="214"/>
      <c r="AH1048" s="214"/>
      <c r="AI1048" s="214"/>
      <c r="AJ1048" s="214"/>
    </row>
    <row r="1049">
      <c r="A1049" s="214"/>
      <c r="B1049" s="214"/>
      <c r="C1049" s="214"/>
      <c r="D1049" s="214"/>
      <c r="E1049" s="214"/>
      <c r="F1049" s="214"/>
      <c r="G1049" s="214"/>
      <c r="H1049" s="214"/>
      <c r="I1049" s="214"/>
      <c r="J1049" s="214"/>
      <c r="K1049" s="214"/>
      <c r="L1049" s="214"/>
      <c r="M1049" s="214"/>
      <c r="N1049" s="214"/>
      <c r="O1049" s="214"/>
      <c r="P1049" s="214"/>
      <c r="Q1049" s="214"/>
      <c r="R1049" s="214"/>
      <c r="S1049" s="214"/>
      <c r="T1049" s="214"/>
      <c r="U1049" s="214"/>
      <c r="V1049" s="214"/>
      <c r="W1049" s="214"/>
      <c r="X1049" s="214"/>
      <c r="Y1049" s="214"/>
      <c r="Z1049" s="214"/>
      <c r="AA1049" s="214"/>
      <c r="AB1049" s="214"/>
      <c r="AC1049" s="214"/>
      <c r="AD1049" s="214"/>
      <c r="AE1049" s="214"/>
      <c r="AF1049" s="214"/>
      <c r="AG1049" s="214"/>
      <c r="AH1049" s="214"/>
      <c r="AI1049" s="214"/>
      <c r="AJ1049" s="214"/>
    </row>
    <row r="1050">
      <c r="A1050" s="214"/>
      <c r="B1050" s="214"/>
      <c r="C1050" s="214"/>
      <c r="D1050" s="214"/>
      <c r="E1050" s="214"/>
      <c r="F1050" s="214"/>
      <c r="G1050" s="214"/>
      <c r="H1050" s="214"/>
      <c r="I1050" s="214"/>
      <c r="J1050" s="214"/>
      <c r="K1050" s="214"/>
      <c r="L1050" s="214"/>
      <c r="M1050" s="214"/>
      <c r="N1050" s="214"/>
      <c r="O1050" s="214"/>
      <c r="P1050" s="214"/>
      <c r="Q1050" s="214"/>
      <c r="R1050" s="214"/>
      <c r="S1050" s="214"/>
      <c r="T1050" s="214"/>
      <c r="U1050" s="214"/>
      <c r="V1050" s="214"/>
      <c r="W1050" s="214"/>
      <c r="X1050" s="214"/>
      <c r="Y1050" s="214"/>
      <c r="Z1050" s="214"/>
      <c r="AA1050" s="214"/>
      <c r="AB1050" s="214"/>
      <c r="AC1050" s="214"/>
      <c r="AD1050" s="214"/>
      <c r="AE1050" s="214"/>
      <c r="AF1050" s="214"/>
      <c r="AG1050" s="214"/>
      <c r="AH1050" s="214"/>
      <c r="AI1050" s="214"/>
      <c r="AJ1050" s="214"/>
    </row>
    <row r="1051">
      <c r="A1051" s="214"/>
      <c r="B1051" s="214"/>
      <c r="C1051" s="214"/>
      <c r="D1051" s="214"/>
      <c r="E1051" s="214"/>
      <c r="F1051" s="214"/>
      <c r="G1051" s="214"/>
      <c r="H1051" s="214"/>
      <c r="I1051" s="214"/>
      <c r="J1051" s="214"/>
      <c r="K1051" s="214"/>
      <c r="L1051" s="214"/>
      <c r="M1051" s="214"/>
      <c r="N1051" s="214"/>
      <c r="O1051" s="214"/>
      <c r="P1051" s="214"/>
      <c r="Q1051" s="214"/>
      <c r="R1051" s="214"/>
      <c r="S1051" s="214"/>
      <c r="T1051" s="214"/>
      <c r="U1051" s="214"/>
      <c r="V1051" s="214"/>
      <c r="W1051" s="214"/>
      <c r="X1051" s="214"/>
      <c r="Y1051" s="214"/>
      <c r="Z1051" s="214"/>
      <c r="AA1051" s="214"/>
      <c r="AB1051" s="214"/>
      <c r="AC1051" s="214"/>
      <c r="AD1051" s="214"/>
      <c r="AE1051" s="214"/>
      <c r="AF1051" s="214"/>
      <c r="AG1051" s="214"/>
      <c r="AH1051" s="214"/>
      <c r="AI1051" s="214"/>
      <c r="AJ1051" s="214"/>
    </row>
    <row r="1052">
      <c r="A1052" s="214"/>
      <c r="B1052" s="214"/>
      <c r="C1052" s="214"/>
      <c r="D1052" s="214"/>
      <c r="E1052" s="214"/>
      <c r="F1052" s="214"/>
      <c r="G1052" s="214"/>
      <c r="H1052" s="214"/>
      <c r="I1052" s="214"/>
      <c r="J1052" s="214"/>
      <c r="K1052" s="214"/>
      <c r="L1052" s="214"/>
      <c r="M1052" s="214"/>
      <c r="N1052" s="214"/>
      <c r="O1052" s="214"/>
      <c r="P1052" s="214"/>
      <c r="Q1052" s="214"/>
      <c r="R1052" s="214"/>
      <c r="S1052" s="214"/>
      <c r="T1052" s="214"/>
      <c r="U1052" s="214"/>
      <c r="V1052" s="214"/>
      <c r="W1052" s="214"/>
      <c r="X1052" s="214"/>
      <c r="Y1052" s="214"/>
      <c r="Z1052" s="214"/>
      <c r="AA1052" s="214"/>
      <c r="AB1052" s="214"/>
      <c r="AC1052" s="214"/>
      <c r="AD1052" s="214"/>
      <c r="AE1052" s="214"/>
      <c r="AF1052" s="214"/>
      <c r="AG1052" s="214"/>
      <c r="AH1052" s="214"/>
      <c r="AI1052" s="214"/>
      <c r="AJ1052" s="214"/>
    </row>
    <row r="1053">
      <c r="A1053" s="214"/>
      <c r="B1053" s="214"/>
      <c r="C1053" s="214"/>
      <c r="D1053" s="214"/>
      <c r="E1053" s="214"/>
      <c r="F1053" s="214"/>
      <c r="G1053" s="214"/>
      <c r="H1053" s="214"/>
      <c r="I1053" s="214"/>
      <c r="J1053" s="214"/>
      <c r="K1053" s="214"/>
      <c r="L1053" s="214"/>
      <c r="M1053" s="214"/>
      <c r="N1053" s="214"/>
      <c r="O1053" s="214"/>
      <c r="P1053" s="214"/>
      <c r="Q1053" s="214"/>
      <c r="R1053" s="214"/>
      <c r="S1053" s="214"/>
      <c r="T1053" s="214"/>
      <c r="U1053" s="214"/>
      <c r="V1053" s="214"/>
      <c r="W1053" s="214"/>
      <c r="X1053" s="214"/>
      <c r="Y1053" s="214"/>
      <c r="Z1053" s="214"/>
      <c r="AA1053" s="214"/>
      <c r="AB1053" s="214"/>
      <c r="AC1053" s="214"/>
      <c r="AD1053" s="214"/>
      <c r="AE1053" s="214"/>
      <c r="AF1053" s="214"/>
      <c r="AG1053" s="214"/>
      <c r="AH1053" s="214"/>
      <c r="AI1053" s="214"/>
      <c r="AJ1053" s="214"/>
    </row>
    <row r="1054">
      <c r="A1054" s="214"/>
      <c r="B1054" s="214"/>
      <c r="C1054" s="214"/>
      <c r="D1054" s="214"/>
      <c r="E1054" s="214"/>
      <c r="F1054" s="214"/>
      <c r="G1054" s="214"/>
      <c r="H1054" s="214"/>
      <c r="I1054" s="214"/>
      <c r="J1054" s="214"/>
      <c r="K1054" s="214"/>
      <c r="L1054" s="214"/>
      <c r="M1054" s="214"/>
      <c r="N1054" s="214"/>
      <c r="O1054" s="214"/>
      <c r="P1054" s="214"/>
      <c r="Q1054" s="214"/>
      <c r="R1054" s="214"/>
      <c r="S1054" s="214"/>
      <c r="T1054" s="214"/>
      <c r="U1054" s="214"/>
      <c r="V1054" s="214"/>
      <c r="W1054" s="214"/>
      <c r="X1054" s="214"/>
      <c r="Y1054" s="214"/>
      <c r="Z1054" s="214"/>
      <c r="AA1054" s="214"/>
      <c r="AB1054" s="214"/>
      <c r="AC1054" s="214"/>
      <c r="AD1054" s="214"/>
      <c r="AE1054" s="214"/>
      <c r="AF1054" s="214"/>
      <c r="AG1054" s="214"/>
      <c r="AH1054" s="214"/>
      <c r="AI1054" s="214"/>
      <c r="AJ1054" s="214"/>
    </row>
    <row r="1055">
      <c r="A1055" s="214"/>
      <c r="B1055" s="214"/>
      <c r="C1055" s="214"/>
      <c r="D1055" s="214"/>
      <c r="E1055" s="214"/>
      <c r="F1055" s="214"/>
      <c r="G1055" s="214"/>
      <c r="H1055" s="214"/>
      <c r="I1055" s="214"/>
      <c r="J1055" s="214"/>
      <c r="K1055" s="214"/>
      <c r="L1055" s="214"/>
      <c r="M1055" s="214"/>
      <c r="N1055" s="214"/>
      <c r="O1055" s="214"/>
      <c r="P1055" s="214"/>
      <c r="Q1055" s="214"/>
      <c r="R1055" s="214"/>
      <c r="S1055" s="214"/>
      <c r="T1055" s="214"/>
      <c r="U1055" s="214"/>
      <c r="V1055" s="214"/>
      <c r="W1055" s="214"/>
      <c r="X1055" s="214"/>
      <c r="Y1055" s="214"/>
      <c r="Z1055" s="214"/>
      <c r="AA1055" s="214"/>
      <c r="AB1055" s="214"/>
      <c r="AC1055" s="214"/>
      <c r="AD1055" s="214"/>
      <c r="AE1055" s="214"/>
      <c r="AF1055" s="214"/>
      <c r="AG1055" s="214"/>
      <c r="AH1055" s="214"/>
      <c r="AI1055" s="214"/>
      <c r="AJ1055" s="214"/>
    </row>
    <row r="1056">
      <c r="A1056" s="214"/>
      <c r="B1056" s="214"/>
      <c r="C1056" s="214"/>
      <c r="D1056" s="214"/>
      <c r="E1056" s="214"/>
      <c r="F1056" s="214"/>
      <c r="G1056" s="214"/>
      <c r="H1056" s="214"/>
      <c r="I1056" s="214"/>
      <c r="J1056" s="214"/>
      <c r="K1056" s="214"/>
      <c r="L1056" s="214"/>
      <c r="M1056" s="214"/>
      <c r="N1056" s="214"/>
      <c r="O1056" s="214"/>
      <c r="P1056" s="214"/>
      <c r="Q1056" s="214"/>
      <c r="R1056" s="214"/>
      <c r="S1056" s="214"/>
      <c r="T1056" s="214"/>
      <c r="U1056" s="214"/>
      <c r="V1056" s="214"/>
      <c r="W1056" s="214"/>
      <c r="X1056" s="214"/>
      <c r="Y1056" s="214"/>
      <c r="Z1056" s="214"/>
      <c r="AA1056" s="214"/>
      <c r="AB1056" s="214"/>
      <c r="AC1056" s="214"/>
      <c r="AD1056" s="214"/>
      <c r="AE1056" s="214"/>
      <c r="AF1056" s="214"/>
      <c r="AG1056" s="214"/>
      <c r="AH1056" s="214"/>
      <c r="AI1056" s="214"/>
      <c r="AJ1056" s="214"/>
    </row>
    <row r="1057">
      <c r="A1057" s="214"/>
      <c r="B1057" s="214"/>
      <c r="C1057" s="214"/>
      <c r="D1057" s="214"/>
      <c r="E1057" s="214"/>
      <c r="F1057" s="214"/>
      <c r="G1057" s="214"/>
      <c r="H1057" s="214"/>
      <c r="I1057" s="214"/>
      <c r="J1057" s="214"/>
      <c r="K1057" s="214"/>
      <c r="L1057" s="214"/>
      <c r="M1057" s="214"/>
      <c r="N1057" s="214"/>
      <c r="O1057" s="214"/>
      <c r="P1057" s="214"/>
      <c r="Q1057" s="214"/>
      <c r="R1057" s="214"/>
      <c r="S1057" s="214"/>
      <c r="T1057" s="214"/>
      <c r="U1057" s="214"/>
      <c r="V1057" s="214"/>
      <c r="W1057" s="214"/>
      <c r="X1057" s="214"/>
      <c r="Y1057" s="214"/>
      <c r="Z1057" s="214"/>
      <c r="AA1057" s="214"/>
      <c r="AB1057" s="214"/>
      <c r="AC1057" s="214"/>
      <c r="AD1057" s="214"/>
      <c r="AE1057" s="214"/>
      <c r="AF1057" s="214"/>
      <c r="AG1057" s="214"/>
      <c r="AH1057" s="214"/>
      <c r="AI1057" s="214"/>
      <c r="AJ1057" s="214"/>
    </row>
    <row r="1058">
      <c r="A1058" s="214"/>
      <c r="B1058" s="214"/>
      <c r="C1058" s="214"/>
      <c r="D1058" s="214"/>
      <c r="E1058" s="214"/>
      <c r="F1058" s="214"/>
      <c r="G1058" s="214"/>
      <c r="H1058" s="214"/>
      <c r="I1058" s="214"/>
      <c r="J1058" s="214"/>
      <c r="K1058" s="214"/>
      <c r="L1058" s="214"/>
      <c r="M1058" s="214"/>
      <c r="N1058" s="214"/>
      <c r="O1058" s="214"/>
      <c r="P1058" s="214"/>
      <c r="Q1058" s="214"/>
      <c r="R1058" s="214"/>
      <c r="S1058" s="214"/>
      <c r="T1058" s="214"/>
      <c r="U1058" s="214"/>
      <c r="V1058" s="214"/>
      <c r="W1058" s="214"/>
      <c r="X1058" s="214"/>
      <c r="Y1058" s="214"/>
      <c r="Z1058" s="214"/>
      <c r="AA1058" s="214"/>
      <c r="AB1058" s="214"/>
      <c r="AC1058" s="214"/>
      <c r="AD1058" s="214"/>
      <c r="AE1058" s="214"/>
      <c r="AF1058" s="214"/>
      <c r="AG1058" s="214"/>
      <c r="AH1058" s="214"/>
      <c r="AI1058" s="214"/>
      <c r="AJ1058" s="214"/>
    </row>
    <row r="1059">
      <c r="A1059" s="214"/>
      <c r="B1059" s="214"/>
      <c r="C1059" s="214"/>
      <c r="D1059" s="214"/>
      <c r="E1059" s="214"/>
      <c r="F1059" s="214"/>
      <c r="G1059" s="214"/>
      <c r="H1059" s="214"/>
      <c r="I1059" s="214"/>
      <c r="J1059" s="214"/>
      <c r="K1059" s="214"/>
      <c r="L1059" s="214"/>
      <c r="M1059" s="214"/>
      <c r="N1059" s="214"/>
      <c r="O1059" s="214"/>
      <c r="P1059" s="214"/>
      <c r="Q1059" s="214"/>
      <c r="R1059" s="214"/>
      <c r="S1059" s="214"/>
      <c r="T1059" s="214"/>
      <c r="U1059" s="214"/>
      <c r="V1059" s="214"/>
      <c r="W1059" s="214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</row>
    <row r="1060">
      <c r="A1060" s="214"/>
      <c r="B1060" s="214"/>
      <c r="C1060" s="214"/>
      <c r="D1060" s="214"/>
      <c r="E1060" s="214"/>
      <c r="F1060" s="214"/>
      <c r="G1060" s="214"/>
      <c r="H1060" s="214"/>
      <c r="I1060" s="214"/>
      <c r="J1060" s="214"/>
      <c r="K1060" s="214"/>
      <c r="L1060" s="214"/>
      <c r="M1060" s="214"/>
      <c r="N1060" s="21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</row>
    <row r="1061">
      <c r="A1061" s="214"/>
      <c r="B1061" s="214"/>
      <c r="C1061" s="214"/>
      <c r="D1061" s="214"/>
      <c r="E1061" s="214"/>
      <c r="F1061" s="214"/>
      <c r="G1061" s="214"/>
      <c r="H1061" s="214"/>
      <c r="I1061" s="214"/>
      <c r="J1061" s="214"/>
      <c r="K1061" s="214"/>
      <c r="L1061" s="214"/>
      <c r="M1061" s="214"/>
      <c r="N1061" s="214"/>
      <c r="O1061" s="214"/>
      <c r="P1061" s="214"/>
      <c r="Q1061" s="214"/>
      <c r="R1061" s="214"/>
      <c r="S1061" s="214"/>
      <c r="T1061" s="214"/>
      <c r="U1061" s="214"/>
      <c r="V1061" s="214"/>
      <c r="W1061" s="214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</row>
    <row r="1062">
      <c r="A1062" s="214"/>
      <c r="B1062" s="214"/>
      <c r="C1062" s="214"/>
      <c r="D1062" s="214"/>
      <c r="E1062" s="214"/>
      <c r="F1062" s="214"/>
      <c r="G1062" s="214"/>
      <c r="H1062" s="214"/>
      <c r="I1062" s="214"/>
      <c r="J1062" s="214"/>
      <c r="K1062" s="214"/>
      <c r="L1062" s="214"/>
      <c r="M1062" s="214"/>
      <c r="N1062" s="214"/>
      <c r="O1062" s="214"/>
      <c r="P1062" s="214"/>
      <c r="Q1062" s="214"/>
      <c r="R1062" s="214"/>
      <c r="S1062" s="214"/>
      <c r="T1062" s="214"/>
      <c r="U1062" s="214"/>
      <c r="V1062" s="214"/>
      <c r="W1062" s="214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</row>
    <row r="1063">
      <c r="A1063" s="214"/>
      <c r="B1063" s="214"/>
      <c r="C1063" s="214"/>
      <c r="D1063" s="214"/>
      <c r="E1063" s="214"/>
      <c r="F1063" s="214"/>
      <c r="G1063" s="214"/>
      <c r="H1063" s="214"/>
      <c r="I1063" s="214"/>
      <c r="J1063" s="214"/>
      <c r="K1063" s="214"/>
      <c r="L1063" s="214"/>
      <c r="M1063" s="214"/>
      <c r="N1063" s="214"/>
      <c r="O1063" s="214"/>
      <c r="P1063" s="214"/>
      <c r="Q1063" s="214"/>
      <c r="R1063" s="214"/>
      <c r="S1063" s="214"/>
      <c r="T1063" s="214"/>
      <c r="U1063" s="214"/>
      <c r="V1063" s="214"/>
      <c r="W1063" s="214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</row>
    <row r="1064">
      <c r="A1064" s="214"/>
      <c r="B1064" s="214"/>
      <c r="C1064" s="214"/>
      <c r="D1064" s="214"/>
      <c r="E1064" s="214"/>
      <c r="F1064" s="214"/>
      <c r="G1064" s="214"/>
      <c r="H1064" s="214"/>
      <c r="I1064" s="214"/>
      <c r="J1064" s="214"/>
      <c r="K1064" s="214"/>
      <c r="L1064" s="214"/>
      <c r="M1064" s="214"/>
      <c r="N1064" s="214"/>
      <c r="O1064" s="214"/>
      <c r="P1064" s="214"/>
      <c r="Q1064" s="214"/>
      <c r="R1064" s="214"/>
      <c r="S1064" s="214"/>
      <c r="T1064" s="214"/>
      <c r="U1064" s="214"/>
      <c r="V1064" s="214"/>
      <c r="W1064" s="214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</row>
    <row r="1065">
      <c r="A1065" s="214"/>
      <c r="B1065" s="214"/>
      <c r="C1065" s="214"/>
      <c r="D1065" s="214"/>
      <c r="E1065" s="214"/>
      <c r="F1065" s="214"/>
      <c r="G1065" s="214"/>
      <c r="H1065" s="214"/>
      <c r="I1065" s="214"/>
      <c r="J1065" s="214"/>
      <c r="K1065" s="214"/>
      <c r="L1065" s="214"/>
      <c r="M1065" s="214"/>
      <c r="N1065" s="214"/>
      <c r="O1065" s="214"/>
      <c r="P1065" s="214"/>
      <c r="Q1065" s="214"/>
      <c r="R1065" s="214"/>
      <c r="S1065" s="214"/>
      <c r="T1065" s="214"/>
      <c r="U1065" s="214"/>
      <c r="V1065" s="214"/>
      <c r="W1065" s="214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</row>
    <row r="1066">
      <c r="A1066" s="214"/>
      <c r="B1066" s="214"/>
      <c r="C1066" s="214"/>
      <c r="D1066" s="214"/>
      <c r="E1066" s="214"/>
      <c r="F1066" s="214"/>
      <c r="G1066" s="214"/>
      <c r="H1066" s="214"/>
      <c r="I1066" s="214"/>
      <c r="J1066" s="214"/>
      <c r="K1066" s="214"/>
      <c r="L1066" s="214"/>
      <c r="M1066" s="214"/>
      <c r="N1066" s="214"/>
      <c r="O1066" s="214"/>
      <c r="P1066" s="214"/>
      <c r="Q1066" s="214"/>
      <c r="R1066" s="214"/>
      <c r="S1066" s="214"/>
      <c r="T1066" s="214"/>
      <c r="U1066" s="214"/>
      <c r="V1066" s="214"/>
      <c r="W1066" s="214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</row>
    <row r="1067">
      <c r="A1067" s="214"/>
      <c r="B1067" s="214"/>
      <c r="C1067" s="214"/>
      <c r="D1067" s="214"/>
      <c r="E1067" s="214"/>
      <c r="F1067" s="214"/>
      <c r="G1067" s="214"/>
      <c r="H1067" s="214"/>
      <c r="I1067" s="214"/>
      <c r="J1067" s="214"/>
      <c r="K1067" s="214"/>
      <c r="L1067" s="214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14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</row>
    <row r="1068">
      <c r="A1068" s="214"/>
      <c r="B1068" s="214"/>
      <c r="C1068" s="214"/>
      <c r="D1068" s="214"/>
      <c r="E1068" s="214"/>
      <c r="F1068" s="214"/>
      <c r="G1068" s="214"/>
      <c r="H1068" s="214"/>
      <c r="I1068" s="214"/>
      <c r="J1068" s="214"/>
      <c r="K1068" s="214"/>
      <c r="L1068" s="214"/>
      <c r="M1068" s="214"/>
      <c r="N1068" s="214"/>
      <c r="O1068" s="214"/>
      <c r="P1068" s="214"/>
      <c r="Q1068" s="214"/>
      <c r="R1068" s="214"/>
      <c r="S1068" s="214"/>
      <c r="T1068" s="214"/>
      <c r="U1068" s="214"/>
      <c r="V1068" s="214"/>
      <c r="W1068" s="214"/>
      <c r="X1068" s="214"/>
      <c r="Y1068" s="214"/>
      <c r="Z1068" s="214"/>
      <c r="AA1068" s="214"/>
      <c r="AB1068" s="214"/>
      <c r="AC1068" s="214"/>
      <c r="AD1068" s="214"/>
      <c r="AE1068" s="214"/>
      <c r="AF1068" s="214"/>
      <c r="AG1068" s="214"/>
      <c r="AH1068" s="214"/>
      <c r="AI1068" s="214"/>
      <c r="AJ1068" s="214"/>
    </row>
    <row r="1069">
      <c r="A1069" s="214"/>
      <c r="B1069" s="214"/>
      <c r="C1069" s="214"/>
      <c r="D1069" s="214"/>
      <c r="E1069" s="214"/>
      <c r="F1069" s="214"/>
      <c r="G1069" s="214"/>
      <c r="H1069" s="214"/>
      <c r="I1069" s="214"/>
      <c r="J1069" s="214"/>
      <c r="K1069" s="214"/>
      <c r="L1069" s="214"/>
      <c r="M1069" s="214"/>
      <c r="N1069" s="214"/>
      <c r="O1069" s="214"/>
      <c r="P1069" s="214"/>
      <c r="Q1069" s="214"/>
      <c r="R1069" s="214"/>
      <c r="S1069" s="214"/>
      <c r="T1069" s="214"/>
      <c r="U1069" s="214"/>
      <c r="V1069" s="214"/>
      <c r="W1069" s="214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</row>
    <row r="1070">
      <c r="A1070" s="214"/>
      <c r="B1070" s="214"/>
      <c r="C1070" s="214"/>
      <c r="D1070" s="214"/>
      <c r="E1070" s="214"/>
      <c r="F1070" s="214"/>
      <c r="G1070" s="214"/>
      <c r="H1070" s="214"/>
      <c r="I1070" s="214"/>
      <c r="J1070" s="214"/>
      <c r="K1070" s="214"/>
      <c r="L1070" s="214"/>
      <c r="M1070" s="214"/>
      <c r="N1070" s="214"/>
      <c r="O1070" s="214"/>
      <c r="P1070" s="214"/>
      <c r="Q1070" s="214"/>
      <c r="R1070" s="214"/>
      <c r="S1070" s="214"/>
      <c r="T1070" s="214"/>
      <c r="U1070" s="214"/>
      <c r="V1070" s="214"/>
      <c r="W1070" s="214"/>
      <c r="X1070" s="214"/>
      <c r="Y1070" s="214"/>
      <c r="Z1070" s="214"/>
      <c r="AA1070" s="214"/>
      <c r="AB1070" s="214"/>
      <c r="AC1070" s="214"/>
      <c r="AD1070" s="214"/>
      <c r="AE1070" s="214"/>
      <c r="AF1070" s="214"/>
      <c r="AG1070" s="214"/>
      <c r="AH1070" s="214"/>
      <c r="AI1070" s="214"/>
      <c r="AJ1070" s="214"/>
    </row>
    <row r="1071">
      <c r="A1071" s="214"/>
      <c r="B1071" s="214"/>
      <c r="C1071" s="214"/>
      <c r="D1071" s="214"/>
      <c r="E1071" s="214"/>
      <c r="F1071" s="214"/>
      <c r="G1071" s="214"/>
      <c r="H1071" s="214"/>
      <c r="I1071" s="214"/>
      <c r="J1071" s="214"/>
      <c r="K1071" s="214"/>
      <c r="L1071" s="214"/>
      <c r="M1071" s="214"/>
      <c r="N1071" s="214"/>
      <c r="O1071" s="214"/>
      <c r="P1071" s="214"/>
      <c r="Q1071" s="214"/>
      <c r="R1071" s="214"/>
      <c r="S1071" s="214"/>
      <c r="T1071" s="214"/>
      <c r="U1071" s="214"/>
      <c r="V1071" s="214"/>
      <c r="W1071" s="214"/>
      <c r="X1071" s="214"/>
      <c r="Y1071" s="214"/>
      <c r="Z1071" s="214"/>
      <c r="AA1071" s="214"/>
      <c r="AB1071" s="214"/>
      <c r="AC1071" s="214"/>
      <c r="AD1071" s="214"/>
      <c r="AE1071" s="214"/>
      <c r="AF1071" s="214"/>
      <c r="AG1071" s="214"/>
      <c r="AH1071" s="214"/>
      <c r="AI1071" s="214"/>
      <c r="AJ1071" s="214"/>
    </row>
    <row r="1072">
      <c r="A1072" s="214"/>
      <c r="B1072" s="214"/>
      <c r="C1072" s="214"/>
      <c r="D1072" s="214"/>
      <c r="E1072" s="214"/>
      <c r="F1072" s="214"/>
      <c r="G1072" s="214"/>
      <c r="H1072" s="214"/>
      <c r="I1072" s="214"/>
      <c r="J1072" s="214"/>
      <c r="K1072" s="214"/>
      <c r="L1072" s="214"/>
      <c r="M1072" s="214"/>
      <c r="N1072" s="214"/>
      <c r="O1072" s="214"/>
      <c r="P1072" s="214"/>
      <c r="Q1072" s="214"/>
      <c r="R1072" s="214"/>
      <c r="S1072" s="214"/>
      <c r="T1072" s="214"/>
      <c r="U1072" s="214"/>
      <c r="V1072" s="214"/>
      <c r="W1072" s="214"/>
      <c r="X1072" s="214"/>
      <c r="Y1072" s="214"/>
      <c r="Z1072" s="214"/>
      <c r="AA1072" s="214"/>
      <c r="AB1072" s="214"/>
      <c r="AC1072" s="214"/>
      <c r="AD1072" s="214"/>
      <c r="AE1072" s="214"/>
      <c r="AF1072" s="214"/>
      <c r="AG1072" s="214"/>
      <c r="AH1072" s="214"/>
      <c r="AI1072" s="214"/>
      <c r="AJ1072" s="214"/>
    </row>
    <row r="1073">
      <c r="A1073" s="214"/>
      <c r="B1073" s="214"/>
      <c r="C1073" s="214"/>
      <c r="D1073" s="214"/>
      <c r="E1073" s="214"/>
      <c r="F1073" s="214"/>
      <c r="G1073" s="214"/>
      <c r="H1073" s="214"/>
      <c r="I1073" s="214"/>
      <c r="J1073" s="214"/>
      <c r="K1073" s="214"/>
      <c r="L1073" s="214"/>
      <c r="M1073" s="214"/>
      <c r="N1073" s="214"/>
      <c r="O1073" s="214"/>
      <c r="P1073" s="214"/>
      <c r="Q1073" s="214"/>
      <c r="R1073" s="214"/>
      <c r="S1073" s="214"/>
      <c r="T1073" s="214"/>
      <c r="U1073" s="214"/>
      <c r="V1073" s="214"/>
      <c r="W1073" s="214"/>
      <c r="X1073" s="214"/>
      <c r="Y1073" s="214"/>
      <c r="Z1073" s="214"/>
      <c r="AA1073" s="214"/>
      <c r="AB1073" s="214"/>
      <c r="AC1073" s="214"/>
      <c r="AD1073" s="214"/>
      <c r="AE1073" s="214"/>
      <c r="AF1073" s="214"/>
      <c r="AG1073" s="214"/>
      <c r="AH1073" s="214"/>
      <c r="AI1073" s="214"/>
      <c r="AJ1073" s="214"/>
    </row>
    <row r="1074">
      <c r="A1074" s="214"/>
      <c r="B1074" s="214"/>
      <c r="C1074" s="214"/>
      <c r="D1074" s="214"/>
      <c r="E1074" s="214"/>
      <c r="F1074" s="214"/>
      <c r="G1074" s="214"/>
      <c r="H1074" s="214"/>
      <c r="I1074" s="214"/>
      <c r="J1074" s="214"/>
      <c r="K1074" s="214"/>
      <c r="L1074" s="214"/>
      <c r="M1074" s="214"/>
      <c r="N1074" s="214"/>
      <c r="O1074" s="214"/>
      <c r="P1074" s="214"/>
      <c r="Q1074" s="214"/>
      <c r="R1074" s="214"/>
      <c r="S1074" s="214"/>
      <c r="T1074" s="214"/>
      <c r="U1074" s="214"/>
      <c r="V1074" s="214"/>
      <c r="W1074" s="214"/>
      <c r="X1074" s="214"/>
      <c r="Y1074" s="214"/>
      <c r="Z1074" s="214"/>
      <c r="AA1074" s="214"/>
      <c r="AB1074" s="214"/>
      <c r="AC1074" s="214"/>
      <c r="AD1074" s="214"/>
      <c r="AE1074" s="214"/>
      <c r="AF1074" s="214"/>
      <c r="AG1074" s="214"/>
      <c r="AH1074" s="214"/>
      <c r="AI1074" s="214"/>
      <c r="AJ1074" s="214"/>
    </row>
    <row r="1075">
      <c r="A1075" s="214"/>
      <c r="B1075" s="214"/>
      <c r="C1075" s="214"/>
      <c r="D1075" s="214"/>
      <c r="E1075" s="214"/>
      <c r="F1075" s="214"/>
      <c r="G1075" s="214"/>
      <c r="H1075" s="214"/>
      <c r="I1075" s="214"/>
      <c r="J1075" s="214"/>
      <c r="K1075" s="214"/>
      <c r="L1075" s="214"/>
      <c r="M1075" s="214"/>
      <c r="N1075" s="214"/>
      <c r="O1075" s="214"/>
      <c r="P1075" s="214"/>
      <c r="Q1075" s="214"/>
      <c r="R1075" s="214"/>
      <c r="S1075" s="214"/>
      <c r="T1075" s="214"/>
      <c r="U1075" s="214"/>
      <c r="V1075" s="214"/>
      <c r="W1075" s="214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</row>
    <row r="1076">
      <c r="A1076" s="214"/>
      <c r="B1076" s="214"/>
      <c r="C1076" s="214"/>
      <c r="D1076" s="214"/>
      <c r="E1076" s="214"/>
      <c r="F1076" s="214"/>
      <c r="G1076" s="214"/>
      <c r="H1076" s="214"/>
      <c r="I1076" s="214"/>
      <c r="J1076" s="214"/>
      <c r="K1076" s="214"/>
      <c r="L1076" s="214"/>
      <c r="M1076" s="214"/>
      <c r="N1076" s="214"/>
      <c r="O1076" s="214"/>
      <c r="P1076" s="214"/>
      <c r="Q1076" s="214"/>
      <c r="R1076" s="214"/>
      <c r="S1076" s="214"/>
      <c r="T1076" s="214"/>
      <c r="U1076" s="214"/>
      <c r="V1076" s="214"/>
      <c r="W1076" s="214"/>
      <c r="X1076" s="214"/>
      <c r="Y1076" s="214"/>
      <c r="Z1076" s="214"/>
      <c r="AA1076" s="214"/>
      <c r="AB1076" s="214"/>
      <c r="AC1076" s="214"/>
      <c r="AD1076" s="214"/>
      <c r="AE1076" s="214"/>
      <c r="AF1076" s="214"/>
      <c r="AG1076" s="214"/>
      <c r="AH1076" s="214"/>
      <c r="AI1076" s="214"/>
      <c r="AJ1076" s="214"/>
    </row>
    <row r="1077">
      <c r="A1077" s="214"/>
      <c r="B1077" s="214"/>
      <c r="C1077" s="214"/>
      <c r="D1077" s="214"/>
      <c r="E1077" s="214"/>
      <c r="F1077" s="214"/>
      <c r="G1077" s="214"/>
      <c r="H1077" s="214"/>
      <c r="I1077" s="214"/>
      <c r="J1077" s="214"/>
      <c r="K1077" s="214"/>
      <c r="L1077" s="214"/>
      <c r="M1077" s="214"/>
      <c r="N1077" s="214"/>
      <c r="O1077" s="214"/>
      <c r="P1077" s="214"/>
      <c r="Q1077" s="214"/>
      <c r="R1077" s="214"/>
      <c r="S1077" s="214"/>
      <c r="T1077" s="214"/>
      <c r="U1077" s="214"/>
      <c r="V1077" s="214"/>
      <c r="W1077" s="214"/>
      <c r="X1077" s="214"/>
      <c r="Y1077" s="214"/>
      <c r="Z1077" s="214"/>
      <c r="AA1077" s="214"/>
      <c r="AB1077" s="214"/>
      <c r="AC1077" s="214"/>
      <c r="AD1077" s="214"/>
      <c r="AE1077" s="214"/>
      <c r="AF1077" s="214"/>
      <c r="AG1077" s="214"/>
      <c r="AH1077" s="214"/>
      <c r="AI1077" s="214"/>
      <c r="AJ1077" s="214"/>
    </row>
    <row r="1078">
      <c r="A1078" s="214"/>
      <c r="B1078" s="214"/>
      <c r="C1078" s="214"/>
      <c r="D1078" s="214"/>
      <c r="E1078" s="214"/>
      <c r="F1078" s="214"/>
      <c r="G1078" s="214"/>
      <c r="H1078" s="214"/>
      <c r="I1078" s="214"/>
      <c r="J1078" s="214"/>
      <c r="K1078" s="214"/>
      <c r="L1078" s="214"/>
      <c r="M1078" s="214"/>
      <c r="N1078" s="214"/>
      <c r="O1078" s="214"/>
      <c r="P1078" s="214"/>
      <c r="Q1078" s="214"/>
      <c r="R1078" s="214"/>
      <c r="S1078" s="214"/>
      <c r="T1078" s="214"/>
      <c r="U1078" s="214"/>
      <c r="V1078" s="214"/>
      <c r="W1078" s="214"/>
      <c r="X1078" s="214"/>
      <c r="Y1078" s="214"/>
      <c r="Z1078" s="214"/>
      <c r="AA1078" s="214"/>
      <c r="AB1078" s="214"/>
      <c r="AC1078" s="214"/>
      <c r="AD1078" s="214"/>
      <c r="AE1078" s="214"/>
      <c r="AF1078" s="214"/>
      <c r="AG1078" s="214"/>
      <c r="AH1078" s="214"/>
      <c r="AI1078" s="214"/>
      <c r="AJ1078" s="214"/>
    </row>
    <row r="1079">
      <c r="A1079" s="214"/>
      <c r="B1079" s="214"/>
      <c r="C1079" s="214"/>
      <c r="D1079" s="214"/>
      <c r="E1079" s="214"/>
      <c r="F1079" s="214"/>
      <c r="G1079" s="214"/>
      <c r="H1079" s="214"/>
      <c r="I1079" s="214"/>
      <c r="J1079" s="214"/>
      <c r="K1079" s="214"/>
      <c r="L1079" s="214"/>
      <c r="M1079" s="214"/>
      <c r="N1079" s="214"/>
      <c r="O1079" s="214"/>
      <c r="P1079" s="214"/>
      <c r="Q1079" s="214"/>
      <c r="R1079" s="214"/>
      <c r="S1079" s="214"/>
      <c r="T1079" s="214"/>
      <c r="U1079" s="214"/>
      <c r="V1079" s="214"/>
      <c r="W1079" s="214"/>
      <c r="X1079" s="214"/>
      <c r="Y1079" s="214"/>
      <c r="Z1079" s="214"/>
      <c r="AA1079" s="214"/>
      <c r="AB1079" s="214"/>
      <c r="AC1079" s="214"/>
      <c r="AD1079" s="214"/>
      <c r="AE1079" s="214"/>
      <c r="AF1079" s="214"/>
      <c r="AG1079" s="214"/>
      <c r="AH1079" s="214"/>
      <c r="AI1079" s="214"/>
      <c r="AJ1079" s="214"/>
    </row>
    <row r="1080">
      <c r="A1080" s="214"/>
      <c r="B1080" s="214"/>
      <c r="C1080" s="214"/>
      <c r="D1080" s="214"/>
      <c r="E1080" s="214"/>
      <c r="F1080" s="214"/>
      <c r="G1080" s="214"/>
      <c r="H1080" s="214"/>
      <c r="I1080" s="214"/>
      <c r="J1080" s="214"/>
      <c r="K1080" s="214"/>
      <c r="L1080" s="214"/>
      <c r="M1080" s="214"/>
      <c r="N1080" s="214"/>
      <c r="O1080" s="214"/>
      <c r="P1080" s="214"/>
      <c r="Q1080" s="214"/>
      <c r="R1080" s="214"/>
      <c r="S1080" s="214"/>
      <c r="T1080" s="214"/>
      <c r="U1080" s="214"/>
      <c r="V1080" s="214"/>
      <c r="W1080" s="214"/>
      <c r="X1080" s="214"/>
      <c r="Y1080" s="214"/>
      <c r="Z1080" s="214"/>
      <c r="AA1080" s="214"/>
      <c r="AB1080" s="214"/>
      <c r="AC1080" s="214"/>
      <c r="AD1080" s="214"/>
      <c r="AE1080" s="214"/>
      <c r="AF1080" s="214"/>
      <c r="AG1080" s="214"/>
      <c r="AH1080" s="214"/>
      <c r="AI1080" s="214"/>
      <c r="AJ1080" s="214"/>
    </row>
    <row r="1081">
      <c r="A1081" s="214"/>
      <c r="B1081" s="214"/>
      <c r="C1081" s="214"/>
      <c r="D1081" s="214"/>
      <c r="E1081" s="214"/>
      <c r="F1081" s="214"/>
      <c r="G1081" s="214"/>
      <c r="H1081" s="214"/>
      <c r="I1081" s="214"/>
      <c r="J1081" s="214"/>
      <c r="K1081" s="214"/>
      <c r="L1081" s="214"/>
      <c r="M1081" s="214"/>
      <c r="N1081" s="214"/>
      <c r="O1081" s="214"/>
      <c r="P1081" s="214"/>
      <c r="Q1081" s="214"/>
      <c r="R1081" s="214"/>
      <c r="S1081" s="214"/>
      <c r="T1081" s="214"/>
      <c r="U1081" s="214"/>
      <c r="V1081" s="214"/>
      <c r="W1081" s="214"/>
      <c r="X1081" s="214"/>
      <c r="Y1081" s="214"/>
      <c r="Z1081" s="214"/>
      <c r="AA1081" s="214"/>
      <c r="AB1081" s="214"/>
      <c r="AC1081" s="214"/>
      <c r="AD1081" s="214"/>
      <c r="AE1081" s="214"/>
      <c r="AF1081" s="214"/>
      <c r="AG1081" s="214"/>
      <c r="AH1081" s="214"/>
      <c r="AI1081" s="214"/>
      <c r="AJ1081" s="214"/>
    </row>
    <row r="1082">
      <c r="A1082" s="214"/>
      <c r="B1082" s="214"/>
      <c r="C1082" s="214"/>
      <c r="D1082" s="214"/>
      <c r="E1082" s="214"/>
      <c r="F1082" s="214"/>
      <c r="G1082" s="214"/>
      <c r="H1082" s="214"/>
      <c r="I1082" s="214"/>
      <c r="J1082" s="214"/>
      <c r="K1082" s="214"/>
      <c r="L1082" s="214"/>
      <c r="M1082" s="214"/>
      <c r="N1082" s="214"/>
      <c r="O1082" s="214"/>
      <c r="P1082" s="214"/>
      <c r="Q1082" s="214"/>
      <c r="R1082" s="214"/>
      <c r="S1082" s="214"/>
      <c r="T1082" s="214"/>
      <c r="U1082" s="214"/>
      <c r="V1082" s="214"/>
      <c r="W1082" s="214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</row>
    <row r="1083">
      <c r="A1083" s="214"/>
      <c r="B1083" s="214"/>
      <c r="C1083" s="214"/>
      <c r="D1083" s="214"/>
      <c r="E1083" s="214"/>
      <c r="F1083" s="214"/>
      <c r="G1083" s="214"/>
      <c r="H1083" s="214"/>
      <c r="I1083" s="214"/>
      <c r="J1083" s="214"/>
      <c r="K1083" s="214"/>
      <c r="L1083" s="214"/>
      <c r="M1083" s="214"/>
      <c r="N1083" s="214"/>
      <c r="O1083" s="214"/>
      <c r="P1083" s="214"/>
      <c r="Q1083" s="214"/>
      <c r="R1083" s="214"/>
      <c r="S1083" s="214"/>
      <c r="T1083" s="214"/>
      <c r="U1083" s="214"/>
      <c r="V1083" s="214"/>
      <c r="W1083" s="214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</row>
    <row r="1084">
      <c r="A1084" s="214"/>
      <c r="B1084" s="214"/>
      <c r="C1084" s="214"/>
      <c r="D1084" s="214"/>
      <c r="E1084" s="214"/>
      <c r="F1084" s="214"/>
      <c r="G1084" s="214"/>
      <c r="H1084" s="214"/>
      <c r="I1084" s="214"/>
      <c r="J1084" s="214"/>
      <c r="K1084" s="214"/>
      <c r="L1084" s="214"/>
      <c r="M1084" s="214"/>
      <c r="N1084" s="214"/>
      <c r="O1084" s="214"/>
      <c r="P1084" s="214"/>
      <c r="Q1084" s="214"/>
      <c r="R1084" s="214"/>
      <c r="S1084" s="214"/>
      <c r="T1084" s="214"/>
      <c r="U1084" s="214"/>
      <c r="V1084" s="214"/>
      <c r="W1084" s="214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</row>
    <row r="1085">
      <c r="A1085" s="214"/>
      <c r="B1085" s="214"/>
      <c r="C1085" s="214"/>
      <c r="D1085" s="214"/>
      <c r="E1085" s="214"/>
      <c r="F1085" s="214"/>
      <c r="G1085" s="214"/>
      <c r="H1085" s="214"/>
      <c r="I1085" s="214"/>
      <c r="J1085" s="214"/>
      <c r="K1085" s="214"/>
      <c r="L1085" s="214"/>
      <c r="M1085" s="214"/>
      <c r="N1085" s="214"/>
      <c r="O1085" s="214"/>
      <c r="P1085" s="214"/>
      <c r="Q1085" s="214"/>
      <c r="R1085" s="214"/>
      <c r="S1085" s="214"/>
      <c r="T1085" s="214"/>
      <c r="U1085" s="214"/>
      <c r="V1085" s="214"/>
      <c r="W1085" s="214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</row>
    <row r="1086">
      <c r="A1086" s="214"/>
      <c r="B1086" s="214"/>
      <c r="C1086" s="214"/>
      <c r="D1086" s="214"/>
      <c r="E1086" s="214"/>
      <c r="F1086" s="214"/>
      <c r="G1086" s="214"/>
      <c r="H1086" s="214"/>
      <c r="I1086" s="214"/>
      <c r="J1086" s="214"/>
      <c r="K1086" s="214"/>
      <c r="L1086" s="214"/>
      <c r="M1086" s="214"/>
      <c r="N1086" s="214"/>
      <c r="O1086" s="214"/>
      <c r="P1086" s="214"/>
      <c r="Q1086" s="214"/>
      <c r="R1086" s="214"/>
      <c r="S1086" s="214"/>
      <c r="T1086" s="214"/>
      <c r="U1086" s="214"/>
      <c r="V1086" s="214"/>
      <c r="W1086" s="214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</row>
    <row r="1087">
      <c r="A1087" s="214"/>
      <c r="B1087" s="214"/>
      <c r="C1087" s="214"/>
      <c r="D1087" s="214"/>
      <c r="E1087" s="214"/>
      <c r="F1087" s="214"/>
      <c r="G1087" s="214"/>
      <c r="H1087" s="214"/>
      <c r="I1087" s="214"/>
      <c r="J1087" s="214"/>
      <c r="K1087" s="214"/>
      <c r="L1087" s="214"/>
      <c r="M1087" s="214"/>
      <c r="N1087" s="214"/>
      <c r="O1087" s="214"/>
      <c r="P1087" s="214"/>
      <c r="Q1087" s="214"/>
      <c r="R1087" s="214"/>
      <c r="S1087" s="214"/>
      <c r="T1087" s="214"/>
      <c r="U1087" s="214"/>
      <c r="V1087" s="214"/>
      <c r="W1087" s="214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</row>
    <row r="1088">
      <c r="A1088" s="214"/>
      <c r="B1088" s="214"/>
      <c r="C1088" s="214"/>
      <c r="D1088" s="214"/>
      <c r="E1088" s="214"/>
      <c r="F1088" s="214"/>
      <c r="G1088" s="214"/>
      <c r="H1088" s="214"/>
      <c r="I1088" s="214"/>
      <c r="J1088" s="214"/>
      <c r="K1088" s="214"/>
      <c r="L1088" s="214"/>
      <c r="M1088" s="214"/>
      <c r="N1088" s="214"/>
      <c r="O1088" s="214"/>
      <c r="P1088" s="214"/>
      <c r="Q1088" s="214"/>
      <c r="R1088" s="214"/>
      <c r="S1088" s="214"/>
      <c r="T1088" s="214"/>
      <c r="U1088" s="214"/>
      <c r="V1088" s="214"/>
      <c r="W1088" s="214"/>
      <c r="X1088" s="214"/>
      <c r="Y1088" s="214"/>
      <c r="Z1088" s="214"/>
      <c r="AA1088" s="214"/>
      <c r="AB1088" s="214"/>
      <c r="AC1088" s="214"/>
      <c r="AD1088" s="214"/>
      <c r="AE1088" s="214"/>
      <c r="AF1088" s="214"/>
      <c r="AG1088" s="214"/>
      <c r="AH1088" s="214"/>
      <c r="AI1088" s="214"/>
      <c r="AJ1088" s="214"/>
    </row>
    <row r="1089">
      <c r="A1089" s="214"/>
      <c r="B1089" s="214"/>
      <c r="C1089" s="214"/>
      <c r="D1089" s="214"/>
      <c r="E1089" s="214"/>
      <c r="F1089" s="214"/>
      <c r="G1089" s="214"/>
      <c r="H1089" s="214"/>
      <c r="I1089" s="214"/>
      <c r="J1089" s="214"/>
      <c r="K1089" s="214"/>
      <c r="L1089" s="214"/>
      <c r="M1089" s="214"/>
      <c r="N1089" s="214"/>
      <c r="O1089" s="214"/>
      <c r="P1089" s="214"/>
      <c r="Q1089" s="214"/>
      <c r="R1089" s="214"/>
      <c r="S1089" s="214"/>
      <c r="T1089" s="214"/>
      <c r="U1089" s="214"/>
      <c r="V1089" s="214"/>
      <c r="W1089" s="214"/>
      <c r="X1089" s="214"/>
      <c r="Y1089" s="214"/>
      <c r="Z1089" s="214"/>
      <c r="AA1089" s="214"/>
      <c r="AB1089" s="214"/>
      <c r="AC1089" s="214"/>
      <c r="AD1089" s="214"/>
      <c r="AE1089" s="214"/>
      <c r="AF1089" s="214"/>
      <c r="AG1089" s="214"/>
      <c r="AH1089" s="214"/>
      <c r="AI1089" s="214"/>
      <c r="AJ1089" s="214"/>
    </row>
    <row r="1090">
      <c r="A1090" s="214"/>
      <c r="B1090" s="214"/>
      <c r="C1090" s="214"/>
      <c r="D1090" s="214"/>
      <c r="E1090" s="214"/>
      <c r="F1090" s="214"/>
      <c r="G1090" s="214"/>
      <c r="H1090" s="214"/>
      <c r="I1090" s="214"/>
      <c r="J1090" s="214"/>
      <c r="K1090" s="214"/>
      <c r="L1090" s="214"/>
      <c r="M1090" s="214"/>
      <c r="N1090" s="214"/>
      <c r="O1090" s="214"/>
      <c r="P1090" s="214"/>
      <c r="Q1090" s="214"/>
      <c r="R1090" s="214"/>
      <c r="S1090" s="214"/>
      <c r="T1090" s="214"/>
      <c r="U1090" s="214"/>
      <c r="V1090" s="214"/>
      <c r="W1090" s="214"/>
      <c r="X1090" s="214"/>
      <c r="Y1090" s="214"/>
      <c r="Z1090" s="214"/>
      <c r="AA1090" s="214"/>
      <c r="AB1090" s="214"/>
      <c r="AC1090" s="214"/>
      <c r="AD1090" s="214"/>
      <c r="AE1090" s="214"/>
      <c r="AF1090" s="214"/>
      <c r="AG1090" s="214"/>
      <c r="AH1090" s="214"/>
      <c r="AI1090" s="214"/>
      <c r="AJ1090" s="214"/>
    </row>
    <row r="1091">
      <c r="A1091" s="214"/>
      <c r="B1091" s="214"/>
      <c r="C1091" s="214"/>
      <c r="D1091" s="214"/>
      <c r="E1091" s="214"/>
      <c r="F1091" s="214"/>
      <c r="G1091" s="214"/>
      <c r="H1091" s="214"/>
      <c r="I1091" s="214"/>
      <c r="J1091" s="214"/>
      <c r="K1091" s="214"/>
      <c r="L1091" s="214"/>
      <c r="M1091" s="214"/>
      <c r="N1091" s="214"/>
      <c r="O1091" s="214"/>
      <c r="P1091" s="214"/>
      <c r="Q1091" s="214"/>
      <c r="R1091" s="214"/>
      <c r="S1091" s="214"/>
      <c r="T1091" s="214"/>
      <c r="U1091" s="214"/>
      <c r="V1091" s="214"/>
      <c r="W1091" s="214"/>
      <c r="X1091" s="214"/>
      <c r="Y1091" s="214"/>
      <c r="Z1091" s="214"/>
      <c r="AA1091" s="214"/>
      <c r="AB1091" s="214"/>
      <c r="AC1091" s="214"/>
      <c r="AD1091" s="214"/>
      <c r="AE1091" s="214"/>
      <c r="AF1091" s="214"/>
      <c r="AG1091" s="214"/>
      <c r="AH1091" s="214"/>
      <c r="AI1091" s="214"/>
      <c r="AJ1091" s="214"/>
    </row>
    <row r="1092">
      <c r="A1092" s="214"/>
      <c r="B1092" s="214"/>
      <c r="C1092" s="214"/>
      <c r="D1092" s="214"/>
      <c r="E1092" s="214"/>
      <c r="F1092" s="214"/>
      <c r="G1092" s="214"/>
      <c r="H1092" s="214"/>
      <c r="I1092" s="214"/>
      <c r="J1092" s="214"/>
      <c r="K1092" s="214"/>
      <c r="L1092" s="214"/>
      <c r="M1092" s="214"/>
      <c r="N1092" s="214"/>
      <c r="O1092" s="214"/>
      <c r="P1092" s="214"/>
      <c r="Q1092" s="214"/>
      <c r="R1092" s="214"/>
      <c r="S1092" s="214"/>
      <c r="T1092" s="214"/>
      <c r="U1092" s="214"/>
      <c r="V1092" s="214"/>
      <c r="W1092" s="214"/>
      <c r="X1092" s="214"/>
      <c r="Y1092" s="214"/>
      <c r="Z1092" s="214"/>
      <c r="AA1092" s="214"/>
      <c r="AB1092" s="214"/>
      <c r="AC1092" s="214"/>
      <c r="AD1092" s="214"/>
      <c r="AE1092" s="214"/>
      <c r="AF1092" s="214"/>
      <c r="AG1092" s="214"/>
      <c r="AH1092" s="214"/>
      <c r="AI1092" s="214"/>
      <c r="AJ1092" s="214"/>
    </row>
    <row r="1093">
      <c r="A1093" s="214"/>
      <c r="B1093" s="214"/>
      <c r="C1093" s="214"/>
      <c r="D1093" s="214"/>
      <c r="E1093" s="214"/>
      <c r="F1093" s="214"/>
      <c r="G1093" s="214"/>
      <c r="H1093" s="214"/>
      <c r="I1093" s="214"/>
      <c r="J1093" s="214"/>
      <c r="K1093" s="214"/>
      <c r="L1093" s="214"/>
      <c r="M1093" s="214"/>
      <c r="N1093" s="214"/>
      <c r="O1093" s="214"/>
      <c r="P1093" s="214"/>
      <c r="Q1093" s="214"/>
      <c r="R1093" s="214"/>
      <c r="S1093" s="214"/>
      <c r="T1093" s="214"/>
      <c r="U1093" s="214"/>
      <c r="V1093" s="214"/>
      <c r="W1093" s="214"/>
      <c r="X1093" s="214"/>
      <c r="Y1093" s="214"/>
      <c r="Z1093" s="214"/>
      <c r="AA1093" s="214"/>
      <c r="AB1093" s="214"/>
      <c r="AC1093" s="214"/>
      <c r="AD1093" s="214"/>
      <c r="AE1093" s="214"/>
      <c r="AF1093" s="214"/>
      <c r="AG1093" s="214"/>
      <c r="AH1093" s="214"/>
      <c r="AI1093" s="214"/>
      <c r="AJ1093" s="214"/>
    </row>
    <row r="1094">
      <c r="A1094" s="214"/>
      <c r="B1094" s="214"/>
      <c r="C1094" s="214"/>
      <c r="D1094" s="214"/>
      <c r="E1094" s="214"/>
      <c r="F1094" s="214"/>
      <c r="G1094" s="214"/>
      <c r="H1094" s="214"/>
      <c r="I1094" s="214"/>
      <c r="J1094" s="214"/>
      <c r="K1094" s="214"/>
      <c r="L1094" s="214"/>
      <c r="M1094" s="214"/>
      <c r="N1094" s="214"/>
      <c r="O1094" s="214"/>
      <c r="P1094" s="214"/>
      <c r="Q1094" s="214"/>
      <c r="R1094" s="214"/>
      <c r="S1094" s="214"/>
      <c r="T1094" s="214"/>
      <c r="U1094" s="214"/>
      <c r="V1094" s="214"/>
      <c r="W1094" s="214"/>
      <c r="X1094" s="214"/>
      <c r="Y1094" s="214"/>
      <c r="Z1094" s="214"/>
      <c r="AA1094" s="214"/>
      <c r="AB1094" s="214"/>
      <c r="AC1094" s="214"/>
      <c r="AD1094" s="214"/>
      <c r="AE1094" s="214"/>
      <c r="AF1094" s="214"/>
      <c r="AG1094" s="214"/>
      <c r="AH1094" s="214"/>
      <c r="AI1094" s="214"/>
      <c r="AJ1094" s="214"/>
    </row>
  </sheetData>
  <mergeCells count="296">
    <mergeCell ref="W113:W114"/>
    <mergeCell ref="X113:X114"/>
    <mergeCell ref="U104:U108"/>
    <mergeCell ref="U109:U110"/>
    <mergeCell ref="V109:V110"/>
    <mergeCell ref="W109:W110"/>
    <mergeCell ref="X109:X110"/>
    <mergeCell ref="W111:W112"/>
    <mergeCell ref="X111:X112"/>
    <mergeCell ref="W86:W87"/>
    <mergeCell ref="X86:X87"/>
    <mergeCell ref="U82:U83"/>
    <mergeCell ref="W82:W83"/>
    <mergeCell ref="X82:X83"/>
    <mergeCell ref="U84:U85"/>
    <mergeCell ref="W84:W85"/>
    <mergeCell ref="X84:X85"/>
    <mergeCell ref="U86:U87"/>
    <mergeCell ref="W92:W93"/>
    <mergeCell ref="X92:X93"/>
    <mergeCell ref="U88:U89"/>
    <mergeCell ref="W88:W89"/>
    <mergeCell ref="X88:X89"/>
    <mergeCell ref="U90:U91"/>
    <mergeCell ref="W90:W91"/>
    <mergeCell ref="X90:X91"/>
    <mergeCell ref="U92:U93"/>
    <mergeCell ref="W98:W99"/>
    <mergeCell ref="X98:X99"/>
    <mergeCell ref="U94:U95"/>
    <mergeCell ref="W94:W95"/>
    <mergeCell ref="X94:X95"/>
    <mergeCell ref="U96:U97"/>
    <mergeCell ref="W96:W97"/>
    <mergeCell ref="X96:X97"/>
    <mergeCell ref="U98:U99"/>
    <mergeCell ref="U117:U118"/>
    <mergeCell ref="U119:U120"/>
    <mergeCell ref="W155:W156"/>
    <mergeCell ref="X155:X156"/>
    <mergeCell ref="W145:W146"/>
    <mergeCell ref="W147:W148"/>
    <mergeCell ref="W149:W150"/>
    <mergeCell ref="W151:W152"/>
    <mergeCell ref="X151:X152"/>
    <mergeCell ref="W153:W154"/>
    <mergeCell ref="X153:X154"/>
    <mergeCell ref="U111:U112"/>
    <mergeCell ref="U113:U114"/>
    <mergeCell ref="U115:U116"/>
    <mergeCell ref="W115:W116"/>
    <mergeCell ref="X115:X116"/>
    <mergeCell ref="W117:W118"/>
    <mergeCell ref="X117:X118"/>
    <mergeCell ref="W119:W120"/>
    <mergeCell ref="X119:X120"/>
    <mergeCell ref="U121:U122"/>
    <mergeCell ref="W121:W122"/>
    <mergeCell ref="X121:X122"/>
    <mergeCell ref="W123:W124"/>
    <mergeCell ref="X123:X124"/>
    <mergeCell ref="W125:W126"/>
    <mergeCell ref="X125:X126"/>
    <mergeCell ref="W127:W128"/>
    <mergeCell ref="X127:X128"/>
    <mergeCell ref="W129:W130"/>
    <mergeCell ref="X129:X130"/>
    <mergeCell ref="X131:X132"/>
    <mergeCell ref="U123:U124"/>
    <mergeCell ref="U125:U126"/>
    <mergeCell ref="U127:U128"/>
    <mergeCell ref="U129:U130"/>
    <mergeCell ref="U131:U132"/>
    <mergeCell ref="U133:U134"/>
    <mergeCell ref="U135:U136"/>
    <mergeCell ref="W131:W132"/>
    <mergeCell ref="W133:W134"/>
    <mergeCell ref="W135:W136"/>
    <mergeCell ref="W137:W138"/>
    <mergeCell ref="W139:W140"/>
    <mergeCell ref="W141:W142"/>
    <mergeCell ref="W143:W144"/>
    <mergeCell ref="U151:U152"/>
    <mergeCell ref="U153:U154"/>
    <mergeCell ref="U155:U156"/>
    <mergeCell ref="U137:U138"/>
    <mergeCell ref="U139:U140"/>
    <mergeCell ref="U141:U142"/>
    <mergeCell ref="U143:U144"/>
    <mergeCell ref="U145:U146"/>
    <mergeCell ref="U147:U148"/>
    <mergeCell ref="U149:U150"/>
    <mergeCell ref="T184:T185"/>
    <mergeCell ref="T186:T187"/>
    <mergeCell ref="T188:T189"/>
    <mergeCell ref="T190:T191"/>
    <mergeCell ref="T192:T195"/>
    <mergeCell ref="T167:T168"/>
    <mergeCell ref="T169:T173"/>
    <mergeCell ref="T174:T175"/>
    <mergeCell ref="T176:T177"/>
    <mergeCell ref="T178:T179"/>
    <mergeCell ref="T180:T181"/>
    <mergeCell ref="T182:T183"/>
    <mergeCell ref="T66:T67"/>
    <mergeCell ref="T68:T69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2:T103"/>
    <mergeCell ref="T104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W66:W67"/>
    <mergeCell ref="W68:W69"/>
    <mergeCell ref="W52:W53"/>
    <mergeCell ref="W54:W55"/>
    <mergeCell ref="W56:W57"/>
    <mergeCell ref="W58:W59"/>
    <mergeCell ref="W60:W61"/>
    <mergeCell ref="W62:W63"/>
    <mergeCell ref="W64:W65"/>
    <mergeCell ref="X68:X69"/>
    <mergeCell ref="X70:X71"/>
    <mergeCell ref="X54:X55"/>
    <mergeCell ref="X56:X57"/>
    <mergeCell ref="X58:X59"/>
    <mergeCell ref="X60:X61"/>
    <mergeCell ref="X62:X63"/>
    <mergeCell ref="X64:X65"/>
    <mergeCell ref="X66:X67"/>
    <mergeCell ref="W74:W75"/>
    <mergeCell ref="X74:X75"/>
    <mergeCell ref="U68:U69"/>
    <mergeCell ref="U70:U71"/>
    <mergeCell ref="W70:W71"/>
    <mergeCell ref="U72:U73"/>
    <mergeCell ref="W72:W73"/>
    <mergeCell ref="X72:X73"/>
    <mergeCell ref="U74:U75"/>
    <mergeCell ref="U2:U5"/>
    <mergeCell ref="T41:T45"/>
    <mergeCell ref="U41:U45"/>
    <mergeCell ref="V41:V45"/>
    <mergeCell ref="W41:W45"/>
    <mergeCell ref="X41:X45"/>
    <mergeCell ref="T46:T47"/>
    <mergeCell ref="U46:U47"/>
    <mergeCell ref="V46:V47"/>
    <mergeCell ref="T48:T49"/>
    <mergeCell ref="U48:U49"/>
    <mergeCell ref="T50:T51"/>
    <mergeCell ref="U50:U51"/>
    <mergeCell ref="U52:U53"/>
    <mergeCell ref="W46:W47"/>
    <mergeCell ref="X46:X47"/>
    <mergeCell ref="W48:W49"/>
    <mergeCell ref="X48:X49"/>
    <mergeCell ref="W50:W51"/>
    <mergeCell ref="X50:X51"/>
    <mergeCell ref="X52:X53"/>
    <mergeCell ref="T52:T53"/>
    <mergeCell ref="T54:T55"/>
    <mergeCell ref="U54:U55"/>
    <mergeCell ref="T56:T57"/>
    <mergeCell ref="U56:U57"/>
    <mergeCell ref="T58:T59"/>
    <mergeCell ref="U58:U59"/>
    <mergeCell ref="T60:T61"/>
    <mergeCell ref="U60:U61"/>
    <mergeCell ref="T62:T63"/>
    <mergeCell ref="U62:U63"/>
    <mergeCell ref="T64:T65"/>
    <mergeCell ref="U64:U65"/>
    <mergeCell ref="U66:U67"/>
    <mergeCell ref="W80:W81"/>
    <mergeCell ref="X80:X81"/>
    <mergeCell ref="U76:U77"/>
    <mergeCell ref="W76:W77"/>
    <mergeCell ref="X76:X77"/>
    <mergeCell ref="U78:U79"/>
    <mergeCell ref="W78:W79"/>
    <mergeCell ref="X78:X79"/>
    <mergeCell ref="U80:U81"/>
    <mergeCell ref="V104:V108"/>
    <mergeCell ref="W104:W108"/>
    <mergeCell ref="U100:U101"/>
    <mergeCell ref="W100:W101"/>
    <mergeCell ref="X100:X101"/>
    <mergeCell ref="U102:U103"/>
    <mergeCell ref="W102:W103"/>
    <mergeCell ref="X102:X103"/>
    <mergeCell ref="X104:X108"/>
    <mergeCell ref="U174:U175"/>
    <mergeCell ref="V174:V175"/>
    <mergeCell ref="W174:W175"/>
    <mergeCell ref="X174:X175"/>
    <mergeCell ref="W176:W177"/>
    <mergeCell ref="X176:X177"/>
    <mergeCell ref="U176:U177"/>
    <mergeCell ref="U178:U179"/>
    <mergeCell ref="W178:W179"/>
    <mergeCell ref="X178:X179"/>
    <mergeCell ref="U180:U181"/>
    <mergeCell ref="X180:X181"/>
    <mergeCell ref="X182:X183"/>
    <mergeCell ref="X190:X191"/>
    <mergeCell ref="X192:X195"/>
    <mergeCell ref="W180:W181"/>
    <mergeCell ref="W182:W183"/>
    <mergeCell ref="W184:W185"/>
    <mergeCell ref="X184:X185"/>
    <mergeCell ref="W186:W187"/>
    <mergeCell ref="X186:X187"/>
    <mergeCell ref="X188:X189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U157:U158"/>
    <mergeCell ref="W157:W158"/>
    <mergeCell ref="X157:X158"/>
    <mergeCell ref="W159:W160"/>
    <mergeCell ref="X159:X160"/>
    <mergeCell ref="W167:W168"/>
    <mergeCell ref="W169:W173"/>
    <mergeCell ref="X169:X173"/>
    <mergeCell ref="W161:W162"/>
    <mergeCell ref="X161:X162"/>
    <mergeCell ref="W163:W164"/>
    <mergeCell ref="X163:X164"/>
    <mergeCell ref="W165:W166"/>
    <mergeCell ref="X165:X166"/>
    <mergeCell ref="X167:X168"/>
    <mergeCell ref="U159:U160"/>
    <mergeCell ref="U161:U162"/>
    <mergeCell ref="U163:U164"/>
    <mergeCell ref="U165:U166"/>
    <mergeCell ref="U167:U168"/>
    <mergeCell ref="U169:U173"/>
    <mergeCell ref="V169:V173"/>
    <mergeCell ref="U182:U183"/>
    <mergeCell ref="U184:U185"/>
    <mergeCell ref="U186:U187"/>
    <mergeCell ref="U188:U189"/>
    <mergeCell ref="U190:U191"/>
    <mergeCell ref="U192:U195"/>
    <mergeCell ref="W188:W189"/>
    <mergeCell ref="W190:W191"/>
    <mergeCell ref="V192:V196"/>
    <mergeCell ref="W192:W19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29"/>
    <col customWidth="1" min="3" max="3" width="31.57"/>
    <col customWidth="1" min="13" max="13" width="20.86"/>
    <col customWidth="1" min="17" max="17" width="19.29"/>
    <col customWidth="1" min="19" max="19" width="22.71"/>
    <col customWidth="1" min="20" max="20" width="20.14"/>
    <col customWidth="1" min="21" max="21" width="18.57"/>
    <col customWidth="1" min="22" max="23" width="26.71"/>
  </cols>
  <sheetData>
    <row r="1" ht="27.75" customHeight="1">
      <c r="A1" s="211"/>
      <c r="B1" s="212" t="s">
        <v>0</v>
      </c>
      <c r="C1" s="213">
        <v>30000.0</v>
      </c>
      <c r="D1" s="214"/>
      <c r="E1" s="214"/>
      <c r="F1" s="214"/>
      <c r="G1" s="214"/>
      <c r="H1" s="214"/>
      <c r="I1" s="214"/>
      <c r="J1" s="214"/>
      <c r="K1" s="214"/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215"/>
      <c r="Y1" s="215"/>
      <c r="Z1" s="215"/>
      <c r="AA1" s="215"/>
      <c r="AB1" s="215"/>
      <c r="AC1" s="214"/>
      <c r="AD1" s="214"/>
      <c r="AE1" s="214"/>
      <c r="AF1" s="214"/>
      <c r="AG1" s="214"/>
      <c r="AH1" s="214"/>
      <c r="AI1" s="214"/>
      <c r="AJ1" s="214"/>
    </row>
    <row r="2" ht="18.75" customHeight="1">
      <c r="A2" s="211"/>
      <c r="B2" s="212" t="s">
        <v>13</v>
      </c>
      <c r="C2" s="216">
        <v>0.3</v>
      </c>
      <c r="D2" s="214"/>
      <c r="E2" s="214"/>
      <c r="F2" s="214"/>
      <c r="G2" s="214"/>
      <c r="H2" s="214"/>
      <c r="I2" s="214"/>
      <c r="J2" s="214"/>
      <c r="K2" s="217"/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7364.72</v>
      </c>
      <c r="Q2" s="17">
        <f t="shared" ref="Q2:Q5" si="3">ROUND(R2*$C$2/365,2)*N2</f>
        <v>517.86</v>
      </c>
      <c r="R2" s="17">
        <f>C1</f>
        <v>30000</v>
      </c>
      <c r="S2" s="17">
        <f t="shared" ref="S2:S5" si="4">R2-P2</f>
        <v>22635.28</v>
      </c>
      <c r="T2" s="18">
        <f>Q2</f>
        <v>517.86</v>
      </c>
      <c r="U2" s="19">
        <f>SUM(O2:O5)</f>
        <v>31530.14</v>
      </c>
      <c r="V2" s="20">
        <f t="shared" ref="V2:V5" si="5">1/(1+$C$2/365*N2)</f>
        <v>0.9830325882</v>
      </c>
      <c r="W2" s="20">
        <f>V2</f>
        <v>0.9830325882</v>
      </c>
      <c r="X2" s="215"/>
      <c r="Y2" s="215"/>
      <c r="Z2" s="215"/>
      <c r="AA2" s="215"/>
      <c r="AB2" s="218"/>
      <c r="AC2" s="214"/>
      <c r="AD2" s="214"/>
      <c r="AE2" s="214"/>
      <c r="AF2" s="214"/>
      <c r="AG2" s="214"/>
      <c r="AH2" s="214"/>
      <c r="AI2" s="214"/>
      <c r="AJ2" s="214"/>
    </row>
    <row r="3" ht="30.0" customHeight="1">
      <c r="A3" s="211"/>
      <c r="B3" s="212" t="s">
        <v>48</v>
      </c>
      <c r="C3" s="216">
        <v>0.6</v>
      </c>
      <c r="D3" s="214"/>
      <c r="E3" s="214"/>
      <c r="F3" s="214"/>
      <c r="G3" s="214"/>
      <c r="H3" s="214"/>
      <c r="I3" s="214"/>
      <c r="J3" s="214"/>
      <c r="K3" s="217"/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7882.58</v>
      </c>
      <c r="P3" s="17">
        <f t="shared" si="2"/>
        <v>7324.58</v>
      </c>
      <c r="Q3" s="17">
        <f t="shared" si="3"/>
        <v>558</v>
      </c>
      <c r="R3" s="17">
        <f t="shared" ref="R3:R5" si="7">S2</f>
        <v>22635.28</v>
      </c>
      <c r="S3" s="17">
        <f t="shared" si="4"/>
        <v>15310.7</v>
      </c>
      <c r="T3" s="18">
        <f>SUM(Q2:Q3)</f>
        <v>1075.86</v>
      </c>
      <c r="U3" s="23"/>
      <c r="V3" s="20">
        <f t="shared" si="5"/>
        <v>0.9759358289</v>
      </c>
      <c r="W3" s="20">
        <f t="shared" ref="W3:W5" si="8">PRODUCT($V$2:V3)</f>
        <v>0.9593767238</v>
      </c>
      <c r="X3" s="215"/>
      <c r="Y3" s="215"/>
      <c r="Z3" s="215"/>
      <c r="AA3" s="215"/>
      <c r="AB3" s="218"/>
      <c r="AC3" s="214"/>
      <c r="AD3" s="214"/>
      <c r="AE3" s="214"/>
      <c r="AF3" s="214"/>
      <c r="AG3" s="214"/>
      <c r="AH3" s="214"/>
      <c r="AI3" s="214"/>
      <c r="AJ3" s="214"/>
    </row>
    <row r="4">
      <c r="A4" s="211"/>
      <c r="B4" s="212" t="s">
        <v>14</v>
      </c>
      <c r="C4" s="216">
        <v>0.03</v>
      </c>
      <c r="D4" s="214"/>
      <c r="E4" s="214"/>
      <c r="F4" s="214"/>
      <c r="G4" s="214"/>
      <c r="H4" s="214"/>
      <c r="I4" s="214"/>
      <c r="J4" s="214"/>
      <c r="K4" s="217"/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7492.6</v>
      </c>
      <c r="Q4" s="17">
        <f t="shared" si="3"/>
        <v>389.98</v>
      </c>
      <c r="R4" s="17">
        <f t="shared" si="7"/>
        <v>15310.7</v>
      </c>
      <c r="S4" s="17">
        <f t="shared" si="4"/>
        <v>7818.1</v>
      </c>
      <c r="T4" s="18">
        <f>SUM(Q2:Q4)</f>
        <v>1465.84</v>
      </c>
      <c r="U4" s="23"/>
      <c r="V4" s="20">
        <f t="shared" si="5"/>
        <v>0.9751536201</v>
      </c>
      <c r="W4" s="20">
        <f t="shared" si="8"/>
        <v>0.9355396852</v>
      </c>
      <c r="X4" s="215"/>
      <c r="Y4" s="215"/>
      <c r="Z4" s="215"/>
      <c r="AA4" s="215"/>
      <c r="AB4" s="218"/>
      <c r="AC4" s="214"/>
      <c r="AD4" s="214"/>
      <c r="AE4" s="214"/>
      <c r="AF4" s="214"/>
      <c r="AG4" s="214"/>
      <c r="AH4" s="214"/>
      <c r="AI4" s="214"/>
      <c r="AJ4" s="214"/>
    </row>
    <row r="5" ht="15.75" customHeight="1">
      <c r="A5" s="211"/>
      <c r="B5" s="212" t="s">
        <v>15</v>
      </c>
      <c r="C5" s="219">
        <f>C4*C1</f>
        <v>900</v>
      </c>
      <c r="D5" s="214"/>
      <c r="E5" s="214"/>
      <c r="F5" s="214"/>
      <c r="G5" s="214"/>
      <c r="H5" s="214"/>
      <c r="I5" s="214"/>
      <c r="J5" s="214"/>
      <c r="K5" s="217"/>
      <c r="L5" s="14">
        <v>44068.0</v>
      </c>
      <c r="M5" s="15">
        <v>0.0</v>
      </c>
      <c r="N5" s="22">
        <f t="shared" si="6"/>
        <v>10</v>
      </c>
      <c r="O5" s="17">
        <f>SUM(Q5,R5)</f>
        <v>7882.4</v>
      </c>
      <c r="P5" s="17">
        <f t="shared" si="2"/>
        <v>7818.1</v>
      </c>
      <c r="Q5" s="17">
        <f t="shared" si="3"/>
        <v>64.3</v>
      </c>
      <c r="R5" s="25">
        <f t="shared" si="7"/>
        <v>7818.1</v>
      </c>
      <c r="S5" s="17">
        <f t="shared" si="4"/>
        <v>0</v>
      </c>
      <c r="T5" s="26">
        <f>SUM(Q2:Q5)</f>
        <v>1530.14</v>
      </c>
      <c r="U5" s="27"/>
      <c r="V5" s="20">
        <f t="shared" si="5"/>
        <v>0.9918478261</v>
      </c>
      <c r="W5" s="20">
        <f t="shared" si="8"/>
        <v>0.927913003</v>
      </c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</row>
    <row r="6">
      <c r="A6" s="211"/>
      <c r="B6" s="212" t="s">
        <v>16</v>
      </c>
      <c r="C6" s="216">
        <v>5.0E-4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</row>
    <row r="7">
      <c r="A7" s="211"/>
      <c r="B7" s="212" t="s">
        <v>18</v>
      </c>
      <c r="C7" s="220">
        <f>C1-D18</f>
        <v>29100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</row>
    <row r="8">
      <c r="A8" s="211"/>
      <c r="B8" s="212" t="s">
        <v>19</v>
      </c>
      <c r="C8" s="220">
        <v>300.0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</row>
    <row r="9">
      <c r="A9" s="211"/>
      <c r="B9" s="212" t="s">
        <v>20</v>
      </c>
      <c r="C9" s="221">
        <v>4.0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</row>
    <row r="10">
      <c r="A10" s="211"/>
      <c r="B10" s="222" t="s">
        <v>21</v>
      </c>
      <c r="C10" s="220" t="s">
        <v>22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</row>
    <row r="11">
      <c r="A11" s="211"/>
      <c r="B11" s="222" t="s">
        <v>23</v>
      </c>
      <c r="C11" s="220" t="s">
        <v>24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</row>
    <row r="12">
      <c r="A12" s="211"/>
      <c r="B12" s="212" t="s">
        <v>25</v>
      </c>
      <c r="C12" s="220">
        <f>C1/C9</f>
        <v>7500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</row>
    <row r="13">
      <c r="A13" s="211"/>
      <c r="B13" s="212" t="s">
        <v>49</v>
      </c>
      <c r="C13" s="223">
        <v>43976.0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</row>
    <row r="14">
      <c r="A14" s="217"/>
      <c r="B14" s="224" t="s">
        <v>27</v>
      </c>
      <c r="C14" s="225">
        <v>10000.0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</row>
    <row r="15">
      <c r="A15" s="217"/>
      <c r="B15" s="224" t="s">
        <v>28</v>
      </c>
      <c r="C15" s="226">
        <v>0.01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</row>
    <row r="16">
      <c r="A16" s="214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</row>
    <row r="17">
      <c r="A17" s="228"/>
      <c r="B17" s="229" t="s">
        <v>29</v>
      </c>
      <c r="C17" s="229" t="s">
        <v>30</v>
      </c>
      <c r="D17" s="230" t="s">
        <v>31</v>
      </c>
      <c r="E17" s="231" t="s">
        <v>32</v>
      </c>
      <c r="F17" s="230" t="s">
        <v>33</v>
      </c>
      <c r="G17" s="232" t="s">
        <v>50</v>
      </c>
      <c r="H17" s="233" t="s">
        <v>51</v>
      </c>
      <c r="I17" s="231" t="s">
        <v>34</v>
      </c>
      <c r="J17" s="230" t="s">
        <v>35</v>
      </c>
      <c r="K17" s="233" t="s">
        <v>52</v>
      </c>
      <c r="L17" s="233" t="s">
        <v>53</v>
      </c>
      <c r="M17" s="230" t="s">
        <v>54</v>
      </c>
      <c r="N17" s="231" t="s">
        <v>55</v>
      </c>
      <c r="O17" s="231" t="s">
        <v>56</v>
      </c>
      <c r="P17" s="230" t="s">
        <v>57</v>
      </c>
      <c r="Q17" s="234" t="s">
        <v>36</v>
      </c>
      <c r="R17" s="235" t="s">
        <v>37</v>
      </c>
      <c r="S17" s="214"/>
      <c r="T17" s="236" t="s">
        <v>38</v>
      </c>
      <c r="U17" s="236" t="s">
        <v>2</v>
      </c>
      <c r="V17" s="236" t="s">
        <v>39</v>
      </c>
      <c r="W17" s="236" t="s">
        <v>40</v>
      </c>
      <c r="X17" s="236" t="s">
        <v>41</v>
      </c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</row>
    <row r="18">
      <c r="A18" s="228"/>
      <c r="B18" s="237">
        <v>43976.0</v>
      </c>
      <c r="C18" s="238" t="s">
        <v>42</v>
      </c>
      <c r="D18" s="239">
        <f>C5</f>
        <v>900</v>
      </c>
      <c r="E18" s="240">
        <f t="shared" ref="E18:E19" si="9">D18</f>
        <v>900</v>
      </c>
      <c r="F18" s="239">
        <f>D18</f>
        <v>900</v>
      </c>
      <c r="G18" s="240">
        <v>0.0</v>
      </c>
      <c r="H18" s="241">
        <f>G18</f>
        <v>0</v>
      </c>
      <c r="I18" s="242">
        <v>0.0</v>
      </c>
      <c r="J18" s="241">
        <v>0.0</v>
      </c>
      <c r="K18" s="240">
        <v>0.0</v>
      </c>
      <c r="L18" s="239">
        <v>0.0</v>
      </c>
      <c r="M18" s="240">
        <v>0.0</v>
      </c>
      <c r="N18" s="239">
        <f>M18</f>
        <v>0</v>
      </c>
      <c r="O18" s="240">
        <v>0.0</v>
      </c>
      <c r="P18" s="239">
        <f>O18</f>
        <v>0</v>
      </c>
      <c r="Q18" s="243"/>
      <c r="R18" s="244"/>
      <c r="S18" s="217"/>
      <c r="T18" s="245"/>
      <c r="U18" s="245"/>
      <c r="V18" s="245"/>
      <c r="W18" s="245"/>
      <c r="X18" s="245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</row>
    <row r="19">
      <c r="A19" s="246"/>
      <c r="B19" s="237">
        <v>43976.0</v>
      </c>
      <c r="C19" s="247" t="s">
        <v>43</v>
      </c>
      <c r="D19" s="241">
        <f>C1-D18</f>
        <v>29100</v>
      </c>
      <c r="E19" s="242">
        <f t="shared" si="9"/>
        <v>29100</v>
      </c>
      <c r="F19" s="239">
        <f t="shared" ref="F19:F44" si="10">F18+E19</f>
        <v>30000</v>
      </c>
      <c r="G19" s="240">
        <v>0.0</v>
      </c>
      <c r="H19" s="241">
        <f t="shared" ref="H19:H40" si="11">H18+G19</f>
        <v>0</v>
      </c>
      <c r="I19" s="242">
        <v>0.0</v>
      </c>
      <c r="J19" s="241">
        <f t="shared" ref="J19:J43" si="12">J18+I19</f>
        <v>0</v>
      </c>
      <c r="K19" s="240">
        <v>0.0</v>
      </c>
      <c r="L19" s="239">
        <f t="shared" ref="L19:L40" si="13">L18+K19</f>
        <v>0</v>
      </c>
      <c r="M19" s="240">
        <v>0.0</v>
      </c>
      <c r="N19" s="239">
        <f t="shared" ref="N19:N40" si="14">N18+M19</f>
        <v>0</v>
      </c>
      <c r="O19" s="240">
        <v>0.0</v>
      </c>
      <c r="P19" s="239">
        <f t="shared" ref="P19:P40" si="15">P18+O19</f>
        <v>0</v>
      </c>
      <c r="Q19" s="242">
        <f>C1</f>
        <v>30000</v>
      </c>
      <c r="R19" s="241">
        <f>C1</f>
        <v>30000</v>
      </c>
      <c r="S19" s="217"/>
      <c r="T19" s="248">
        <v>21.0</v>
      </c>
      <c r="U19" s="248">
        <v>0.0</v>
      </c>
      <c r="V19" s="249">
        <f t="shared" ref="V19:V39" si="16">ROUND(R19*$C$15,2)</f>
        <v>300</v>
      </c>
      <c r="W19" s="250">
        <f t="shared" ref="W19:W40" si="17">ROUND(MAX(0,F19-$S$2)+J19+ROUND(F19*$C$2/365,2)*T19+ROUND(F19*$C$5,2)*U19,2)</f>
        <v>7882.58</v>
      </c>
      <c r="X19" s="251">
        <f t="shared" ref="X19:X40" si="18">ROUND(R19/$C$14*100,2)</f>
        <v>300</v>
      </c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</row>
    <row r="20">
      <c r="A20" s="252"/>
      <c r="B20" s="253">
        <v>43977.0</v>
      </c>
      <c r="C20" s="254" t="s">
        <v>44</v>
      </c>
      <c r="D20" s="255">
        <f t="shared" ref="D20:D40" si="19">ROUND($C$2/365*F19,2)</f>
        <v>24.66</v>
      </c>
      <c r="E20" s="256">
        <v>0.0</v>
      </c>
      <c r="F20" s="255">
        <f t="shared" si="10"/>
        <v>30000</v>
      </c>
      <c r="G20" s="256">
        <v>0.0</v>
      </c>
      <c r="H20" s="255">
        <f t="shared" si="11"/>
        <v>0</v>
      </c>
      <c r="I20" s="256">
        <f t="shared" ref="I20:I40" si="20">D20</f>
        <v>24.66</v>
      </c>
      <c r="J20" s="257">
        <f t="shared" si="12"/>
        <v>24.66</v>
      </c>
      <c r="K20" s="256">
        <v>0.0</v>
      </c>
      <c r="L20" s="255">
        <f t="shared" si="13"/>
        <v>0</v>
      </c>
      <c r="M20" s="256">
        <v>0.0</v>
      </c>
      <c r="N20" s="255">
        <f t="shared" si="14"/>
        <v>0</v>
      </c>
      <c r="O20" s="256">
        <v>0.0</v>
      </c>
      <c r="P20" s="258">
        <f t="shared" si="15"/>
        <v>0</v>
      </c>
      <c r="Q20" s="256">
        <f t="shared" ref="Q20:Q40" si="21">E20+I20</f>
        <v>24.66</v>
      </c>
      <c r="R20" s="257">
        <f t="shared" ref="R20:R192" si="22">R19+Q20</f>
        <v>30024.66</v>
      </c>
      <c r="S20" s="217"/>
      <c r="T20" s="248">
        <v>20.0</v>
      </c>
      <c r="U20" s="248">
        <v>0.0</v>
      </c>
      <c r="V20" s="249">
        <f t="shared" si="16"/>
        <v>300.25</v>
      </c>
      <c r="W20" s="250">
        <f t="shared" si="17"/>
        <v>7882.58</v>
      </c>
      <c r="X20" s="251">
        <f t="shared" si="18"/>
        <v>300.25</v>
      </c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</row>
    <row r="21">
      <c r="A21" s="252"/>
      <c r="B21" s="253">
        <v>43978.0</v>
      </c>
      <c r="C21" s="254" t="s">
        <v>44</v>
      </c>
      <c r="D21" s="255">
        <f t="shared" si="19"/>
        <v>24.66</v>
      </c>
      <c r="E21" s="256">
        <v>0.0</v>
      </c>
      <c r="F21" s="255">
        <f t="shared" si="10"/>
        <v>30000</v>
      </c>
      <c r="G21" s="256">
        <v>0.0</v>
      </c>
      <c r="H21" s="255">
        <f t="shared" si="11"/>
        <v>0</v>
      </c>
      <c r="I21" s="256">
        <f t="shared" si="20"/>
        <v>24.66</v>
      </c>
      <c r="J21" s="257">
        <f t="shared" si="12"/>
        <v>49.32</v>
      </c>
      <c r="K21" s="256">
        <v>0.0</v>
      </c>
      <c r="L21" s="255">
        <f t="shared" si="13"/>
        <v>0</v>
      </c>
      <c r="M21" s="256">
        <v>0.0</v>
      </c>
      <c r="N21" s="255">
        <f t="shared" si="14"/>
        <v>0</v>
      </c>
      <c r="O21" s="256">
        <v>0.0</v>
      </c>
      <c r="P21" s="258">
        <f t="shared" si="15"/>
        <v>0</v>
      </c>
      <c r="Q21" s="256">
        <f t="shared" si="21"/>
        <v>24.66</v>
      </c>
      <c r="R21" s="257">
        <f t="shared" si="22"/>
        <v>30049.32</v>
      </c>
      <c r="S21" s="217"/>
      <c r="T21" s="248">
        <v>19.0</v>
      </c>
      <c r="U21" s="248">
        <v>0.0</v>
      </c>
      <c r="V21" s="249">
        <f t="shared" si="16"/>
        <v>300.49</v>
      </c>
      <c r="W21" s="250">
        <f t="shared" si="17"/>
        <v>7882.58</v>
      </c>
      <c r="X21" s="251">
        <f t="shared" si="18"/>
        <v>300.49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</row>
    <row r="22">
      <c r="A22" s="252"/>
      <c r="B22" s="253">
        <v>43979.0</v>
      </c>
      <c r="C22" s="254" t="s">
        <v>44</v>
      </c>
      <c r="D22" s="255">
        <f t="shared" si="19"/>
        <v>24.66</v>
      </c>
      <c r="E22" s="256">
        <v>0.0</v>
      </c>
      <c r="F22" s="255">
        <f t="shared" si="10"/>
        <v>30000</v>
      </c>
      <c r="G22" s="256">
        <v>0.0</v>
      </c>
      <c r="H22" s="255">
        <f t="shared" si="11"/>
        <v>0</v>
      </c>
      <c r="I22" s="256">
        <f t="shared" si="20"/>
        <v>24.66</v>
      </c>
      <c r="J22" s="257">
        <f t="shared" si="12"/>
        <v>73.98</v>
      </c>
      <c r="K22" s="256">
        <v>0.0</v>
      </c>
      <c r="L22" s="255">
        <f t="shared" si="13"/>
        <v>0</v>
      </c>
      <c r="M22" s="256">
        <v>0.0</v>
      </c>
      <c r="N22" s="255">
        <f t="shared" si="14"/>
        <v>0</v>
      </c>
      <c r="O22" s="256">
        <v>0.0</v>
      </c>
      <c r="P22" s="258">
        <f t="shared" si="15"/>
        <v>0</v>
      </c>
      <c r="Q22" s="256">
        <f t="shared" si="21"/>
        <v>24.66</v>
      </c>
      <c r="R22" s="257">
        <f t="shared" si="22"/>
        <v>30073.98</v>
      </c>
      <c r="S22" s="217"/>
      <c r="T22" s="248">
        <v>18.0</v>
      </c>
      <c r="U22" s="248">
        <v>0.0</v>
      </c>
      <c r="V22" s="249">
        <f t="shared" si="16"/>
        <v>300.74</v>
      </c>
      <c r="W22" s="250">
        <f t="shared" si="17"/>
        <v>7882.58</v>
      </c>
      <c r="X22" s="251">
        <f t="shared" si="18"/>
        <v>300.74</v>
      </c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</row>
    <row r="23">
      <c r="A23" s="259"/>
      <c r="B23" s="253">
        <v>43980.0</v>
      </c>
      <c r="C23" s="254" t="s">
        <v>44</v>
      </c>
      <c r="D23" s="255">
        <f t="shared" si="19"/>
        <v>24.66</v>
      </c>
      <c r="E23" s="256">
        <v>0.0</v>
      </c>
      <c r="F23" s="255">
        <f t="shared" si="10"/>
        <v>30000</v>
      </c>
      <c r="G23" s="256">
        <v>0.0</v>
      </c>
      <c r="H23" s="255">
        <f t="shared" si="11"/>
        <v>0</v>
      </c>
      <c r="I23" s="256">
        <f t="shared" si="20"/>
        <v>24.66</v>
      </c>
      <c r="J23" s="257">
        <f t="shared" si="12"/>
        <v>98.64</v>
      </c>
      <c r="K23" s="256">
        <v>0.0</v>
      </c>
      <c r="L23" s="255">
        <f t="shared" si="13"/>
        <v>0</v>
      </c>
      <c r="M23" s="256">
        <v>0.0</v>
      </c>
      <c r="N23" s="255">
        <f t="shared" si="14"/>
        <v>0</v>
      </c>
      <c r="O23" s="256">
        <v>0.0</v>
      </c>
      <c r="P23" s="258">
        <f t="shared" si="15"/>
        <v>0</v>
      </c>
      <c r="Q23" s="256">
        <f t="shared" si="21"/>
        <v>24.66</v>
      </c>
      <c r="R23" s="257">
        <f t="shared" si="22"/>
        <v>30098.64</v>
      </c>
      <c r="S23" s="217"/>
      <c r="T23" s="248">
        <v>17.0</v>
      </c>
      <c r="U23" s="248">
        <v>0.0</v>
      </c>
      <c r="V23" s="249">
        <f t="shared" si="16"/>
        <v>300.99</v>
      </c>
      <c r="W23" s="250">
        <f t="shared" si="17"/>
        <v>7882.58</v>
      </c>
      <c r="X23" s="251">
        <f t="shared" si="18"/>
        <v>300.99</v>
      </c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</row>
    <row r="24">
      <c r="A24" s="259"/>
      <c r="B24" s="253">
        <v>43981.0</v>
      </c>
      <c r="C24" s="254" t="s">
        <v>44</v>
      </c>
      <c r="D24" s="255">
        <f t="shared" si="19"/>
        <v>24.66</v>
      </c>
      <c r="E24" s="256">
        <v>0.0</v>
      </c>
      <c r="F24" s="255">
        <f t="shared" si="10"/>
        <v>30000</v>
      </c>
      <c r="G24" s="256">
        <v>0.0</v>
      </c>
      <c r="H24" s="255">
        <f t="shared" si="11"/>
        <v>0</v>
      </c>
      <c r="I24" s="256">
        <f t="shared" si="20"/>
        <v>24.66</v>
      </c>
      <c r="J24" s="257">
        <f t="shared" si="12"/>
        <v>123.3</v>
      </c>
      <c r="K24" s="256">
        <v>0.0</v>
      </c>
      <c r="L24" s="255">
        <f t="shared" si="13"/>
        <v>0</v>
      </c>
      <c r="M24" s="256">
        <v>0.0</v>
      </c>
      <c r="N24" s="255">
        <f t="shared" si="14"/>
        <v>0</v>
      </c>
      <c r="O24" s="256">
        <v>0.0</v>
      </c>
      <c r="P24" s="258">
        <f t="shared" si="15"/>
        <v>0</v>
      </c>
      <c r="Q24" s="256">
        <f t="shared" si="21"/>
        <v>24.66</v>
      </c>
      <c r="R24" s="257">
        <f t="shared" si="22"/>
        <v>30123.3</v>
      </c>
      <c r="S24" s="217"/>
      <c r="T24" s="248">
        <v>16.0</v>
      </c>
      <c r="U24" s="248">
        <v>0.0</v>
      </c>
      <c r="V24" s="249">
        <f t="shared" si="16"/>
        <v>301.23</v>
      </c>
      <c r="W24" s="250">
        <f t="shared" si="17"/>
        <v>7882.58</v>
      </c>
      <c r="X24" s="251">
        <f t="shared" si="18"/>
        <v>301.23</v>
      </c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</row>
    <row r="25">
      <c r="A25" s="259"/>
      <c r="B25" s="253">
        <v>43982.0</v>
      </c>
      <c r="C25" s="254" t="s">
        <v>44</v>
      </c>
      <c r="D25" s="255">
        <f t="shared" si="19"/>
        <v>24.66</v>
      </c>
      <c r="E25" s="256">
        <v>0.0</v>
      </c>
      <c r="F25" s="255">
        <f t="shared" si="10"/>
        <v>30000</v>
      </c>
      <c r="G25" s="256">
        <v>0.0</v>
      </c>
      <c r="H25" s="255">
        <f t="shared" si="11"/>
        <v>0</v>
      </c>
      <c r="I25" s="256">
        <f t="shared" si="20"/>
        <v>24.66</v>
      </c>
      <c r="J25" s="257">
        <f t="shared" si="12"/>
        <v>147.96</v>
      </c>
      <c r="K25" s="256">
        <v>0.0</v>
      </c>
      <c r="L25" s="255">
        <f t="shared" si="13"/>
        <v>0</v>
      </c>
      <c r="M25" s="256">
        <v>0.0</v>
      </c>
      <c r="N25" s="255">
        <f t="shared" si="14"/>
        <v>0</v>
      </c>
      <c r="O25" s="256">
        <v>0.0</v>
      </c>
      <c r="P25" s="258">
        <f t="shared" si="15"/>
        <v>0</v>
      </c>
      <c r="Q25" s="256">
        <f t="shared" si="21"/>
        <v>24.66</v>
      </c>
      <c r="R25" s="257">
        <f t="shared" si="22"/>
        <v>30147.96</v>
      </c>
      <c r="S25" s="217"/>
      <c r="T25" s="248">
        <v>15.0</v>
      </c>
      <c r="U25" s="248">
        <v>0.0</v>
      </c>
      <c r="V25" s="249">
        <f t="shared" si="16"/>
        <v>301.48</v>
      </c>
      <c r="W25" s="250">
        <f t="shared" si="17"/>
        <v>7882.58</v>
      </c>
      <c r="X25" s="251">
        <f t="shared" si="18"/>
        <v>301.48</v>
      </c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</row>
    <row r="26">
      <c r="A26" s="259"/>
      <c r="B26" s="253">
        <v>43983.0</v>
      </c>
      <c r="C26" s="254" t="s">
        <v>44</v>
      </c>
      <c r="D26" s="255">
        <f t="shared" si="19"/>
        <v>24.66</v>
      </c>
      <c r="E26" s="256">
        <v>0.0</v>
      </c>
      <c r="F26" s="255">
        <f t="shared" si="10"/>
        <v>30000</v>
      </c>
      <c r="G26" s="256">
        <v>0.0</v>
      </c>
      <c r="H26" s="255">
        <f t="shared" si="11"/>
        <v>0</v>
      </c>
      <c r="I26" s="256">
        <f t="shared" si="20"/>
        <v>24.66</v>
      </c>
      <c r="J26" s="257">
        <f t="shared" si="12"/>
        <v>172.62</v>
      </c>
      <c r="K26" s="256">
        <v>0.0</v>
      </c>
      <c r="L26" s="255">
        <f t="shared" si="13"/>
        <v>0</v>
      </c>
      <c r="M26" s="256">
        <v>0.0</v>
      </c>
      <c r="N26" s="255">
        <f t="shared" si="14"/>
        <v>0</v>
      </c>
      <c r="O26" s="256">
        <v>0.0</v>
      </c>
      <c r="P26" s="258">
        <f t="shared" si="15"/>
        <v>0</v>
      </c>
      <c r="Q26" s="256">
        <f t="shared" si="21"/>
        <v>24.66</v>
      </c>
      <c r="R26" s="257">
        <f t="shared" si="22"/>
        <v>30172.62</v>
      </c>
      <c r="S26" s="217"/>
      <c r="T26" s="248">
        <v>14.0</v>
      </c>
      <c r="U26" s="248">
        <v>0.0</v>
      </c>
      <c r="V26" s="249">
        <f t="shared" si="16"/>
        <v>301.73</v>
      </c>
      <c r="W26" s="250">
        <f t="shared" si="17"/>
        <v>7882.58</v>
      </c>
      <c r="X26" s="251">
        <f t="shared" si="18"/>
        <v>301.73</v>
      </c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</row>
    <row r="27">
      <c r="A27" s="259"/>
      <c r="B27" s="253">
        <v>43984.0</v>
      </c>
      <c r="C27" s="254" t="s">
        <v>44</v>
      </c>
      <c r="D27" s="255">
        <f t="shared" si="19"/>
        <v>24.66</v>
      </c>
      <c r="E27" s="256">
        <v>0.0</v>
      </c>
      <c r="F27" s="255">
        <f t="shared" si="10"/>
        <v>30000</v>
      </c>
      <c r="G27" s="256">
        <v>0.0</v>
      </c>
      <c r="H27" s="255">
        <f t="shared" si="11"/>
        <v>0</v>
      </c>
      <c r="I27" s="256">
        <f t="shared" si="20"/>
        <v>24.66</v>
      </c>
      <c r="J27" s="257">
        <f t="shared" si="12"/>
        <v>197.28</v>
      </c>
      <c r="K27" s="256">
        <v>0.0</v>
      </c>
      <c r="L27" s="255">
        <f t="shared" si="13"/>
        <v>0</v>
      </c>
      <c r="M27" s="256">
        <v>0.0</v>
      </c>
      <c r="N27" s="255">
        <f t="shared" si="14"/>
        <v>0</v>
      </c>
      <c r="O27" s="256">
        <v>0.0</v>
      </c>
      <c r="P27" s="258">
        <f t="shared" si="15"/>
        <v>0</v>
      </c>
      <c r="Q27" s="256">
        <f t="shared" si="21"/>
        <v>24.66</v>
      </c>
      <c r="R27" s="257">
        <f t="shared" si="22"/>
        <v>30197.28</v>
      </c>
      <c r="S27" s="217"/>
      <c r="T27" s="248">
        <v>13.0</v>
      </c>
      <c r="U27" s="248">
        <v>0.0</v>
      </c>
      <c r="V27" s="249">
        <f t="shared" si="16"/>
        <v>301.97</v>
      </c>
      <c r="W27" s="250">
        <f t="shared" si="17"/>
        <v>7882.58</v>
      </c>
      <c r="X27" s="251">
        <f t="shared" si="18"/>
        <v>301.97</v>
      </c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</row>
    <row r="28">
      <c r="A28" s="259"/>
      <c r="B28" s="253">
        <v>43985.0</v>
      </c>
      <c r="C28" s="254" t="s">
        <v>44</v>
      </c>
      <c r="D28" s="255">
        <f t="shared" si="19"/>
        <v>24.66</v>
      </c>
      <c r="E28" s="256">
        <v>0.0</v>
      </c>
      <c r="F28" s="255">
        <f t="shared" si="10"/>
        <v>30000</v>
      </c>
      <c r="G28" s="256">
        <v>0.0</v>
      </c>
      <c r="H28" s="255">
        <f t="shared" si="11"/>
        <v>0</v>
      </c>
      <c r="I28" s="256">
        <f t="shared" si="20"/>
        <v>24.66</v>
      </c>
      <c r="J28" s="257">
        <f t="shared" si="12"/>
        <v>221.94</v>
      </c>
      <c r="K28" s="256">
        <v>0.0</v>
      </c>
      <c r="L28" s="255">
        <f t="shared" si="13"/>
        <v>0</v>
      </c>
      <c r="M28" s="256">
        <v>0.0</v>
      </c>
      <c r="N28" s="255">
        <f t="shared" si="14"/>
        <v>0</v>
      </c>
      <c r="O28" s="256">
        <v>0.0</v>
      </c>
      <c r="P28" s="258">
        <f t="shared" si="15"/>
        <v>0</v>
      </c>
      <c r="Q28" s="256">
        <f t="shared" si="21"/>
        <v>24.66</v>
      </c>
      <c r="R28" s="257">
        <f t="shared" si="22"/>
        <v>30221.94</v>
      </c>
      <c r="S28" s="217"/>
      <c r="T28" s="248">
        <v>12.0</v>
      </c>
      <c r="U28" s="248">
        <v>0.0</v>
      </c>
      <c r="V28" s="249">
        <f t="shared" si="16"/>
        <v>302.22</v>
      </c>
      <c r="W28" s="250">
        <f t="shared" si="17"/>
        <v>7882.58</v>
      </c>
      <c r="X28" s="251">
        <f t="shared" si="18"/>
        <v>302.22</v>
      </c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</row>
    <row r="29">
      <c r="A29" s="259"/>
      <c r="B29" s="253">
        <v>43986.0</v>
      </c>
      <c r="C29" s="254" t="s">
        <v>44</v>
      </c>
      <c r="D29" s="255">
        <f t="shared" si="19"/>
        <v>24.66</v>
      </c>
      <c r="E29" s="256">
        <v>0.0</v>
      </c>
      <c r="F29" s="255">
        <f t="shared" si="10"/>
        <v>30000</v>
      </c>
      <c r="G29" s="256">
        <v>0.0</v>
      </c>
      <c r="H29" s="255">
        <f t="shared" si="11"/>
        <v>0</v>
      </c>
      <c r="I29" s="256">
        <f t="shared" si="20"/>
        <v>24.66</v>
      </c>
      <c r="J29" s="257">
        <f t="shared" si="12"/>
        <v>246.6</v>
      </c>
      <c r="K29" s="256">
        <v>0.0</v>
      </c>
      <c r="L29" s="255">
        <f t="shared" si="13"/>
        <v>0</v>
      </c>
      <c r="M29" s="256">
        <v>0.0</v>
      </c>
      <c r="N29" s="255">
        <f t="shared" si="14"/>
        <v>0</v>
      </c>
      <c r="O29" s="256">
        <v>0.0</v>
      </c>
      <c r="P29" s="258">
        <f t="shared" si="15"/>
        <v>0</v>
      </c>
      <c r="Q29" s="256">
        <f t="shared" si="21"/>
        <v>24.66</v>
      </c>
      <c r="R29" s="257">
        <f t="shared" si="22"/>
        <v>30246.6</v>
      </c>
      <c r="S29" s="217"/>
      <c r="T29" s="248">
        <v>11.0</v>
      </c>
      <c r="U29" s="248">
        <v>0.0</v>
      </c>
      <c r="V29" s="249">
        <f t="shared" si="16"/>
        <v>302.47</v>
      </c>
      <c r="W29" s="250">
        <f t="shared" si="17"/>
        <v>7882.58</v>
      </c>
      <c r="X29" s="251">
        <f t="shared" si="18"/>
        <v>302.47</v>
      </c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</row>
    <row r="30">
      <c r="A30" s="259"/>
      <c r="B30" s="253">
        <v>43987.0</v>
      </c>
      <c r="C30" s="254" t="s">
        <v>44</v>
      </c>
      <c r="D30" s="255">
        <f t="shared" si="19"/>
        <v>24.66</v>
      </c>
      <c r="E30" s="256">
        <v>0.0</v>
      </c>
      <c r="F30" s="255">
        <f t="shared" si="10"/>
        <v>30000</v>
      </c>
      <c r="G30" s="256">
        <v>0.0</v>
      </c>
      <c r="H30" s="255">
        <f t="shared" si="11"/>
        <v>0</v>
      </c>
      <c r="I30" s="256">
        <f t="shared" si="20"/>
        <v>24.66</v>
      </c>
      <c r="J30" s="257">
        <f t="shared" si="12"/>
        <v>271.26</v>
      </c>
      <c r="K30" s="256">
        <v>0.0</v>
      </c>
      <c r="L30" s="255">
        <f t="shared" si="13"/>
        <v>0</v>
      </c>
      <c r="M30" s="256">
        <v>0.0</v>
      </c>
      <c r="N30" s="255">
        <f t="shared" si="14"/>
        <v>0</v>
      </c>
      <c r="O30" s="256">
        <v>0.0</v>
      </c>
      <c r="P30" s="258">
        <f t="shared" si="15"/>
        <v>0</v>
      </c>
      <c r="Q30" s="256">
        <f t="shared" si="21"/>
        <v>24.66</v>
      </c>
      <c r="R30" s="257">
        <f t="shared" si="22"/>
        <v>30271.26</v>
      </c>
      <c r="S30" s="217"/>
      <c r="T30" s="248">
        <v>10.0</v>
      </c>
      <c r="U30" s="248">
        <v>0.0</v>
      </c>
      <c r="V30" s="249">
        <f t="shared" si="16"/>
        <v>302.71</v>
      </c>
      <c r="W30" s="250">
        <f t="shared" si="17"/>
        <v>7882.58</v>
      </c>
      <c r="X30" s="251">
        <f t="shared" si="18"/>
        <v>302.71</v>
      </c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</row>
    <row r="31">
      <c r="A31" s="259"/>
      <c r="B31" s="253">
        <v>43988.0</v>
      </c>
      <c r="C31" s="254" t="s">
        <v>44</v>
      </c>
      <c r="D31" s="255">
        <f t="shared" si="19"/>
        <v>24.66</v>
      </c>
      <c r="E31" s="256">
        <v>0.0</v>
      </c>
      <c r="F31" s="255">
        <f t="shared" si="10"/>
        <v>30000</v>
      </c>
      <c r="G31" s="256">
        <v>0.0</v>
      </c>
      <c r="H31" s="255">
        <f t="shared" si="11"/>
        <v>0</v>
      </c>
      <c r="I31" s="256">
        <f t="shared" si="20"/>
        <v>24.66</v>
      </c>
      <c r="J31" s="257">
        <f t="shared" si="12"/>
        <v>295.92</v>
      </c>
      <c r="K31" s="256">
        <v>0.0</v>
      </c>
      <c r="L31" s="255">
        <f t="shared" si="13"/>
        <v>0</v>
      </c>
      <c r="M31" s="256">
        <v>0.0</v>
      </c>
      <c r="N31" s="255">
        <f t="shared" si="14"/>
        <v>0</v>
      </c>
      <c r="O31" s="256">
        <v>0.0</v>
      </c>
      <c r="P31" s="258">
        <f t="shared" si="15"/>
        <v>0</v>
      </c>
      <c r="Q31" s="256">
        <f t="shared" si="21"/>
        <v>24.66</v>
      </c>
      <c r="R31" s="257">
        <f t="shared" si="22"/>
        <v>30295.92</v>
      </c>
      <c r="S31" s="217"/>
      <c r="T31" s="248">
        <v>9.0</v>
      </c>
      <c r="U31" s="248">
        <v>0.0</v>
      </c>
      <c r="V31" s="249">
        <f t="shared" si="16"/>
        <v>302.96</v>
      </c>
      <c r="W31" s="250">
        <f t="shared" si="17"/>
        <v>7882.58</v>
      </c>
      <c r="X31" s="251">
        <f t="shared" si="18"/>
        <v>302.96</v>
      </c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</row>
    <row r="32">
      <c r="A32" s="259"/>
      <c r="B32" s="253">
        <v>43989.0</v>
      </c>
      <c r="C32" s="254" t="s">
        <v>44</v>
      </c>
      <c r="D32" s="255">
        <f t="shared" si="19"/>
        <v>24.66</v>
      </c>
      <c r="E32" s="256">
        <v>0.0</v>
      </c>
      <c r="F32" s="255">
        <f t="shared" si="10"/>
        <v>30000</v>
      </c>
      <c r="G32" s="256">
        <v>0.0</v>
      </c>
      <c r="H32" s="255">
        <f t="shared" si="11"/>
        <v>0</v>
      </c>
      <c r="I32" s="256">
        <f t="shared" si="20"/>
        <v>24.66</v>
      </c>
      <c r="J32" s="257">
        <f t="shared" si="12"/>
        <v>320.58</v>
      </c>
      <c r="K32" s="256">
        <v>0.0</v>
      </c>
      <c r="L32" s="255">
        <f t="shared" si="13"/>
        <v>0</v>
      </c>
      <c r="M32" s="256">
        <v>0.0</v>
      </c>
      <c r="N32" s="255">
        <f t="shared" si="14"/>
        <v>0</v>
      </c>
      <c r="O32" s="256">
        <v>0.0</v>
      </c>
      <c r="P32" s="258">
        <f t="shared" si="15"/>
        <v>0</v>
      </c>
      <c r="Q32" s="256">
        <f t="shared" si="21"/>
        <v>24.66</v>
      </c>
      <c r="R32" s="257">
        <f t="shared" si="22"/>
        <v>30320.58</v>
      </c>
      <c r="S32" s="217"/>
      <c r="T32" s="248">
        <v>8.0</v>
      </c>
      <c r="U32" s="248">
        <v>0.0</v>
      </c>
      <c r="V32" s="249">
        <f t="shared" si="16"/>
        <v>303.21</v>
      </c>
      <c r="W32" s="250">
        <f t="shared" si="17"/>
        <v>7882.58</v>
      </c>
      <c r="X32" s="251">
        <f t="shared" si="18"/>
        <v>303.21</v>
      </c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>
      <c r="A33" s="259"/>
      <c r="B33" s="253">
        <v>43990.0</v>
      </c>
      <c r="C33" s="254" t="s">
        <v>44</v>
      </c>
      <c r="D33" s="255">
        <f t="shared" si="19"/>
        <v>24.66</v>
      </c>
      <c r="E33" s="256">
        <v>0.0</v>
      </c>
      <c r="F33" s="255">
        <f t="shared" si="10"/>
        <v>30000</v>
      </c>
      <c r="G33" s="256">
        <v>0.0</v>
      </c>
      <c r="H33" s="255">
        <f t="shared" si="11"/>
        <v>0</v>
      </c>
      <c r="I33" s="256">
        <f t="shared" si="20"/>
        <v>24.66</v>
      </c>
      <c r="J33" s="257">
        <f t="shared" si="12"/>
        <v>345.24</v>
      </c>
      <c r="K33" s="256">
        <v>0.0</v>
      </c>
      <c r="L33" s="255">
        <f t="shared" si="13"/>
        <v>0</v>
      </c>
      <c r="M33" s="256">
        <v>0.0</v>
      </c>
      <c r="N33" s="255">
        <f t="shared" si="14"/>
        <v>0</v>
      </c>
      <c r="O33" s="256">
        <v>0.0</v>
      </c>
      <c r="P33" s="258">
        <f t="shared" si="15"/>
        <v>0</v>
      </c>
      <c r="Q33" s="256">
        <f t="shared" si="21"/>
        <v>24.66</v>
      </c>
      <c r="R33" s="257">
        <f t="shared" si="22"/>
        <v>30345.24</v>
      </c>
      <c r="S33" s="217"/>
      <c r="T33" s="248">
        <v>7.0</v>
      </c>
      <c r="U33" s="248">
        <v>0.0</v>
      </c>
      <c r="V33" s="249">
        <f t="shared" si="16"/>
        <v>303.45</v>
      </c>
      <c r="W33" s="250">
        <f t="shared" si="17"/>
        <v>7882.58</v>
      </c>
      <c r="X33" s="251">
        <f t="shared" si="18"/>
        <v>303.45</v>
      </c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</row>
    <row r="34">
      <c r="A34" s="259"/>
      <c r="B34" s="253">
        <v>43991.0</v>
      </c>
      <c r="C34" s="254" t="s">
        <v>44</v>
      </c>
      <c r="D34" s="255">
        <f t="shared" si="19"/>
        <v>24.66</v>
      </c>
      <c r="E34" s="256">
        <v>0.0</v>
      </c>
      <c r="F34" s="255">
        <f t="shared" si="10"/>
        <v>30000</v>
      </c>
      <c r="G34" s="256">
        <v>0.0</v>
      </c>
      <c r="H34" s="255">
        <f t="shared" si="11"/>
        <v>0</v>
      </c>
      <c r="I34" s="256">
        <f t="shared" si="20"/>
        <v>24.66</v>
      </c>
      <c r="J34" s="257">
        <f t="shared" si="12"/>
        <v>369.9</v>
      </c>
      <c r="K34" s="256">
        <v>0.0</v>
      </c>
      <c r="L34" s="255">
        <f t="shared" si="13"/>
        <v>0</v>
      </c>
      <c r="M34" s="256">
        <v>0.0</v>
      </c>
      <c r="N34" s="255">
        <f t="shared" si="14"/>
        <v>0</v>
      </c>
      <c r="O34" s="256">
        <v>0.0</v>
      </c>
      <c r="P34" s="258">
        <f t="shared" si="15"/>
        <v>0</v>
      </c>
      <c r="Q34" s="256">
        <f t="shared" si="21"/>
        <v>24.66</v>
      </c>
      <c r="R34" s="257">
        <f t="shared" si="22"/>
        <v>30369.9</v>
      </c>
      <c r="S34" s="217"/>
      <c r="T34" s="248">
        <v>6.0</v>
      </c>
      <c r="U34" s="248">
        <v>0.0</v>
      </c>
      <c r="V34" s="249">
        <f t="shared" si="16"/>
        <v>303.7</v>
      </c>
      <c r="W34" s="250">
        <f t="shared" si="17"/>
        <v>7882.58</v>
      </c>
      <c r="X34" s="251">
        <f t="shared" si="18"/>
        <v>303.7</v>
      </c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</row>
    <row r="35">
      <c r="A35" s="259"/>
      <c r="B35" s="253">
        <v>43992.0</v>
      </c>
      <c r="C35" s="254" t="s">
        <v>44</v>
      </c>
      <c r="D35" s="255">
        <f t="shared" si="19"/>
        <v>24.66</v>
      </c>
      <c r="E35" s="256">
        <v>0.0</v>
      </c>
      <c r="F35" s="255">
        <f t="shared" si="10"/>
        <v>30000</v>
      </c>
      <c r="G35" s="256">
        <v>0.0</v>
      </c>
      <c r="H35" s="255">
        <f t="shared" si="11"/>
        <v>0</v>
      </c>
      <c r="I35" s="256">
        <f t="shared" si="20"/>
        <v>24.66</v>
      </c>
      <c r="J35" s="257">
        <f t="shared" si="12"/>
        <v>394.56</v>
      </c>
      <c r="K35" s="256">
        <v>0.0</v>
      </c>
      <c r="L35" s="255">
        <f t="shared" si="13"/>
        <v>0</v>
      </c>
      <c r="M35" s="256">
        <v>0.0</v>
      </c>
      <c r="N35" s="255">
        <f t="shared" si="14"/>
        <v>0</v>
      </c>
      <c r="O35" s="256">
        <v>0.0</v>
      </c>
      <c r="P35" s="258">
        <f t="shared" si="15"/>
        <v>0</v>
      </c>
      <c r="Q35" s="256">
        <f t="shared" si="21"/>
        <v>24.66</v>
      </c>
      <c r="R35" s="257">
        <f t="shared" si="22"/>
        <v>30394.56</v>
      </c>
      <c r="S35" s="217"/>
      <c r="T35" s="248">
        <v>5.0</v>
      </c>
      <c r="U35" s="248">
        <v>0.0</v>
      </c>
      <c r="V35" s="249">
        <f t="shared" si="16"/>
        <v>303.95</v>
      </c>
      <c r="W35" s="250">
        <f t="shared" si="17"/>
        <v>7882.58</v>
      </c>
      <c r="X35" s="251">
        <f t="shared" si="18"/>
        <v>303.95</v>
      </c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>
      <c r="A36" s="259"/>
      <c r="B36" s="253">
        <v>43993.0</v>
      </c>
      <c r="C36" s="254" t="s">
        <v>44</v>
      </c>
      <c r="D36" s="255">
        <f t="shared" si="19"/>
        <v>24.66</v>
      </c>
      <c r="E36" s="256">
        <v>0.0</v>
      </c>
      <c r="F36" s="255">
        <f t="shared" si="10"/>
        <v>30000</v>
      </c>
      <c r="G36" s="256">
        <v>0.0</v>
      </c>
      <c r="H36" s="255">
        <f t="shared" si="11"/>
        <v>0</v>
      </c>
      <c r="I36" s="256">
        <f t="shared" si="20"/>
        <v>24.66</v>
      </c>
      <c r="J36" s="257">
        <f t="shared" si="12"/>
        <v>419.22</v>
      </c>
      <c r="K36" s="256">
        <v>0.0</v>
      </c>
      <c r="L36" s="255">
        <f t="shared" si="13"/>
        <v>0</v>
      </c>
      <c r="M36" s="256">
        <v>0.0</v>
      </c>
      <c r="N36" s="255">
        <f t="shared" si="14"/>
        <v>0</v>
      </c>
      <c r="O36" s="256">
        <v>0.0</v>
      </c>
      <c r="P36" s="258">
        <f t="shared" si="15"/>
        <v>0</v>
      </c>
      <c r="Q36" s="256">
        <f t="shared" si="21"/>
        <v>24.66</v>
      </c>
      <c r="R36" s="257">
        <f t="shared" si="22"/>
        <v>30419.22</v>
      </c>
      <c r="S36" s="217"/>
      <c r="T36" s="248">
        <v>4.0</v>
      </c>
      <c r="U36" s="248">
        <v>0.0</v>
      </c>
      <c r="V36" s="249">
        <f t="shared" si="16"/>
        <v>304.19</v>
      </c>
      <c r="W36" s="250">
        <f t="shared" si="17"/>
        <v>7882.58</v>
      </c>
      <c r="X36" s="251">
        <f t="shared" si="18"/>
        <v>304.19</v>
      </c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</row>
    <row r="37">
      <c r="A37" s="259"/>
      <c r="B37" s="253">
        <v>43994.0</v>
      </c>
      <c r="C37" s="254" t="s">
        <v>44</v>
      </c>
      <c r="D37" s="255">
        <f t="shared" si="19"/>
        <v>24.66</v>
      </c>
      <c r="E37" s="256">
        <v>0.0</v>
      </c>
      <c r="F37" s="255">
        <f t="shared" si="10"/>
        <v>30000</v>
      </c>
      <c r="G37" s="256">
        <v>0.0</v>
      </c>
      <c r="H37" s="255">
        <f t="shared" si="11"/>
        <v>0</v>
      </c>
      <c r="I37" s="256">
        <f t="shared" si="20"/>
        <v>24.66</v>
      </c>
      <c r="J37" s="257">
        <f t="shared" si="12"/>
        <v>443.88</v>
      </c>
      <c r="K37" s="256">
        <v>0.0</v>
      </c>
      <c r="L37" s="255">
        <f t="shared" si="13"/>
        <v>0</v>
      </c>
      <c r="M37" s="256">
        <v>0.0</v>
      </c>
      <c r="N37" s="255">
        <f t="shared" si="14"/>
        <v>0</v>
      </c>
      <c r="O37" s="256">
        <v>0.0</v>
      </c>
      <c r="P37" s="258">
        <f t="shared" si="15"/>
        <v>0</v>
      </c>
      <c r="Q37" s="256">
        <f t="shared" si="21"/>
        <v>24.66</v>
      </c>
      <c r="R37" s="257">
        <f t="shared" si="22"/>
        <v>30443.88</v>
      </c>
      <c r="S37" s="217"/>
      <c r="T37" s="248">
        <v>3.0</v>
      </c>
      <c r="U37" s="248">
        <v>0.0</v>
      </c>
      <c r="V37" s="249">
        <f t="shared" si="16"/>
        <v>304.44</v>
      </c>
      <c r="W37" s="250">
        <f t="shared" si="17"/>
        <v>7882.58</v>
      </c>
      <c r="X37" s="251">
        <f t="shared" si="18"/>
        <v>304.44</v>
      </c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</row>
    <row r="38">
      <c r="A38" s="259"/>
      <c r="B38" s="253">
        <v>43995.0</v>
      </c>
      <c r="C38" s="254" t="s">
        <v>44</v>
      </c>
      <c r="D38" s="255">
        <f t="shared" si="19"/>
        <v>24.66</v>
      </c>
      <c r="E38" s="256">
        <v>0.0</v>
      </c>
      <c r="F38" s="255">
        <f t="shared" si="10"/>
        <v>30000</v>
      </c>
      <c r="G38" s="256">
        <v>0.0</v>
      </c>
      <c r="H38" s="255">
        <f t="shared" si="11"/>
        <v>0</v>
      </c>
      <c r="I38" s="256">
        <f t="shared" si="20"/>
        <v>24.66</v>
      </c>
      <c r="J38" s="257">
        <f t="shared" si="12"/>
        <v>468.54</v>
      </c>
      <c r="K38" s="256">
        <v>0.0</v>
      </c>
      <c r="L38" s="255">
        <f t="shared" si="13"/>
        <v>0</v>
      </c>
      <c r="M38" s="256">
        <v>0.0</v>
      </c>
      <c r="N38" s="255">
        <f t="shared" si="14"/>
        <v>0</v>
      </c>
      <c r="O38" s="256">
        <v>0.0</v>
      </c>
      <c r="P38" s="258">
        <f t="shared" si="15"/>
        <v>0</v>
      </c>
      <c r="Q38" s="256">
        <f t="shared" si="21"/>
        <v>24.66</v>
      </c>
      <c r="R38" s="257">
        <f t="shared" si="22"/>
        <v>30468.54</v>
      </c>
      <c r="S38" s="217"/>
      <c r="T38" s="248">
        <v>2.0</v>
      </c>
      <c r="U38" s="248">
        <v>0.0</v>
      </c>
      <c r="V38" s="249">
        <f t="shared" si="16"/>
        <v>304.69</v>
      </c>
      <c r="W38" s="250">
        <f t="shared" si="17"/>
        <v>7882.58</v>
      </c>
      <c r="X38" s="251">
        <f t="shared" si="18"/>
        <v>304.69</v>
      </c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</row>
    <row r="39">
      <c r="A39" s="259"/>
      <c r="B39" s="253">
        <v>43996.0</v>
      </c>
      <c r="C39" s="254" t="s">
        <v>44</v>
      </c>
      <c r="D39" s="255">
        <f t="shared" si="19"/>
        <v>24.66</v>
      </c>
      <c r="E39" s="256">
        <v>0.0</v>
      </c>
      <c r="F39" s="255">
        <f t="shared" si="10"/>
        <v>30000</v>
      </c>
      <c r="G39" s="256">
        <v>0.0</v>
      </c>
      <c r="H39" s="255">
        <f t="shared" si="11"/>
        <v>0</v>
      </c>
      <c r="I39" s="256">
        <f t="shared" si="20"/>
        <v>24.66</v>
      </c>
      <c r="J39" s="257">
        <f t="shared" si="12"/>
        <v>493.2</v>
      </c>
      <c r="K39" s="256">
        <v>0.0</v>
      </c>
      <c r="L39" s="255">
        <f t="shared" si="13"/>
        <v>0</v>
      </c>
      <c r="M39" s="256">
        <v>0.0</v>
      </c>
      <c r="N39" s="255">
        <f t="shared" si="14"/>
        <v>0</v>
      </c>
      <c r="O39" s="256">
        <v>0.0</v>
      </c>
      <c r="P39" s="258">
        <f t="shared" si="15"/>
        <v>0</v>
      </c>
      <c r="Q39" s="256">
        <f t="shared" si="21"/>
        <v>24.66</v>
      </c>
      <c r="R39" s="257">
        <f t="shared" si="22"/>
        <v>30493.2</v>
      </c>
      <c r="S39" s="217"/>
      <c r="T39" s="248">
        <v>1.0</v>
      </c>
      <c r="U39" s="248">
        <v>0.0</v>
      </c>
      <c r="V39" s="249">
        <f t="shared" si="16"/>
        <v>304.93</v>
      </c>
      <c r="W39" s="250">
        <f t="shared" si="17"/>
        <v>7882.58</v>
      </c>
      <c r="X39" s="251">
        <f t="shared" si="18"/>
        <v>304.93</v>
      </c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</row>
    <row r="40">
      <c r="A40" s="259"/>
      <c r="B40" s="260">
        <v>43997.0</v>
      </c>
      <c r="C40" s="261" t="s">
        <v>44</v>
      </c>
      <c r="D40" s="262">
        <f t="shared" si="19"/>
        <v>24.66</v>
      </c>
      <c r="E40" s="263">
        <v>0.0</v>
      </c>
      <c r="F40" s="262">
        <f t="shared" si="10"/>
        <v>30000</v>
      </c>
      <c r="G40" s="263">
        <v>0.0</v>
      </c>
      <c r="H40" s="262">
        <f t="shared" si="11"/>
        <v>0</v>
      </c>
      <c r="I40" s="263">
        <f t="shared" si="20"/>
        <v>24.66</v>
      </c>
      <c r="J40" s="264">
        <f t="shared" si="12"/>
        <v>517.86</v>
      </c>
      <c r="K40" s="263">
        <v>0.0</v>
      </c>
      <c r="L40" s="262">
        <f t="shared" si="13"/>
        <v>0</v>
      </c>
      <c r="M40" s="263">
        <v>0.0</v>
      </c>
      <c r="N40" s="262">
        <f t="shared" si="14"/>
        <v>0</v>
      </c>
      <c r="O40" s="263">
        <v>0.0</v>
      </c>
      <c r="P40" s="265">
        <f t="shared" si="15"/>
        <v>0</v>
      </c>
      <c r="Q40" s="263">
        <f t="shared" si="21"/>
        <v>24.66</v>
      </c>
      <c r="R40" s="264">
        <f t="shared" si="22"/>
        <v>30517.86</v>
      </c>
      <c r="S40" s="217"/>
      <c r="T40" s="266">
        <v>0.0</v>
      </c>
      <c r="U40" s="266">
        <v>0.0</v>
      </c>
      <c r="V40" s="267">
        <v>0.0</v>
      </c>
      <c r="W40" s="250">
        <f t="shared" si="17"/>
        <v>7882.58</v>
      </c>
      <c r="X40" s="268">
        <f t="shared" si="18"/>
        <v>305.18</v>
      </c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</row>
    <row r="41">
      <c r="A41" s="246"/>
      <c r="B41" s="269">
        <v>43998.0</v>
      </c>
      <c r="C41" s="270" t="s">
        <v>58</v>
      </c>
      <c r="D41" s="271">
        <f>C8</f>
        <v>300</v>
      </c>
      <c r="E41" s="272">
        <v>0.0</v>
      </c>
      <c r="F41" s="273">
        <f t="shared" si="10"/>
        <v>30000</v>
      </c>
      <c r="G41" s="272">
        <f>0</f>
        <v>0</v>
      </c>
      <c r="H41" s="273">
        <f t="shared" ref="H41:H42" si="23">G41</f>
        <v>0</v>
      </c>
      <c r="I41" s="272">
        <v>0.0</v>
      </c>
      <c r="J41" s="271">
        <f t="shared" si="12"/>
        <v>517.86</v>
      </c>
      <c r="K41" s="272">
        <v>0.0</v>
      </c>
      <c r="L41" s="273">
        <f>K41</f>
        <v>0</v>
      </c>
      <c r="M41" s="272">
        <f>D41</f>
        <v>300</v>
      </c>
      <c r="N41" s="273">
        <f>M41</f>
        <v>300</v>
      </c>
      <c r="O41" s="272">
        <v>0.0</v>
      </c>
      <c r="P41" s="273">
        <f>P29+O41</f>
        <v>0</v>
      </c>
      <c r="Q41" s="272">
        <f>E41+I41+M41+O41</f>
        <v>300</v>
      </c>
      <c r="R41" s="271">
        <f t="shared" si="22"/>
        <v>30817.86</v>
      </c>
      <c r="S41" s="217"/>
      <c r="T41" s="274">
        <v>29.0</v>
      </c>
      <c r="U41" s="274">
        <v>0.0</v>
      </c>
      <c r="V41" s="275">
        <v>0.0</v>
      </c>
      <c r="W41" s="276">
        <f>ROUND(MAX(0,F45-$S$3)+J45+ROUND(F45*$C$2/365,2)*(T41-U41)+ROUND(F45*$C$5,2)*U41,2)</f>
        <v>7882.58</v>
      </c>
      <c r="X41" s="277">
        <f>ROUND(R45/$C$14*100,2)</f>
        <v>308.49</v>
      </c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</row>
    <row r="42">
      <c r="A42" s="246"/>
      <c r="B42" s="269">
        <v>43998.0</v>
      </c>
      <c r="C42" s="270" t="s">
        <v>59</v>
      </c>
      <c r="D42" s="273">
        <f>F41-S2</f>
        <v>7364.72</v>
      </c>
      <c r="E42" s="272">
        <f>-D42</f>
        <v>-7364.72</v>
      </c>
      <c r="F42" s="273">
        <f t="shared" si="10"/>
        <v>22635.28</v>
      </c>
      <c r="G42" s="272">
        <f>D42</f>
        <v>7364.72</v>
      </c>
      <c r="H42" s="273">
        <f t="shared" si="23"/>
        <v>7364.72</v>
      </c>
      <c r="I42" s="272">
        <v>0.0</v>
      </c>
      <c r="J42" s="271">
        <f t="shared" si="12"/>
        <v>517.86</v>
      </c>
      <c r="K42" s="272">
        <v>0.0</v>
      </c>
      <c r="L42" s="273">
        <f t="shared" ref="L42:L44" si="24">L41+K42</f>
        <v>0</v>
      </c>
      <c r="M42" s="272">
        <v>0.0</v>
      </c>
      <c r="N42" s="273">
        <f t="shared" ref="N42:N43" si="25">N41+M42</f>
        <v>300</v>
      </c>
      <c r="O42" s="272">
        <v>0.0</v>
      </c>
      <c r="P42" s="273">
        <f t="shared" ref="P42:P43" si="26">P41+O42</f>
        <v>0</v>
      </c>
      <c r="Q42" s="272">
        <v>0.0</v>
      </c>
      <c r="R42" s="271">
        <f t="shared" si="22"/>
        <v>30817.86</v>
      </c>
      <c r="S42" s="217"/>
      <c r="T42" s="23"/>
      <c r="U42" s="23"/>
      <c r="V42" s="23"/>
      <c r="W42" s="23"/>
      <c r="X42" s="23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</row>
    <row r="43">
      <c r="A43" s="246"/>
      <c r="B43" s="269">
        <v>43998.0</v>
      </c>
      <c r="C43" s="270" t="s">
        <v>60</v>
      </c>
      <c r="D43" s="273">
        <f>J42</f>
        <v>517.86</v>
      </c>
      <c r="E43" s="272">
        <v>0.0</v>
      </c>
      <c r="F43" s="273">
        <f t="shared" si="10"/>
        <v>22635.28</v>
      </c>
      <c r="G43" s="272">
        <v>0.0</v>
      </c>
      <c r="H43" s="273">
        <f t="shared" ref="H43:H44" si="27">H42+G43</f>
        <v>7364.72</v>
      </c>
      <c r="I43" s="272">
        <f>-J42</f>
        <v>-517.86</v>
      </c>
      <c r="J43" s="271">
        <f t="shared" si="12"/>
        <v>0</v>
      </c>
      <c r="K43" s="272">
        <f>J42</f>
        <v>517.86</v>
      </c>
      <c r="L43" s="273">
        <f t="shared" si="24"/>
        <v>517.86</v>
      </c>
      <c r="M43" s="272">
        <v>0.0</v>
      </c>
      <c r="N43" s="273">
        <f t="shared" si="25"/>
        <v>300</v>
      </c>
      <c r="O43" s="272">
        <v>0.0</v>
      </c>
      <c r="P43" s="273">
        <f t="shared" si="26"/>
        <v>0</v>
      </c>
      <c r="Q43" s="272">
        <v>0.0</v>
      </c>
      <c r="R43" s="271">
        <f t="shared" si="22"/>
        <v>30817.86</v>
      </c>
      <c r="S43" s="217"/>
      <c r="T43" s="23"/>
      <c r="U43" s="23"/>
      <c r="V43" s="23"/>
      <c r="W43" s="23"/>
      <c r="X43" s="23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</row>
    <row r="44">
      <c r="A44" s="246"/>
      <c r="B44" s="269">
        <v>43998.0</v>
      </c>
      <c r="C44" s="270" t="s">
        <v>61</v>
      </c>
      <c r="D44" s="273">
        <f>ROUND($C$3/365*H43,2)</f>
        <v>12.11</v>
      </c>
      <c r="E44" s="272">
        <v>0.0</v>
      </c>
      <c r="F44" s="273">
        <f t="shared" si="10"/>
        <v>22635.28</v>
      </c>
      <c r="G44" s="272">
        <v>0.0</v>
      </c>
      <c r="H44" s="273">
        <f t="shared" si="27"/>
        <v>7364.72</v>
      </c>
      <c r="I44" s="272">
        <v>0.0</v>
      </c>
      <c r="J44" s="271">
        <v>0.0</v>
      </c>
      <c r="K44" s="272">
        <v>0.0</v>
      </c>
      <c r="L44" s="273">
        <f t="shared" si="24"/>
        <v>517.86</v>
      </c>
      <c r="M44" s="272">
        <v>0.0</v>
      </c>
      <c r="N44" s="273">
        <f>N41+M44</f>
        <v>300</v>
      </c>
      <c r="O44" s="272">
        <f>D44</f>
        <v>12.11</v>
      </c>
      <c r="P44" s="273">
        <f>P41+O44</f>
        <v>12.11</v>
      </c>
      <c r="Q44" s="272">
        <f>E44+I44+M44+O44</f>
        <v>12.11</v>
      </c>
      <c r="R44" s="271">
        <f t="shared" si="22"/>
        <v>30829.97</v>
      </c>
      <c r="S44" s="217"/>
      <c r="T44" s="23"/>
      <c r="U44" s="23"/>
      <c r="V44" s="23"/>
      <c r="W44" s="23"/>
      <c r="X44" s="23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</row>
    <row r="45">
      <c r="A45" s="259"/>
      <c r="B45" s="253">
        <v>43998.0</v>
      </c>
      <c r="C45" s="278" t="s">
        <v>44</v>
      </c>
      <c r="D45" s="258">
        <f>ROUND($C$2/365*F44,2)</f>
        <v>18.6</v>
      </c>
      <c r="E45" s="279">
        <v>0.0</v>
      </c>
      <c r="F45" s="258">
        <f t="shared" ref="F45:F104" si="28">F43+E45</f>
        <v>22635.28</v>
      </c>
      <c r="G45" s="279">
        <v>0.0</v>
      </c>
      <c r="H45" s="258">
        <f t="shared" ref="H45:H103" si="29">H43+G45</f>
        <v>7364.72</v>
      </c>
      <c r="I45" s="279">
        <f>D45</f>
        <v>18.6</v>
      </c>
      <c r="J45" s="280">
        <f t="shared" ref="J45:J49" si="30">J44+I45</f>
        <v>18.6</v>
      </c>
      <c r="K45" s="279">
        <v>0.0</v>
      </c>
      <c r="L45" s="258">
        <f t="shared" ref="L45:L103" si="31">L43+K45</f>
        <v>517.86</v>
      </c>
      <c r="M45" s="279">
        <v>0.0</v>
      </c>
      <c r="N45" s="258">
        <f t="shared" ref="N45:N103" si="32">N43+M45</f>
        <v>300</v>
      </c>
      <c r="O45" s="279">
        <f>0</f>
        <v>0</v>
      </c>
      <c r="P45" s="258">
        <f t="shared" ref="P45:P103" si="33">P44+O45</f>
        <v>12.11</v>
      </c>
      <c r="Q45" s="279">
        <f t="shared" ref="Q45:Q103" si="34">E45+I45+K45+M45+O45</f>
        <v>18.6</v>
      </c>
      <c r="R45" s="280">
        <f t="shared" si="22"/>
        <v>30848.57</v>
      </c>
      <c r="S45" s="217"/>
      <c r="T45" s="27"/>
      <c r="U45" s="27"/>
      <c r="V45" s="27"/>
      <c r="W45" s="27"/>
      <c r="X45" s="27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</row>
    <row r="46">
      <c r="A46" s="259"/>
      <c r="B46" s="269">
        <v>43999.0</v>
      </c>
      <c r="C46" s="270" t="s">
        <v>61</v>
      </c>
      <c r="D46" s="273">
        <f>ROUND($C$3/365*H44,2)</f>
        <v>12.11</v>
      </c>
      <c r="E46" s="272">
        <v>0.0</v>
      </c>
      <c r="F46" s="273">
        <f t="shared" si="28"/>
        <v>22635.28</v>
      </c>
      <c r="G46" s="272">
        <v>0.0</v>
      </c>
      <c r="H46" s="273">
        <f t="shared" si="29"/>
        <v>7364.72</v>
      </c>
      <c r="I46" s="281">
        <v>0.0</v>
      </c>
      <c r="J46" s="271">
        <f t="shared" si="30"/>
        <v>18.6</v>
      </c>
      <c r="K46" s="272">
        <v>0.0</v>
      </c>
      <c r="L46" s="273">
        <f t="shared" si="31"/>
        <v>517.86</v>
      </c>
      <c r="M46" s="272">
        <v>0.0</v>
      </c>
      <c r="N46" s="273">
        <f t="shared" si="32"/>
        <v>300</v>
      </c>
      <c r="O46" s="272">
        <f>D46</f>
        <v>12.11</v>
      </c>
      <c r="P46" s="273">
        <f t="shared" si="33"/>
        <v>24.22</v>
      </c>
      <c r="Q46" s="272">
        <f t="shared" si="34"/>
        <v>12.11</v>
      </c>
      <c r="R46" s="271">
        <f t="shared" si="22"/>
        <v>30860.68</v>
      </c>
      <c r="S46" s="217"/>
      <c r="T46" s="274">
        <v>28.0</v>
      </c>
      <c r="U46" s="274">
        <v>0.0</v>
      </c>
      <c r="V46" s="282">
        <v>0.0</v>
      </c>
      <c r="W46" s="276">
        <f>ROUND(MAX(0,F46-$S$3)+J47+ROUND(F46*$C$2/365,2)*(T46-U46)+ROUND(F46*$C$5,2)*U46,2)</f>
        <v>7882.58</v>
      </c>
      <c r="X46" s="277">
        <f>ROUND(R47/$C$14*100,2)</f>
        <v>308.79</v>
      </c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</row>
    <row r="47">
      <c r="A47" s="259"/>
      <c r="B47" s="253">
        <v>43999.0</v>
      </c>
      <c r="C47" s="278" t="s">
        <v>44</v>
      </c>
      <c r="D47" s="258">
        <f>ROUND($C$2/365*F46,2)</f>
        <v>18.6</v>
      </c>
      <c r="E47" s="279">
        <v>0.0</v>
      </c>
      <c r="F47" s="258">
        <f t="shared" si="28"/>
        <v>22635.28</v>
      </c>
      <c r="G47" s="279">
        <v>0.0</v>
      </c>
      <c r="H47" s="258">
        <f t="shared" si="29"/>
        <v>7364.72</v>
      </c>
      <c r="I47" s="279">
        <f>D47</f>
        <v>18.6</v>
      </c>
      <c r="J47" s="280">
        <f t="shared" si="30"/>
        <v>37.2</v>
      </c>
      <c r="K47" s="279">
        <v>0.0</v>
      </c>
      <c r="L47" s="258">
        <f t="shared" si="31"/>
        <v>517.86</v>
      </c>
      <c r="M47" s="279">
        <v>0.0</v>
      </c>
      <c r="N47" s="258">
        <f t="shared" si="32"/>
        <v>300</v>
      </c>
      <c r="O47" s="279">
        <f>0</f>
        <v>0</v>
      </c>
      <c r="P47" s="258">
        <f t="shared" si="33"/>
        <v>24.22</v>
      </c>
      <c r="Q47" s="279">
        <f t="shared" si="34"/>
        <v>18.6</v>
      </c>
      <c r="R47" s="280">
        <f t="shared" si="22"/>
        <v>30879.28</v>
      </c>
      <c r="S47" s="217"/>
      <c r="T47" s="27"/>
      <c r="U47" s="27"/>
      <c r="V47" s="27"/>
      <c r="W47" s="27"/>
      <c r="X47" s="27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</row>
    <row r="48">
      <c r="A48" s="259"/>
      <c r="B48" s="269">
        <v>44000.0</v>
      </c>
      <c r="C48" s="270" t="s">
        <v>61</v>
      </c>
      <c r="D48" s="273">
        <f>ROUND($C$3/365*H46,2)</f>
        <v>12.11</v>
      </c>
      <c r="E48" s="272">
        <v>0.0</v>
      </c>
      <c r="F48" s="273">
        <f t="shared" si="28"/>
        <v>22635.28</v>
      </c>
      <c r="G48" s="272">
        <v>0.0</v>
      </c>
      <c r="H48" s="273">
        <f t="shared" si="29"/>
        <v>7364.72</v>
      </c>
      <c r="I48" s="281">
        <v>0.0</v>
      </c>
      <c r="J48" s="271">
        <f t="shared" si="30"/>
        <v>37.2</v>
      </c>
      <c r="K48" s="272">
        <v>0.0</v>
      </c>
      <c r="L48" s="273">
        <f t="shared" si="31"/>
        <v>517.86</v>
      </c>
      <c r="M48" s="272">
        <v>0.0</v>
      </c>
      <c r="N48" s="273">
        <f t="shared" si="32"/>
        <v>300</v>
      </c>
      <c r="O48" s="272">
        <f>D48</f>
        <v>12.11</v>
      </c>
      <c r="P48" s="273">
        <f t="shared" si="33"/>
        <v>36.33</v>
      </c>
      <c r="Q48" s="272">
        <f t="shared" si="34"/>
        <v>12.11</v>
      </c>
      <c r="R48" s="271">
        <f t="shared" si="22"/>
        <v>30891.39</v>
      </c>
      <c r="S48" s="217"/>
      <c r="T48" s="274">
        <v>27.0</v>
      </c>
      <c r="U48" s="274">
        <v>0.0</v>
      </c>
      <c r="V48" s="283">
        <v>0.0</v>
      </c>
      <c r="W48" s="276">
        <f>ROUND(MAX(0,F48-$S$3)+J49+ROUND(F48*$C$2/365,2)*(T48-U48)+ROUND(F48*$C$5,2)*U48,2)</f>
        <v>7882.58</v>
      </c>
      <c r="X48" s="277">
        <f>ROUND(R49/$C$14*100,2)</f>
        <v>309.1</v>
      </c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</row>
    <row r="49">
      <c r="A49" s="259"/>
      <c r="B49" s="253">
        <v>44000.0</v>
      </c>
      <c r="C49" s="278" t="s">
        <v>44</v>
      </c>
      <c r="D49" s="258">
        <f>ROUND($C$2/365*F48,2)</f>
        <v>18.6</v>
      </c>
      <c r="E49" s="279">
        <v>0.0</v>
      </c>
      <c r="F49" s="258">
        <f t="shared" si="28"/>
        <v>22635.28</v>
      </c>
      <c r="G49" s="279">
        <v>0.0</v>
      </c>
      <c r="H49" s="258">
        <f t="shared" si="29"/>
        <v>7364.72</v>
      </c>
      <c r="I49" s="279">
        <f>D49</f>
        <v>18.6</v>
      </c>
      <c r="J49" s="280">
        <f t="shared" si="30"/>
        <v>55.8</v>
      </c>
      <c r="K49" s="279">
        <v>0.0</v>
      </c>
      <c r="L49" s="258">
        <f t="shared" si="31"/>
        <v>517.86</v>
      </c>
      <c r="M49" s="279">
        <v>0.0</v>
      </c>
      <c r="N49" s="258">
        <f t="shared" si="32"/>
        <v>300</v>
      </c>
      <c r="O49" s="279">
        <v>0.0</v>
      </c>
      <c r="P49" s="258">
        <f t="shared" si="33"/>
        <v>36.33</v>
      </c>
      <c r="Q49" s="279">
        <f t="shared" si="34"/>
        <v>18.6</v>
      </c>
      <c r="R49" s="280">
        <f t="shared" si="22"/>
        <v>30909.99</v>
      </c>
      <c r="S49" s="217"/>
      <c r="T49" s="27"/>
      <c r="U49" s="27"/>
      <c r="V49" s="283">
        <v>0.0</v>
      </c>
      <c r="W49" s="27"/>
      <c r="X49" s="27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</row>
    <row r="50">
      <c r="A50" s="259"/>
      <c r="B50" s="269">
        <v>44001.0</v>
      </c>
      <c r="C50" s="270" t="s">
        <v>61</v>
      </c>
      <c r="D50" s="273">
        <f>ROUND($C$3/365*H48,2)</f>
        <v>12.11</v>
      </c>
      <c r="E50" s="272">
        <v>0.0</v>
      </c>
      <c r="F50" s="273">
        <f t="shared" si="28"/>
        <v>22635.28</v>
      </c>
      <c r="G50" s="272">
        <v>0.0</v>
      </c>
      <c r="H50" s="273">
        <f t="shared" si="29"/>
        <v>7364.72</v>
      </c>
      <c r="I50" s="281">
        <v>0.0</v>
      </c>
      <c r="J50" s="271">
        <f>J49+I50+I50</f>
        <v>55.8</v>
      </c>
      <c r="K50" s="272">
        <v>0.0</v>
      </c>
      <c r="L50" s="273">
        <f t="shared" si="31"/>
        <v>517.86</v>
      </c>
      <c r="M50" s="272">
        <v>0.0</v>
      </c>
      <c r="N50" s="273">
        <f t="shared" si="32"/>
        <v>300</v>
      </c>
      <c r="O50" s="272">
        <f>D50</f>
        <v>12.11</v>
      </c>
      <c r="P50" s="273">
        <f t="shared" si="33"/>
        <v>48.44</v>
      </c>
      <c r="Q50" s="272">
        <f t="shared" si="34"/>
        <v>12.11</v>
      </c>
      <c r="R50" s="271">
        <f t="shared" si="22"/>
        <v>30922.1</v>
      </c>
      <c r="S50" s="217"/>
      <c r="T50" s="274">
        <v>26.0</v>
      </c>
      <c r="U50" s="274">
        <v>0.0</v>
      </c>
      <c r="V50" s="283">
        <v>0.0</v>
      </c>
      <c r="W50" s="276">
        <f>ROUND(MAX(0,F50-$S$3)+J51+ROUND(F50*$C$2/365,2)*(T50-U50)+ROUND(F50*$C$5,2)*U50,2)</f>
        <v>7882.58</v>
      </c>
      <c r="X50" s="277">
        <f>ROUND(R51/$C$14*100,2)</f>
        <v>309.41</v>
      </c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</row>
    <row r="51">
      <c r="A51" s="259"/>
      <c r="B51" s="253">
        <v>44001.0</v>
      </c>
      <c r="C51" s="278" t="s">
        <v>44</v>
      </c>
      <c r="D51" s="258">
        <f>ROUND($C$2/365*F50,2)</f>
        <v>18.6</v>
      </c>
      <c r="E51" s="279">
        <v>0.0</v>
      </c>
      <c r="F51" s="258">
        <f t="shared" si="28"/>
        <v>22635.28</v>
      </c>
      <c r="G51" s="279">
        <v>0.0</v>
      </c>
      <c r="H51" s="258">
        <f t="shared" si="29"/>
        <v>7364.72</v>
      </c>
      <c r="I51" s="279">
        <f>D51</f>
        <v>18.6</v>
      </c>
      <c r="J51" s="280">
        <f t="shared" ref="J51:J53" si="35">J50+I51</f>
        <v>74.4</v>
      </c>
      <c r="K51" s="279">
        <v>0.0</v>
      </c>
      <c r="L51" s="258">
        <f t="shared" si="31"/>
        <v>517.86</v>
      </c>
      <c r="M51" s="279">
        <v>0.0</v>
      </c>
      <c r="N51" s="258">
        <f t="shared" si="32"/>
        <v>300</v>
      </c>
      <c r="O51" s="279">
        <v>0.0</v>
      </c>
      <c r="P51" s="258">
        <f t="shared" si="33"/>
        <v>48.44</v>
      </c>
      <c r="Q51" s="279">
        <f t="shared" si="34"/>
        <v>18.6</v>
      </c>
      <c r="R51" s="280">
        <f t="shared" si="22"/>
        <v>30940.7</v>
      </c>
      <c r="S51" s="217"/>
      <c r="T51" s="27"/>
      <c r="U51" s="27"/>
      <c r="V51" s="283">
        <v>0.0</v>
      </c>
      <c r="W51" s="27"/>
      <c r="X51" s="27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</row>
    <row r="52">
      <c r="A52" s="259"/>
      <c r="B52" s="269">
        <v>44002.0</v>
      </c>
      <c r="C52" s="270" t="s">
        <v>61</v>
      </c>
      <c r="D52" s="273">
        <f>ROUND($C$3/365*H50,2)</f>
        <v>12.11</v>
      </c>
      <c r="E52" s="272">
        <v>0.0</v>
      </c>
      <c r="F52" s="273">
        <f t="shared" si="28"/>
        <v>22635.28</v>
      </c>
      <c r="G52" s="272">
        <v>0.0</v>
      </c>
      <c r="H52" s="273">
        <f t="shared" si="29"/>
        <v>7364.72</v>
      </c>
      <c r="I52" s="281">
        <v>0.0</v>
      </c>
      <c r="J52" s="271">
        <f t="shared" si="35"/>
        <v>74.4</v>
      </c>
      <c r="K52" s="272">
        <v>0.0</v>
      </c>
      <c r="L52" s="273">
        <f t="shared" si="31"/>
        <v>517.86</v>
      </c>
      <c r="M52" s="272">
        <v>0.0</v>
      </c>
      <c r="N52" s="273">
        <f t="shared" si="32"/>
        <v>300</v>
      </c>
      <c r="O52" s="272">
        <f>D52</f>
        <v>12.11</v>
      </c>
      <c r="P52" s="273">
        <f t="shared" si="33"/>
        <v>60.55</v>
      </c>
      <c r="Q52" s="272">
        <f t="shared" si="34"/>
        <v>12.11</v>
      </c>
      <c r="R52" s="271">
        <f t="shared" si="22"/>
        <v>30952.81</v>
      </c>
      <c r="S52" s="217"/>
      <c r="T52" s="274">
        <f>$B$102-B52</f>
        <v>25</v>
      </c>
      <c r="U52" s="274">
        <v>0.0</v>
      </c>
      <c r="V52" s="283">
        <v>0.0</v>
      </c>
      <c r="W52" s="276">
        <f>ROUND(MAX(0,F52-$S$3)+J53+ROUND(F52*$C$2/365,2)*(T52-U52)+ROUND(F52*$C$5,2)*U52,2)</f>
        <v>7882.58</v>
      </c>
      <c r="X52" s="277">
        <f>ROUND(R53/$C$14*100,2)</f>
        <v>309.71</v>
      </c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</row>
    <row r="53">
      <c r="A53" s="259"/>
      <c r="B53" s="253">
        <v>44002.0</v>
      </c>
      <c r="C53" s="278" t="s">
        <v>44</v>
      </c>
      <c r="D53" s="258">
        <f>ROUND($C$2/365*F52,2)</f>
        <v>18.6</v>
      </c>
      <c r="E53" s="279">
        <v>0.0</v>
      </c>
      <c r="F53" s="258">
        <f t="shared" si="28"/>
        <v>22635.28</v>
      </c>
      <c r="G53" s="279">
        <v>0.0</v>
      </c>
      <c r="H53" s="258">
        <f t="shared" si="29"/>
        <v>7364.72</v>
      </c>
      <c r="I53" s="279">
        <f>D53</f>
        <v>18.6</v>
      </c>
      <c r="J53" s="280">
        <f t="shared" si="35"/>
        <v>93</v>
      </c>
      <c r="K53" s="279">
        <v>0.0</v>
      </c>
      <c r="L53" s="258">
        <f t="shared" si="31"/>
        <v>517.86</v>
      </c>
      <c r="M53" s="279">
        <v>0.0</v>
      </c>
      <c r="N53" s="258">
        <f t="shared" si="32"/>
        <v>300</v>
      </c>
      <c r="O53" s="279">
        <v>0.0</v>
      </c>
      <c r="P53" s="258">
        <f t="shared" si="33"/>
        <v>60.55</v>
      </c>
      <c r="Q53" s="279">
        <f t="shared" si="34"/>
        <v>18.6</v>
      </c>
      <c r="R53" s="280">
        <f t="shared" si="22"/>
        <v>30971.41</v>
      </c>
      <c r="S53" s="217"/>
      <c r="T53" s="27"/>
      <c r="U53" s="27"/>
      <c r="V53" s="283">
        <v>0.0</v>
      </c>
      <c r="W53" s="27"/>
      <c r="X53" s="27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</row>
    <row r="54">
      <c r="A54" s="259"/>
      <c r="B54" s="269">
        <v>44003.0</v>
      </c>
      <c r="C54" s="270" t="s">
        <v>61</v>
      </c>
      <c r="D54" s="273">
        <f>ROUND($C$3/365*H52,2)</f>
        <v>12.11</v>
      </c>
      <c r="E54" s="272">
        <v>0.0</v>
      </c>
      <c r="F54" s="273">
        <f t="shared" si="28"/>
        <v>22635.28</v>
      </c>
      <c r="G54" s="272">
        <v>0.0</v>
      </c>
      <c r="H54" s="273">
        <f t="shared" si="29"/>
        <v>7364.72</v>
      </c>
      <c r="I54" s="281">
        <v>0.0</v>
      </c>
      <c r="J54" s="271">
        <f>J53+I54+I54</f>
        <v>93</v>
      </c>
      <c r="K54" s="272">
        <v>0.0</v>
      </c>
      <c r="L54" s="273">
        <f t="shared" si="31"/>
        <v>517.86</v>
      </c>
      <c r="M54" s="272">
        <v>0.0</v>
      </c>
      <c r="N54" s="273">
        <f t="shared" si="32"/>
        <v>300</v>
      </c>
      <c r="O54" s="272">
        <f>D54</f>
        <v>12.11</v>
      </c>
      <c r="P54" s="273">
        <f t="shared" si="33"/>
        <v>72.66</v>
      </c>
      <c r="Q54" s="272">
        <f t="shared" si="34"/>
        <v>12.11</v>
      </c>
      <c r="R54" s="271">
        <f t="shared" si="22"/>
        <v>30983.52</v>
      </c>
      <c r="S54" s="217"/>
      <c r="T54" s="274">
        <f>$B$102-B54</f>
        <v>24</v>
      </c>
      <c r="U54" s="274">
        <v>0.0</v>
      </c>
      <c r="V54" s="283">
        <v>0.0</v>
      </c>
      <c r="W54" s="276">
        <f>ROUND(MAX(0,F54-$S$3)+J55+ROUND(F54*$C$2/365,2)*(T54-U54)+ROUND(F54*$C$5,2)*U54,2)</f>
        <v>7882.58</v>
      </c>
      <c r="X54" s="277">
        <f>ROUND(R55/$C$14*100,2)</f>
        <v>310.02</v>
      </c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</row>
    <row r="55">
      <c r="A55" s="259"/>
      <c r="B55" s="253">
        <v>44003.0</v>
      </c>
      <c r="C55" s="278" t="s">
        <v>44</v>
      </c>
      <c r="D55" s="258">
        <f>ROUND($C$2/365*F54,2)</f>
        <v>18.6</v>
      </c>
      <c r="E55" s="279">
        <v>0.0</v>
      </c>
      <c r="F55" s="258">
        <f t="shared" si="28"/>
        <v>22635.28</v>
      </c>
      <c r="G55" s="279">
        <v>0.0</v>
      </c>
      <c r="H55" s="258">
        <f t="shared" si="29"/>
        <v>7364.72</v>
      </c>
      <c r="I55" s="279">
        <f>D55</f>
        <v>18.6</v>
      </c>
      <c r="J55" s="280">
        <f t="shared" ref="J55:J57" si="36">J54+I55</f>
        <v>111.6</v>
      </c>
      <c r="K55" s="279">
        <v>0.0</v>
      </c>
      <c r="L55" s="258">
        <f t="shared" si="31"/>
        <v>517.86</v>
      </c>
      <c r="M55" s="279">
        <v>0.0</v>
      </c>
      <c r="N55" s="258">
        <f t="shared" si="32"/>
        <v>300</v>
      </c>
      <c r="O55" s="279">
        <v>0.0</v>
      </c>
      <c r="P55" s="258">
        <f t="shared" si="33"/>
        <v>72.66</v>
      </c>
      <c r="Q55" s="279">
        <f t="shared" si="34"/>
        <v>18.6</v>
      </c>
      <c r="R55" s="280">
        <f t="shared" si="22"/>
        <v>31002.12</v>
      </c>
      <c r="S55" s="217"/>
      <c r="T55" s="27"/>
      <c r="U55" s="27"/>
      <c r="V55" s="283">
        <v>0.0</v>
      </c>
      <c r="W55" s="27"/>
      <c r="X55" s="27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</row>
    <row r="56">
      <c r="A56" s="259"/>
      <c r="B56" s="269">
        <v>44004.0</v>
      </c>
      <c r="C56" s="270" t="s">
        <v>61</v>
      </c>
      <c r="D56" s="273">
        <f>ROUND($C$3/365*H54,2)</f>
        <v>12.11</v>
      </c>
      <c r="E56" s="272">
        <v>0.0</v>
      </c>
      <c r="F56" s="273">
        <f t="shared" si="28"/>
        <v>22635.28</v>
      </c>
      <c r="G56" s="272">
        <v>0.0</v>
      </c>
      <c r="H56" s="273">
        <f t="shared" si="29"/>
        <v>7364.72</v>
      </c>
      <c r="I56" s="281">
        <v>0.0</v>
      </c>
      <c r="J56" s="271">
        <f t="shared" si="36"/>
        <v>111.6</v>
      </c>
      <c r="K56" s="272">
        <v>0.0</v>
      </c>
      <c r="L56" s="273">
        <f t="shared" si="31"/>
        <v>517.86</v>
      </c>
      <c r="M56" s="272">
        <v>0.0</v>
      </c>
      <c r="N56" s="273">
        <f t="shared" si="32"/>
        <v>300</v>
      </c>
      <c r="O56" s="272">
        <f>D56</f>
        <v>12.11</v>
      </c>
      <c r="P56" s="273">
        <f t="shared" si="33"/>
        <v>84.77</v>
      </c>
      <c r="Q56" s="272">
        <f t="shared" si="34"/>
        <v>12.11</v>
      </c>
      <c r="R56" s="271">
        <f t="shared" si="22"/>
        <v>31014.23</v>
      </c>
      <c r="S56" s="217"/>
      <c r="T56" s="274">
        <f>$B$102-B56</f>
        <v>23</v>
      </c>
      <c r="U56" s="274">
        <v>0.0</v>
      </c>
      <c r="V56" s="283">
        <v>0.0</v>
      </c>
      <c r="W56" s="276">
        <f>ROUND(MAX(0,F56-$S$3)+J57+ROUND(F56*$C$2/365,2)*(T56-U56)+ROUND(F56*$C$5,2)*U56,2)</f>
        <v>7882.58</v>
      </c>
      <c r="X56" s="277">
        <f>ROUND(R57/$C$14*100,2)</f>
        <v>310.33</v>
      </c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</row>
    <row r="57">
      <c r="A57" s="259"/>
      <c r="B57" s="253">
        <v>44004.0</v>
      </c>
      <c r="C57" s="278" t="s">
        <v>44</v>
      </c>
      <c r="D57" s="258">
        <f>ROUND($C$2/365*F56,2)</f>
        <v>18.6</v>
      </c>
      <c r="E57" s="279">
        <v>0.0</v>
      </c>
      <c r="F57" s="258">
        <f t="shared" si="28"/>
        <v>22635.28</v>
      </c>
      <c r="G57" s="279">
        <v>0.0</v>
      </c>
      <c r="H57" s="258">
        <f t="shared" si="29"/>
        <v>7364.72</v>
      </c>
      <c r="I57" s="279">
        <f>D57</f>
        <v>18.6</v>
      </c>
      <c r="J57" s="280">
        <f t="shared" si="36"/>
        <v>130.2</v>
      </c>
      <c r="K57" s="279">
        <v>0.0</v>
      </c>
      <c r="L57" s="258">
        <f t="shared" si="31"/>
        <v>517.86</v>
      </c>
      <c r="M57" s="279">
        <v>0.0</v>
      </c>
      <c r="N57" s="258">
        <f t="shared" si="32"/>
        <v>300</v>
      </c>
      <c r="O57" s="279">
        <v>0.0</v>
      </c>
      <c r="P57" s="258">
        <f t="shared" si="33"/>
        <v>84.77</v>
      </c>
      <c r="Q57" s="279">
        <f t="shared" si="34"/>
        <v>18.6</v>
      </c>
      <c r="R57" s="280">
        <f t="shared" si="22"/>
        <v>31032.83</v>
      </c>
      <c r="S57" s="217"/>
      <c r="T57" s="27"/>
      <c r="U57" s="27"/>
      <c r="V57" s="283">
        <v>0.0</v>
      </c>
      <c r="W57" s="27"/>
      <c r="X57" s="27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</row>
    <row r="58">
      <c r="A58" s="259"/>
      <c r="B58" s="269">
        <v>44005.0</v>
      </c>
      <c r="C58" s="270" t="s">
        <v>61</v>
      </c>
      <c r="D58" s="273">
        <f>ROUND($C$3/365*H56,2)</f>
        <v>12.11</v>
      </c>
      <c r="E58" s="272">
        <v>0.0</v>
      </c>
      <c r="F58" s="273">
        <f t="shared" si="28"/>
        <v>22635.28</v>
      </c>
      <c r="G58" s="272">
        <v>0.0</v>
      </c>
      <c r="H58" s="273">
        <f t="shared" si="29"/>
        <v>7364.72</v>
      </c>
      <c r="I58" s="281">
        <v>0.0</v>
      </c>
      <c r="J58" s="271">
        <f>J57+I58+I58</f>
        <v>130.2</v>
      </c>
      <c r="K58" s="272">
        <v>0.0</v>
      </c>
      <c r="L58" s="273">
        <f t="shared" si="31"/>
        <v>517.86</v>
      </c>
      <c r="M58" s="272">
        <v>0.0</v>
      </c>
      <c r="N58" s="273">
        <f t="shared" si="32"/>
        <v>300</v>
      </c>
      <c r="O58" s="272">
        <f>D58</f>
        <v>12.11</v>
      </c>
      <c r="P58" s="273">
        <f t="shared" si="33"/>
        <v>96.88</v>
      </c>
      <c r="Q58" s="272">
        <f t="shared" si="34"/>
        <v>12.11</v>
      </c>
      <c r="R58" s="271">
        <f t="shared" si="22"/>
        <v>31044.94</v>
      </c>
      <c r="S58" s="217"/>
      <c r="T58" s="274">
        <f>$B$102-B58</f>
        <v>22</v>
      </c>
      <c r="U58" s="274">
        <v>0.0</v>
      </c>
      <c r="V58" s="283">
        <v>0.0</v>
      </c>
      <c r="W58" s="276">
        <f>ROUND(MAX(0,F58-$S$3)+J59+ROUND(F58*$C$2/365,2)*(T58-U58)+ROUND(F58*$C$5,2)*U58,2)</f>
        <v>7882.58</v>
      </c>
      <c r="X58" s="277">
        <f>ROUND(R59/$C$14*100,2)</f>
        <v>310.64</v>
      </c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</row>
    <row r="59">
      <c r="A59" s="259"/>
      <c r="B59" s="253">
        <v>44005.0</v>
      </c>
      <c r="C59" s="278" t="s">
        <v>44</v>
      </c>
      <c r="D59" s="258">
        <f>ROUND($C$2/365*F58,2)</f>
        <v>18.6</v>
      </c>
      <c r="E59" s="279">
        <v>0.0</v>
      </c>
      <c r="F59" s="258">
        <f t="shared" si="28"/>
        <v>22635.28</v>
      </c>
      <c r="G59" s="279">
        <v>0.0</v>
      </c>
      <c r="H59" s="258">
        <f t="shared" si="29"/>
        <v>7364.72</v>
      </c>
      <c r="I59" s="279">
        <f>D59</f>
        <v>18.6</v>
      </c>
      <c r="J59" s="280">
        <f t="shared" ref="J59:J61" si="37">J58+I59</f>
        <v>148.8</v>
      </c>
      <c r="K59" s="279">
        <v>0.0</v>
      </c>
      <c r="L59" s="258">
        <f t="shared" si="31"/>
        <v>517.86</v>
      </c>
      <c r="M59" s="279">
        <v>0.0</v>
      </c>
      <c r="N59" s="258">
        <f t="shared" si="32"/>
        <v>300</v>
      </c>
      <c r="O59" s="279">
        <v>0.0</v>
      </c>
      <c r="P59" s="258">
        <f t="shared" si="33"/>
        <v>96.88</v>
      </c>
      <c r="Q59" s="279">
        <f t="shared" si="34"/>
        <v>18.6</v>
      </c>
      <c r="R59" s="280">
        <f t="shared" si="22"/>
        <v>31063.54</v>
      </c>
      <c r="S59" s="217"/>
      <c r="T59" s="27"/>
      <c r="U59" s="27"/>
      <c r="V59" s="283">
        <v>0.0</v>
      </c>
      <c r="W59" s="27"/>
      <c r="X59" s="27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>
      <c r="A60" s="259"/>
      <c r="B60" s="269">
        <v>44006.0</v>
      </c>
      <c r="C60" s="270" t="s">
        <v>61</v>
      </c>
      <c r="D60" s="273">
        <f>ROUND($C$3/365*H58,2)</f>
        <v>12.11</v>
      </c>
      <c r="E60" s="272">
        <v>0.0</v>
      </c>
      <c r="F60" s="273">
        <f t="shared" si="28"/>
        <v>22635.28</v>
      </c>
      <c r="G60" s="272">
        <v>0.0</v>
      </c>
      <c r="H60" s="273">
        <f t="shared" si="29"/>
        <v>7364.72</v>
      </c>
      <c r="I60" s="281">
        <v>0.0</v>
      </c>
      <c r="J60" s="271">
        <f t="shared" si="37"/>
        <v>148.8</v>
      </c>
      <c r="K60" s="272">
        <v>0.0</v>
      </c>
      <c r="L60" s="273">
        <f t="shared" si="31"/>
        <v>517.86</v>
      </c>
      <c r="M60" s="272">
        <v>0.0</v>
      </c>
      <c r="N60" s="273">
        <f t="shared" si="32"/>
        <v>300</v>
      </c>
      <c r="O60" s="272">
        <f>D60</f>
        <v>12.11</v>
      </c>
      <c r="P60" s="273">
        <f t="shared" si="33"/>
        <v>108.99</v>
      </c>
      <c r="Q60" s="272">
        <f t="shared" si="34"/>
        <v>12.11</v>
      </c>
      <c r="R60" s="271">
        <f t="shared" si="22"/>
        <v>31075.65</v>
      </c>
      <c r="S60" s="217"/>
      <c r="T60" s="274">
        <f>$B$102-B60</f>
        <v>21</v>
      </c>
      <c r="U60" s="274">
        <v>0.0</v>
      </c>
      <c r="V60" s="283">
        <v>0.0</v>
      </c>
      <c r="W60" s="276">
        <f>ROUND(MAX(0,F60-$S$3)+J61+ROUND(F60*$C$2/365,2)*(T60-U60)+ROUND(F60*$C$5,2)*U60,2)</f>
        <v>7882.58</v>
      </c>
      <c r="X60" s="277">
        <f>ROUND(R61/$C$14*100,2)</f>
        <v>310.94</v>
      </c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>
      <c r="A61" s="259"/>
      <c r="B61" s="253">
        <v>44006.0</v>
      </c>
      <c r="C61" s="278" t="s">
        <v>44</v>
      </c>
      <c r="D61" s="258">
        <f>ROUND($C$2/365*F60,2)</f>
        <v>18.6</v>
      </c>
      <c r="E61" s="279">
        <v>0.0</v>
      </c>
      <c r="F61" s="258">
        <f t="shared" si="28"/>
        <v>22635.28</v>
      </c>
      <c r="G61" s="279">
        <v>0.0</v>
      </c>
      <c r="H61" s="258">
        <f t="shared" si="29"/>
        <v>7364.72</v>
      </c>
      <c r="I61" s="279">
        <f>D61</f>
        <v>18.6</v>
      </c>
      <c r="J61" s="280">
        <f t="shared" si="37"/>
        <v>167.4</v>
      </c>
      <c r="K61" s="279">
        <v>0.0</v>
      </c>
      <c r="L61" s="258">
        <f t="shared" si="31"/>
        <v>517.86</v>
      </c>
      <c r="M61" s="279">
        <v>0.0</v>
      </c>
      <c r="N61" s="258">
        <f t="shared" si="32"/>
        <v>300</v>
      </c>
      <c r="O61" s="279">
        <v>0.0</v>
      </c>
      <c r="P61" s="258">
        <f t="shared" si="33"/>
        <v>108.99</v>
      </c>
      <c r="Q61" s="279">
        <f t="shared" si="34"/>
        <v>18.6</v>
      </c>
      <c r="R61" s="280">
        <f t="shared" si="22"/>
        <v>31094.25</v>
      </c>
      <c r="S61" s="217"/>
      <c r="T61" s="27"/>
      <c r="U61" s="27"/>
      <c r="V61" s="283">
        <v>0.0</v>
      </c>
      <c r="W61" s="27"/>
      <c r="X61" s="27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>
      <c r="A62" s="259"/>
      <c r="B62" s="269">
        <v>44007.0</v>
      </c>
      <c r="C62" s="270" t="s">
        <v>61</v>
      </c>
      <c r="D62" s="273">
        <f>ROUND($C$3/365*H60,2)</f>
        <v>12.11</v>
      </c>
      <c r="E62" s="272">
        <v>0.0</v>
      </c>
      <c r="F62" s="273">
        <f t="shared" si="28"/>
        <v>22635.28</v>
      </c>
      <c r="G62" s="272">
        <v>0.0</v>
      </c>
      <c r="H62" s="273">
        <f t="shared" si="29"/>
        <v>7364.72</v>
      </c>
      <c r="I62" s="281">
        <v>0.0</v>
      </c>
      <c r="J62" s="271">
        <f>J61+I62+I62</f>
        <v>167.4</v>
      </c>
      <c r="K62" s="272">
        <v>0.0</v>
      </c>
      <c r="L62" s="273">
        <f t="shared" si="31"/>
        <v>517.86</v>
      </c>
      <c r="M62" s="272">
        <v>0.0</v>
      </c>
      <c r="N62" s="273">
        <f t="shared" si="32"/>
        <v>300</v>
      </c>
      <c r="O62" s="272">
        <f>D62</f>
        <v>12.11</v>
      </c>
      <c r="P62" s="273">
        <f t="shared" si="33"/>
        <v>121.1</v>
      </c>
      <c r="Q62" s="272">
        <f t="shared" si="34"/>
        <v>12.11</v>
      </c>
      <c r="R62" s="271">
        <f t="shared" si="22"/>
        <v>31106.36</v>
      </c>
      <c r="S62" s="217"/>
      <c r="T62" s="274">
        <f>$B$102-B62</f>
        <v>20</v>
      </c>
      <c r="U62" s="274">
        <v>0.0</v>
      </c>
      <c r="V62" s="283">
        <v>0.0</v>
      </c>
      <c r="W62" s="276">
        <f>ROUND(MAX(0,F62-$S$3)+J63+ROUND(F62*$C$2/365,2)*(T62-U62)+ROUND(F62*$C$5,2)*U62,2)</f>
        <v>7882.58</v>
      </c>
      <c r="X62" s="277">
        <f>ROUND(R63/$C$14*100,2)</f>
        <v>311.25</v>
      </c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>
      <c r="A63" s="259"/>
      <c r="B63" s="253">
        <v>44007.0</v>
      </c>
      <c r="C63" s="278" t="s">
        <v>44</v>
      </c>
      <c r="D63" s="258">
        <f>ROUND($C$2/365*F62,2)</f>
        <v>18.6</v>
      </c>
      <c r="E63" s="279">
        <v>0.0</v>
      </c>
      <c r="F63" s="258">
        <f t="shared" si="28"/>
        <v>22635.28</v>
      </c>
      <c r="G63" s="279">
        <v>0.0</v>
      </c>
      <c r="H63" s="258">
        <f t="shared" si="29"/>
        <v>7364.72</v>
      </c>
      <c r="I63" s="279">
        <f>D63</f>
        <v>18.6</v>
      </c>
      <c r="J63" s="280">
        <f t="shared" ref="J63:J65" si="38">J62+I63</f>
        <v>186</v>
      </c>
      <c r="K63" s="279">
        <v>0.0</v>
      </c>
      <c r="L63" s="258">
        <f t="shared" si="31"/>
        <v>517.86</v>
      </c>
      <c r="M63" s="279">
        <v>0.0</v>
      </c>
      <c r="N63" s="258">
        <f t="shared" si="32"/>
        <v>300</v>
      </c>
      <c r="O63" s="279">
        <v>0.0</v>
      </c>
      <c r="P63" s="258">
        <f t="shared" si="33"/>
        <v>121.1</v>
      </c>
      <c r="Q63" s="279">
        <f t="shared" si="34"/>
        <v>18.6</v>
      </c>
      <c r="R63" s="280">
        <f t="shared" si="22"/>
        <v>31124.96</v>
      </c>
      <c r="S63" s="217"/>
      <c r="T63" s="27"/>
      <c r="U63" s="27"/>
      <c r="V63" s="283">
        <v>0.0</v>
      </c>
      <c r="W63" s="27"/>
      <c r="X63" s="27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>
      <c r="A64" s="259"/>
      <c r="B64" s="269">
        <v>44008.0</v>
      </c>
      <c r="C64" s="270" t="s">
        <v>61</v>
      </c>
      <c r="D64" s="273">
        <f>ROUND($C$3/365*H62,2)</f>
        <v>12.11</v>
      </c>
      <c r="E64" s="272">
        <v>0.0</v>
      </c>
      <c r="F64" s="273">
        <f t="shared" si="28"/>
        <v>22635.28</v>
      </c>
      <c r="G64" s="272">
        <v>0.0</v>
      </c>
      <c r="H64" s="273">
        <f t="shared" si="29"/>
        <v>7364.72</v>
      </c>
      <c r="I64" s="281">
        <v>0.0</v>
      </c>
      <c r="J64" s="271">
        <f t="shared" si="38"/>
        <v>186</v>
      </c>
      <c r="K64" s="272">
        <v>0.0</v>
      </c>
      <c r="L64" s="273">
        <f t="shared" si="31"/>
        <v>517.86</v>
      </c>
      <c r="M64" s="272">
        <v>0.0</v>
      </c>
      <c r="N64" s="273">
        <f t="shared" si="32"/>
        <v>300</v>
      </c>
      <c r="O64" s="272">
        <f>D64</f>
        <v>12.11</v>
      </c>
      <c r="P64" s="273">
        <f t="shared" si="33"/>
        <v>133.21</v>
      </c>
      <c r="Q64" s="272">
        <f t="shared" si="34"/>
        <v>12.11</v>
      </c>
      <c r="R64" s="271">
        <f t="shared" si="22"/>
        <v>31137.07</v>
      </c>
      <c r="S64" s="217"/>
      <c r="T64" s="274">
        <f>$B$102-B64</f>
        <v>19</v>
      </c>
      <c r="U64" s="274">
        <v>0.0</v>
      </c>
      <c r="V64" s="283">
        <v>0.0</v>
      </c>
      <c r="W64" s="276">
        <f>ROUND(MAX(0,F64-$S$3)+J65+ROUND(F64*$C$2/365,2)*(T64-U64)+ROUND(F64*$C$5,2)*U64,2)</f>
        <v>7882.58</v>
      </c>
      <c r="X64" s="277">
        <f>ROUND(R65/$C$14*100,2)</f>
        <v>311.56</v>
      </c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5">
      <c r="A65" s="259"/>
      <c r="B65" s="253">
        <v>44008.0</v>
      </c>
      <c r="C65" s="278" t="s">
        <v>44</v>
      </c>
      <c r="D65" s="258">
        <f>ROUND($C$2/365*F64,2)</f>
        <v>18.6</v>
      </c>
      <c r="E65" s="279">
        <v>0.0</v>
      </c>
      <c r="F65" s="258">
        <f t="shared" si="28"/>
        <v>22635.28</v>
      </c>
      <c r="G65" s="279">
        <v>0.0</v>
      </c>
      <c r="H65" s="258">
        <f t="shared" si="29"/>
        <v>7364.72</v>
      </c>
      <c r="I65" s="279">
        <f>D65</f>
        <v>18.6</v>
      </c>
      <c r="J65" s="280">
        <f t="shared" si="38"/>
        <v>204.6</v>
      </c>
      <c r="K65" s="279">
        <v>0.0</v>
      </c>
      <c r="L65" s="258">
        <f t="shared" si="31"/>
        <v>517.86</v>
      </c>
      <c r="M65" s="279">
        <v>0.0</v>
      </c>
      <c r="N65" s="258">
        <f t="shared" si="32"/>
        <v>300</v>
      </c>
      <c r="O65" s="279">
        <v>0.0</v>
      </c>
      <c r="P65" s="258">
        <f t="shared" si="33"/>
        <v>133.21</v>
      </c>
      <c r="Q65" s="279">
        <f t="shared" si="34"/>
        <v>18.6</v>
      </c>
      <c r="R65" s="280">
        <f t="shared" si="22"/>
        <v>31155.67</v>
      </c>
      <c r="S65" s="217"/>
      <c r="T65" s="27"/>
      <c r="U65" s="27"/>
      <c r="V65" s="283">
        <v>0.0</v>
      </c>
      <c r="W65" s="27"/>
      <c r="X65" s="27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</row>
    <row r="66">
      <c r="A66" s="259"/>
      <c r="B66" s="269">
        <v>44009.0</v>
      </c>
      <c r="C66" s="270" t="s">
        <v>61</v>
      </c>
      <c r="D66" s="273">
        <f>ROUND($C$3/365*H64,2)</f>
        <v>12.11</v>
      </c>
      <c r="E66" s="272">
        <v>0.0</v>
      </c>
      <c r="F66" s="273">
        <f t="shared" si="28"/>
        <v>22635.28</v>
      </c>
      <c r="G66" s="272">
        <v>0.0</v>
      </c>
      <c r="H66" s="273">
        <f t="shared" si="29"/>
        <v>7364.72</v>
      </c>
      <c r="I66" s="281">
        <v>0.0</v>
      </c>
      <c r="J66" s="271">
        <f>J65+I66+I66</f>
        <v>204.6</v>
      </c>
      <c r="K66" s="272">
        <v>0.0</v>
      </c>
      <c r="L66" s="273">
        <f t="shared" si="31"/>
        <v>517.86</v>
      </c>
      <c r="M66" s="272">
        <v>0.0</v>
      </c>
      <c r="N66" s="273">
        <f t="shared" si="32"/>
        <v>300</v>
      </c>
      <c r="O66" s="272">
        <f>D66</f>
        <v>12.11</v>
      </c>
      <c r="P66" s="273">
        <f t="shared" si="33"/>
        <v>145.32</v>
      </c>
      <c r="Q66" s="272">
        <f t="shared" si="34"/>
        <v>12.11</v>
      </c>
      <c r="R66" s="271">
        <f t="shared" si="22"/>
        <v>31167.78</v>
      </c>
      <c r="S66" s="217"/>
      <c r="T66" s="274">
        <f>$B$102-B66</f>
        <v>18</v>
      </c>
      <c r="U66" s="274">
        <v>0.0</v>
      </c>
      <c r="V66" s="283">
        <v>0.0</v>
      </c>
      <c r="W66" s="276">
        <f>ROUND(MAX(0,F66-$S$3)+J67+ROUND(F66*$C$2/365,2)*(T66-U66)+ROUND(F66*$C$5,2)*U66,2)</f>
        <v>7882.58</v>
      </c>
      <c r="X66" s="277">
        <f>ROUND(R67/$C$14*100,2)</f>
        <v>311.86</v>
      </c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>
      <c r="A67" s="259"/>
      <c r="B67" s="253">
        <v>44009.0</v>
      </c>
      <c r="C67" s="278" t="s">
        <v>44</v>
      </c>
      <c r="D67" s="258">
        <f>ROUND($C$2/365*F66,2)</f>
        <v>18.6</v>
      </c>
      <c r="E67" s="279">
        <v>0.0</v>
      </c>
      <c r="F67" s="258">
        <f t="shared" si="28"/>
        <v>22635.28</v>
      </c>
      <c r="G67" s="279">
        <v>0.0</v>
      </c>
      <c r="H67" s="258">
        <f t="shared" si="29"/>
        <v>7364.72</v>
      </c>
      <c r="I67" s="279">
        <f>D67</f>
        <v>18.6</v>
      </c>
      <c r="J67" s="280">
        <f t="shared" ref="J67:J69" si="39">J66+I67</f>
        <v>223.2</v>
      </c>
      <c r="K67" s="279">
        <v>0.0</v>
      </c>
      <c r="L67" s="258">
        <f t="shared" si="31"/>
        <v>517.86</v>
      </c>
      <c r="M67" s="279">
        <v>0.0</v>
      </c>
      <c r="N67" s="258">
        <f t="shared" si="32"/>
        <v>300</v>
      </c>
      <c r="O67" s="279">
        <v>0.0</v>
      </c>
      <c r="P67" s="258">
        <f t="shared" si="33"/>
        <v>145.32</v>
      </c>
      <c r="Q67" s="279">
        <f t="shared" si="34"/>
        <v>18.6</v>
      </c>
      <c r="R67" s="280">
        <f t="shared" si="22"/>
        <v>31186.38</v>
      </c>
      <c r="S67" s="217"/>
      <c r="T67" s="27"/>
      <c r="U67" s="27"/>
      <c r="V67" s="283">
        <v>0.0</v>
      </c>
      <c r="W67" s="27"/>
      <c r="X67" s="27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  <row r="68">
      <c r="A68" s="259"/>
      <c r="B68" s="269">
        <v>44010.0</v>
      </c>
      <c r="C68" s="270" t="s">
        <v>61</v>
      </c>
      <c r="D68" s="273">
        <f>ROUND($C$3/365*H66,2)</f>
        <v>12.11</v>
      </c>
      <c r="E68" s="272">
        <v>0.0</v>
      </c>
      <c r="F68" s="273">
        <f t="shared" si="28"/>
        <v>22635.28</v>
      </c>
      <c r="G68" s="272">
        <v>0.0</v>
      </c>
      <c r="H68" s="273">
        <f t="shared" si="29"/>
        <v>7364.72</v>
      </c>
      <c r="I68" s="281">
        <v>0.0</v>
      </c>
      <c r="J68" s="271">
        <f t="shared" si="39"/>
        <v>223.2</v>
      </c>
      <c r="K68" s="272">
        <v>0.0</v>
      </c>
      <c r="L68" s="273">
        <f t="shared" si="31"/>
        <v>517.86</v>
      </c>
      <c r="M68" s="272">
        <v>0.0</v>
      </c>
      <c r="N68" s="273">
        <f t="shared" si="32"/>
        <v>300</v>
      </c>
      <c r="O68" s="272">
        <f>D68</f>
        <v>12.11</v>
      </c>
      <c r="P68" s="273">
        <f t="shared" si="33"/>
        <v>157.43</v>
      </c>
      <c r="Q68" s="272">
        <f t="shared" si="34"/>
        <v>12.11</v>
      </c>
      <c r="R68" s="271">
        <f t="shared" si="22"/>
        <v>31198.49</v>
      </c>
      <c r="S68" s="217"/>
      <c r="T68" s="274">
        <f>$B$102-B68</f>
        <v>17</v>
      </c>
      <c r="U68" s="274">
        <v>0.0</v>
      </c>
      <c r="V68" s="283">
        <v>0.0</v>
      </c>
      <c r="W68" s="276">
        <f>ROUND(MAX(0,F68-$S$3)+J69+ROUND(F68*$C$2/365,2)*(T68-U68)+ROUND(F68*$C$5,2)*U68,2)</f>
        <v>7882.58</v>
      </c>
      <c r="X68" s="277">
        <f>ROUND(R69/$C$14*100,2)</f>
        <v>312.17</v>
      </c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</row>
    <row r="69">
      <c r="A69" s="284"/>
      <c r="B69" s="253">
        <v>44010.0</v>
      </c>
      <c r="C69" s="278" t="s">
        <v>44</v>
      </c>
      <c r="D69" s="258">
        <f>ROUND($C$2/365*F68,2)</f>
        <v>18.6</v>
      </c>
      <c r="E69" s="279">
        <v>0.0</v>
      </c>
      <c r="F69" s="258">
        <f t="shared" si="28"/>
        <v>22635.28</v>
      </c>
      <c r="G69" s="279">
        <v>0.0</v>
      </c>
      <c r="H69" s="258">
        <f t="shared" si="29"/>
        <v>7364.72</v>
      </c>
      <c r="I69" s="279">
        <f>D69</f>
        <v>18.6</v>
      </c>
      <c r="J69" s="280">
        <f t="shared" si="39"/>
        <v>241.8</v>
      </c>
      <c r="K69" s="279">
        <v>0.0</v>
      </c>
      <c r="L69" s="258">
        <f t="shared" si="31"/>
        <v>517.86</v>
      </c>
      <c r="M69" s="279">
        <v>0.0</v>
      </c>
      <c r="N69" s="258">
        <f t="shared" si="32"/>
        <v>300</v>
      </c>
      <c r="O69" s="279">
        <v>0.0</v>
      </c>
      <c r="P69" s="258">
        <f t="shared" si="33"/>
        <v>157.43</v>
      </c>
      <c r="Q69" s="279">
        <f t="shared" si="34"/>
        <v>18.6</v>
      </c>
      <c r="R69" s="280">
        <f t="shared" si="22"/>
        <v>31217.09</v>
      </c>
      <c r="S69" s="217"/>
      <c r="T69" s="27"/>
      <c r="U69" s="27"/>
      <c r="V69" s="283">
        <v>0.0</v>
      </c>
      <c r="W69" s="27"/>
      <c r="X69" s="27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</row>
    <row r="70">
      <c r="A70" s="284"/>
      <c r="B70" s="269">
        <v>44011.0</v>
      </c>
      <c r="C70" s="270" t="s">
        <v>61</v>
      </c>
      <c r="D70" s="273">
        <f>ROUND($C$3/365*H68,2)</f>
        <v>12.11</v>
      </c>
      <c r="E70" s="272">
        <v>0.0</v>
      </c>
      <c r="F70" s="273">
        <f t="shared" si="28"/>
        <v>22635.28</v>
      </c>
      <c r="G70" s="272">
        <v>0.0</v>
      </c>
      <c r="H70" s="273">
        <f t="shared" si="29"/>
        <v>7364.72</v>
      </c>
      <c r="I70" s="281">
        <v>0.0</v>
      </c>
      <c r="J70" s="271">
        <f>J69+I70+I70</f>
        <v>241.8</v>
      </c>
      <c r="K70" s="272">
        <v>0.0</v>
      </c>
      <c r="L70" s="273">
        <f t="shared" si="31"/>
        <v>517.86</v>
      </c>
      <c r="M70" s="272">
        <v>0.0</v>
      </c>
      <c r="N70" s="273">
        <f t="shared" si="32"/>
        <v>300</v>
      </c>
      <c r="O70" s="272">
        <f>D70</f>
        <v>12.11</v>
      </c>
      <c r="P70" s="273">
        <f t="shared" si="33"/>
        <v>169.54</v>
      </c>
      <c r="Q70" s="272">
        <f t="shared" si="34"/>
        <v>12.11</v>
      </c>
      <c r="R70" s="271">
        <f t="shared" si="22"/>
        <v>31229.2</v>
      </c>
      <c r="S70" s="217"/>
      <c r="T70" s="274">
        <f>$B$102-B70</f>
        <v>16</v>
      </c>
      <c r="U70" s="274">
        <v>0.0</v>
      </c>
      <c r="V70" s="283">
        <v>0.0</v>
      </c>
      <c r="W70" s="276">
        <f>ROUND(MAX(0,F70-$S$3)+J71+ROUND(F70*$C$2/365,2)*(T70-U70)+ROUND(F70*$C$5,2)*U70,2)</f>
        <v>7882.58</v>
      </c>
      <c r="X70" s="277">
        <f>ROUND(R71/$C$14*100,2)</f>
        <v>312.48</v>
      </c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</row>
    <row r="71">
      <c r="A71" s="259"/>
      <c r="B71" s="253">
        <v>44011.0</v>
      </c>
      <c r="C71" s="278" t="s">
        <v>44</v>
      </c>
      <c r="D71" s="258">
        <f>ROUND($C$2/365*F70,2)</f>
        <v>18.6</v>
      </c>
      <c r="E71" s="279">
        <v>0.0</v>
      </c>
      <c r="F71" s="258">
        <f t="shared" si="28"/>
        <v>22635.28</v>
      </c>
      <c r="G71" s="279">
        <v>0.0</v>
      </c>
      <c r="H71" s="258">
        <f t="shared" si="29"/>
        <v>7364.72</v>
      </c>
      <c r="I71" s="279">
        <f>D71</f>
        <v>18.6</v>
      </c>
      <c r="J71" s="280">
        <f t="shared" ref="J71:J73" si="40">J70+I71</f>
        <v>260.4</v>
      </c>
      <c r="K71" s="279">
        <v>0.0</v>
      </c>
      <c r="L71" s="258">
        <f t="shared" si="31"/>
        <v>517.86</v>
      </c>
      <c r="M71" s="279">
        <v>0.0</v>
      </c>
      <c r="N71" s="258">
        <f t="shared" si="32"/>
        <v>300</v>
      </c>
      <c r="O71" s="279">
        <v>0.0</v>
      </c>
      <c r="P71" s="258">
        <f t="shared" si="33"/>
        <v>169.54</v>
      </c>
      <c r="Q71" s="279">
        <f t="shared" si="34"/>
        <v>18.6</v>
      </c>
      <c r="R71" s="280">
        <f t="shared" si="22"/>
        <v>31247.8</v>
      </c>
      <c r="S71" s="217"/>
      <c r="T71" s="27"/>
      <c r="U71" s="27"/>
      <c r="V71" s="283">
        <v>0.0</v>
      </c>
      <c r="W71" s="27"/>
      <c r="X71" s="27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</row>
    <row r="72">
      <c r="A72" s="259"/>
      <c r="B72" s="269">
        <v>44012.0</v>
      </c>
      <c r="C72" s="270" t="s">
        <v>61</v>
      </c>
      <c r="D72" s="273">
        <f>ROUND($C$3/365*H70,2)</f>
        <v>12.11</v>
      </c>
      <c r="E72" s="272">
        <v>0.0</v>
      </c>
      <c r="F72" s="273">
        <f t="shared" si="28"/>
        <v>22635.28</v>
      </c>
      <c r="G72" s="272">
        <v>0.0</v>
      </c>
      <c r="H72" s="273">
        <f t="shared" si="29"/>
        <v>7364.72</v>
      </c>
      <c r="I72" s="281">
        <v>0.0</v>
      </c>
      <c r="J72" s="271">
        <f t="shared" si="40"/>
        <v>260.4</v>
      </c>
      <c r="K72" s="272">
        <v>0.0</v>
      </c>
      <c r="L72" s="273">
        <f t="shared" si="31"/>
        <v>517.86</v>
      </c>
      <c r="M72" s="272">
        <v>0.0</v>
      </c>
      <c r="N72" s="273">
        <f t="shared" si="32"/>
        <v>300</v>
      </c>
      <c r="O72" s="272">
        <f>D72</f>
        <v>12.11</v>
      </c>
      <c r="P72" s="273">
        <f t="shared" si="33"/>
        <v>181.65</v>
      </c>
      <c r="Q72" s="272">
        <f t="shared" si="34"/>
        <v>12.11</v>
      </c>
      <c r="R72" s="271">
        <f t="shared" si="22"/>
        <v>31259.91</v>
      </c>
      <c r="S72" s="217"/>
      <c r="T72" s="274">
        <f>$B$102-B72</f>
        <v>15</v>
      </c>
      <c r="U72" s="274">
        <v>0.0</v>
      </c>
      <c r="V72" s="283">
        <v>0.0</v>
      </c>
      <c r="W72" s="276">
        <f>ROUND(MAX(0,F72-$S$3)+J73+ROUND(F72*$C$2/365,2)*(T72-U72)+ROUND(F72*$C$5,2)*U72,2)</f>
        <v>7882.58</v>
      </c>
      <c r="X72" s="277">
        <f>ROUND(R73/$C$14*100,2)</f>
        <v>312.79</v>
      </c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</row>
    <row r="73">
      <c r="A73" s="259"/>
      <c r="B73" s="253">
        <v>44012.0</v>
      </c>
      <c r="C73" s="278" t="s">
        <v>44</v>
      </c>
      <c r="D73" s="258">
        <f>ROUND($C$2/365*F72,2)</f>
        <v>18.6</v>
      </c>
      <c r="E73" s="279">
        <v>0.0</v>
      </c>
      <c r="F73" s="258">
        <f t="shared" si="28"/>
        <v>22635.28</v>
      </c>
      <c r="G73" s="279">
        <v>0.0</v>
      </c>
      <c r="H73" s="258">
        <f t="shared" si="29"/>
        <v>7364.72</v>
      </c>
      <c r="I73" s="279">
        <f>D73</f>
        <v>18.6</v>
      </c>
      <c r="J73" s="280">
        <f t="shared" si="40"/>
        <v>279</v>
      </c>
      <c r="K73" s="279">
        <v>0.0</v>
      </c>
      <c r="L73" s="258">
        <f t="shared" si="31"/>
        <v>517.86</v>
      </c>
      <c r="M73" s="279">
        <v>0.0</v>
      </c>
      <c r="N73" s="258">
        <f t="shared" si="32"/>
        <v>300</v>
      </c>
      <c r="O73" s="279">
        <v>0.0</v>
      </c>
      <c r="P73" s="258">
        <f t="shared" si="33"/>
        <v>181.65</v>
      </c>
      <c r="Q73" s="279">
        <f t="shared" si="34"/>
        <v>18.6</v>
      </c>
      <c r="R73" s="280">
        <f t="shared" si="22"/>
        <v>31278.51</v>
      </c>
      <c r="S73" s="217"/>
      <c r="T73" s="27"/>
      <c r="U73" s="27"/>
      <c r="V73" s="283">
        <v>0.0</v>
      </c>
      <c r="W73" s="27"/>
      <c r="X73" s="27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</row>
    <row r="74">
      <c r="A74" s="259"/>
      <c r="B74" s="269">
        <v>44013.0</v>
      </c>
      <c r="C74" s="270" t="s">
        <v>61</v>
      </c>
      <c r="D74" s="273">
        <f>ROUND($C$3/365*H72,2)</f>
        <v>12.11</v>
      </c>
      <c r="E74" s="272">
        <v>0.0</v>
      </c>
      <c r="F74" s="273">
        <f t="shared" si="28"/>
        <v>22635.28</v>
      </c>
      <c r="G74" s="272">
        <v>0.0</v>
      </c>
      <c r="H74" s="273">
        <f t="shared" si="29"/>
        <v>7364.72</v>
      </c>
      <c r="I74" s="281">
        <v>0.0</v>
      </c>
      <c r="J74" s="271">
        <f>J73+I74+I74</f>
        <v>279</v>
      </c>
      <c r="K74" s="272">
        <v>0.0</v>
      </c>
      <c r="L74" s="273">
        <f t="shared" si="31"/>
        <v>517.86</v>
      </c>
      <c r="M74" s="272">
        <v>0.0</v>
      </c>
      <c r="N74" s="273">
        <f t="shared" si="32"/>
        <v>300</v>
      </c>
      <c r="O74" s="272">
        <f>D74</f>
        <v>12.11</v>
      </c>
      <c r="P74" s="273">
        <f t="shared" si="33"/>
        <v>193.76</v>
      </c>
      <c r="Q74" s="272">
        <f t="shared" si="34"/>
        <v>12.11</v>
      </c>
      <c r="R74" s="271">
        <f t="shared" si="22"/>
        <v>31290.62</v>
      </c>
      <c r="S74" s="217"/>
      <c r="T74" s="274">
        <f>$B$102-B74</f>
        <v>14</v>
      </c>
      <c r="U74" s="274">
        <v>0.0</v>
      </c>
      <c r="V74" s="283">
        <v>0.0</v>
      </c>
      <c r="W74" s="276">
        <f>ROUND(MAX(0,F74-$S$3)+J75+ROUND(F74*$C$2/365,2)*(T74-U74)+ROUND(F74*$C$5,2)*U74,2)</f>
        <v>7882.58</v>
      </c>
      <c r="X74" s="277">
        <f>ROUND(R75/$C$14*100,2)</f>
        <v>313.09</v>
      </c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</row>
    <row r="75">
      <c r="A75" s="259"/>
      <c r="B75" s="253">
        <v>44013.0</v>
      </c>
      <c r="C75" s="278" t="s">
        <v>44</v>
      </c>
      <c r="D75" s="258">
        <f>ROUND($C$2/365*F74,2)</f>
        <v>18.6</v>
      </c>
      <c r="E75" s="279">
        <v>0.0</v>
      </c>
      <c r="F75" s="258">
        <f t="shared" si="28"/>
        <v>22635.28</v>
      </c>
      <c r="G75" s="279">
        <v>0.0</v>
      </c>
      <c r="H75" s="258">
        <f t="shared" si="29"/>
        <v>7364.72</v>
      </c>
      <c r="I75" s="279">
        <f>D75</f>
        <v>18.6</v>
      </c>
      <c r="J75" s="280">
        <f t="shared" ref="J75:J77" si="41">J74+I75</f>
        <v>297.6</v>
      </c>
      <c r="K75" s="279">
        <v>0.0</v>
      </c>
      <c r="L75" s="258">
        <f t="shared" si="31"/>
        <v>517.86</v>
      </c>
      <c r="M75" s="279">
        <v>0.0</v>
      </c>
      <c r="N75" s="258">
        <f t="shared" si="32"/>
        <v>300</v>
      </c>
      <c r="O75" s="279">
        <v>0.0</v>
      </c>
      <c r="P75" s="258">
        <f t="shared" si="33"/>
        <v>193.76</v>
      </c>
      <c r="Q75" s="279">
        <f t="shared" si="34"/>
        <v>18.6</v>
      </c>
      <c r="R75" s="280">
        <f t="shared" si="22"/>
        <v>31309.22</v>
      </c>
      <c r="S75" s="217"/>
      <c r="T75" s="27"/>
      <c r="U75" s="27"/>
      <c r="V75" s="283">
        <v>0.0</v>
      </c>
      <c r="W75" s="27"/>
      <c r="X75" s="27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</row>
    <row r="76">
      <c r="A76" s="259"/>
      <c r="B76" s="269">
        <v>44014.0</v>
      </c>
      <c r="C76" s="270" t="s">
        <v>61</v>
      </c>
      <c r="D76" s="273">
        <f>ROUND($C$3/365*H74,2)</f>
        <v>12.11</v>
      </c>
      <c r="E76" s="272">
        <v>0.0</v>
      </c>
      <c r="F76" s="273">
        <f t="shared" si="28"/>
        <v>22635.28</v>
      </c>
      <c r="G76" s="272">
        <v>0.0</v>
      </c>
      <c r="H76" s="273">
        <f t="shared" si="29"/>
        <v>7364.72</v>
      </c>
      <c r="I76" s="281">
        <v>0.0</v>
      </c>
      <c r="J76" s="271">
        <f t="shared" si="41"/>
        <v>297.6</v>
      </c>
      <c r="K76" s="272">
        <v>0.0</v>
      </c>
      <c r="L76" s="273">
        <f t="shared" si="31"/>
        <v>517.86</v>
      </c>
      <c r="M76" s="272">
        <v>0.0</v>
      </c>
      <c r="N76" s="273">
        <f t="shared" si="32"/>
        <v>300</v>
      </c>
      <c r="O76" s="272">
        <f>D76</f>
        <v>12.11</v>
      </c>
      <c r="P76" s="273">
        <f t="shared" si="33"/>
        <v>205.87</v>
      </c>
      <c r="Q76" s="272">
        <f t="shared" si="34"/>
        <v>12.11</v>
      </c>
      <c r="R76" s="271">
        <f t="shared" si="22"/>
        <v>31321.33</v>
      </c>
      <c r="S76" s="217"/>
      <c r="T76" s="274">
        <f>$B$102-B76</f>
        <v>13</v>
      </c>
      <c r="U76" s="274">
        <v>0.0</v>
      </c>
      <c r="V76" s="283">
        <v>0.0</v>
      </c>
      <c r="W76" s="276">
        <f>ROUND(MAX(0,F76-$S$3)+J77+ROUND(F76*$C$2/365,2)*(T76-U76)+ROUND(F76*$C$5,2)*U76,2)</f>
        <v>7882.58</v>
      </c>
      <c r="X76" s="277">
        <f>ROUND(R77/$C$14*100,2)</f>
        <v>313.4</v>
      </c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</row>
    <row r="77">
      <c r="A77" s="259"/>
      <c r="B77" s="253">
        <v>44014.0</v>
      </c>
      <c r="C77" s="278" t="s">
        <v>44</v>
      </c>
      <c r="D77" s="258">
        <f>ROUND($C$2/365*F76,2)</f>
        <v>18.6</v>
      </c>
      <c r="E77" s="279">
        <v>0.0</v>
      </c>
      <c r="F77" s="258">
        <f t="shared" si="28"/>
        <v>22635.28</v>
      </c>
      <c r="G77" s="279">
        <v>0.0</v>
      </c>
      <c r="H77" s="258">
        <f t="shared" si="29"/>
        <v>7364.72</v>
      </c>
      <c r="I77" s="279">
        <f>D77</f>
        <v>18.6</v>
      </c>
      <c r="J77" s="280">
        <f t="shared" si="41"/>
        <v>316.2</v>
      </c>
      <c r="K77" s="279">
        <v>0.0</v>
      </c>
      <c r="L77" s="258">
        <f t="shared" si="31"/>
        <v>517.86</v>
      </c>
      <c r="M77" s="279">
        <v>0.0</v>
      </c>
      <c r="N77" s="258">
        <f t="shared" si="32"/>
        <v>300</v>
      </c>
      <c r="O77" s="279">
        <v>0.0</v>
      </c>
      <c r="P77" s="258">
        <f t="shared" si="33"/>
        <v>205.87</v>
      </c>
      <c r="Q77" s="279">
        <f t="shared" si="34"/>
        <v>18.6</v>
      </c>
      <c r="R77" s="280">
        <f t="shared" si="22"/>
        <v>31339.93</v>
      </c>
      <c r="S77" s="217"/>
      <c r="T77" s="27"/>
      <c r="U77" s="27"/>
      <c r="V77" s="283">
        <v>0.0</v>
      </c>
      <c r="W77" s="27"/>
      <c r="X77" s="27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</row>
    <row r="78">
      <c r="A78" s="259"/>
      <c r="B78" s="269">
        <v>44015.0</v>
      </c>
      <c r="C78" s="270" t="s">
        <v>61</v>
      </c>
      <c r="D78" s="273">
        <f>ROUND($C$3/365*H76,2)</f>
        <v>12.11</v>
      </c>
      <c r="E78" s="272">
        <v>0.0</v>
      </c>
      <c r="F78" s="273">
        <f t="shared" si="28"/>
        <v>22635.28</v>
      </c>
      <c r="G78" s="272">
        <v>0.0</v>
      </c>
      <c r="H78" s="273">
        <f t="shared" si="29"/>
        <v>7364.72</v>
      </c>
      <c r="I78" s="281">
        <v>0.0</v>
      </c>
      <c r="J78" s="271">
        <f>J77+I78+I78</f>
        <v>316.2</v>
      </c>
      <c r="K78" s="272">
        <v>0.0</v>
      </c>
      <c r="L78" s="273">
        <f t="shared" si="31"/>
        <v>517.86</v>
      </c>
      <c r="M78" s="272">
        <v>0.0</v>
      </c>
      <c r="N78" s="273">
        <f t="shared" si="32"/>
        <v>300</v>
      </c>
      <c r="O78" s="272">
        <f>D78</f>
        <v>12.11</v>
      </c>
      <c r="P78" s="273">
        <f t="shared" si="33"/>
        <v>217.98</v>
      </c>
      <c r="Q78" s="272">
        <f t="shared" si="34"/>
        <v>12.11</v>
      </c>
      <c r="R78" s="271">
        <f t="shared" si="22"/>
        <v>31352.04</v>
      </c>
      <c r="S78" s="217"/>
      <c r="T78" s="274">
        <f>$B$102-B78</f>
        <v>12</v>
      </c>
      <c r="U78" s="274">
        <v>0.0</v>
      </c>
      <c r="V78" s="283">
        <v>0.0</v>
      </c>
      <c r="W78" s="276">
        <f>ROUND(MAX(0,F78-$S$3)+J79+ROUND(F78*$C$2/365,2)*(T78-U78)+ROUND(F78*$C$5,2)*U78,2)</f>
        <v>7882.58</v>
      </c>
      <c r="X78" s="277">
        <f>ROUND(R79/$C$14*100,2)</f>
        <v>313.71</v>
      </c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</row>
    <row r="79">
      <c r="A79" s="259"/>
      <c r="B79" s="253">
        <v>44015.0</v>
      </c>
      <c r="C79" s="278" t="s">
        <v>44</v>
      </c>
      <c r="D79" s="258">
        <f>ROUND($C$2/365*F78,2)</f>
        <v>18.6</v>
      </c>
      <c r="E79" s="279">
        <v>0.0</v>
      </c>
      <c r="F79" s="258">
        <f t="shared" si="28"/>
        <v>22635.28</v>
      </c>
      <c r="G79" s="279">
        <v>0.0</v>
      </c>
      <c r="H79" s="258">
        <f t="shared" si="29"/>
        <v>7364.72</v>
      </c>
      <c r="I79" s="279">
        <f>D79</f>
        <v>18.6</v>
      </c>
      <c r="J79" s="280">
        <f t="shared" ref="J79:J81" si="42">J78+I79</f>
        <v>334.8</v>
      </c>
      <c r="K79" s="279">
        <v>0.0</v>
      </c>
      <c r="L79" s="258">
        <f t="shared" si="31"/>
        <v>517.86</v>
      </c>
      <c r="M79" s="279">
        <v>0.0</v>
      </c>
      <c r="N79" s="258">
        <f t="shared" si="32"/>
        <v>300</v>
      </c>
      <c r="O79" s="279">
        <v>0.0</v>
      </c>
      <c r="P79" s="258">
        <f t="shared" si="33"/>
        <v>217.98</v>
      </c>
      <c r="Q79" s="279">
        <f t="shared" si="34"/>
        <v>18.6</v>
      </c>
      <c r="R79" s="280">
        <f t="shared" si="22"/>
        <v>31370.64</v>
      </c>
      <c r="S79" s="217"/>
      <c r="T79" s="27"/>
      <c r="U79" s="27"/>
      <c r="V79" s="283">
        <v>0.0</v>
      </c>
      <c r="W79" s="27"/>
      <c r="X79" s="27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</row>
    <row r="80">
      <c r="A80" s="259"/>
      <c r="B80" s="269">
        <v>44016.0</v>
      </c>
      <c r="C80" s="270" t="s">
        <v>61</v>
      </c>
      <c r="D80" s="273">
        <f>ROUND($C$3/365*H78,2)</f>
        <v>12.11</v>
      </c>
      <c r="E80" s="272">
        <v>0.0</v>
      </c>
      <c r="F80" s="273">
        <f t="shared" si="28"/>
        <v>22635.28</v>
      </c>
      <c r="G80" s="272">
        <v>0.0</v>
      </c>
      <c r="H80" s="273">
        <f t="shared" si="29"/>
        <v>7364.72</v>
      </c>
      <c r="I80" s="281">
        <v>0.0</v>
      </c>
      <c r="J80" s="271">
        <f t="shared" si="42"/>
        <v>334.8</v>
      </c>
      <c r="K80" s="272">
        <v>0.0</v>
      </c>
      <c r="L80" s="273">
        <f t="shared" si="31"/>
        <v>517.86</v>
      </c>
      <c r="M80" s="272">
        <v>0.0</v>
      </c>
      <c r="N80" s="273">
        <f t="shared" si="32"/>
        <v>300</v>
      </c>
      <c r="O80" s="272">
        <f>D80</f>
        <v>12.11</v>
      </c>
      <c r="P80" s="273">
        <f t="shared" si="33"/>
        <v>230.09</v>
      </c>
      <c r="Q80" s="272">
        <f t="shared" si="34"/>
        <v>12.11</v>
      </c>
      <c r="R80" s="271">
        <f t="shared" si="22"/>
        <v>31382.75</v>
      </c>
      <c r="S80" s="217"/>
      <c r="T80" s="274">
        <f>$B$102-B80</f>
        <v>11</v>
      </c>
      <c r="U80" s="274">
        <v>0.0</v>
      </c>
      <c r="V80" s="283">
        <v>0.0</v>
      </c>
      <c r="W80" s="276">
        <f>ROUND(MAX(0,F80-$S$3)+J81+ROUND(F80*$C$2/365,2)*(T80-U80)+ROUND(F80*$C$5,2)*U80,2)</f>
        <v>7882.58</v>
      </c>
      <c r="X80" s="277">
        <f>ROUND(R81/$C$14*100,2)</f>
        <v>314.01</v>
      </c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</row>
    <row r="81">
      <c r="A81" s="259"/>
      <c r="B81" s="253">
        <v>44016.0</v>
      </c>
      <c r="C81" s="278" t="s">
        <v>44</v>
      </c>
      <c r="D81" s="258">
        <f>ROUND($C$2/365*F80,2)</f>
        <v>18.6</v>
      </c>
      <c r="E81" s="279">
        <v>0.0</v>
      </c>
      <c r="F81" s="258">
        <f t="shared" si="28"/>
        <v>22635.28</v>
      </c>
      <c r="G81" s="279">
        <v>0.0</v>
      </c>
      <c r="H81" s="258">
        <f t="shared" si="29"/>
        <v>7364.72</v>
      </c>
      <c r="I81" s="279">
        <f>D81</f>
        <v>18.6</v>
      </c>
      <c r="J81" s="280">
        <f t="shared" si="42"/>
        <v>353.4</v>
      </c>
      <c r="K81" s="279">
        <v>0.0</v>
      </c>
      <c r="L81" s="258">
        <f t="shared" si="31"/>
        <v>517.86</v>
      </c>
      <c r="M81" s="279">
        <v>0.0</v>
      </c>
      <c r="N81" s="258">
        <f t="shared" si="32"/>
        <v>300</v>
      </c>
      <c r="O81" s="279">
        <v>0.0</v>
      </c>
      <c r="P81" s="258">
        <f t="shared" si="33"/>
        <v>230.09</v>
      </c>
      <c r="Q81" s="279">
        <f t="shared" si="34"/>
        <v>18.6</v>
      </c>
      <c r="R81" s="280">
        <f t="shared" si="22"/>
        <v>31401.35</v>
      </c>
      <c r="S81" s="217"/>
      <c r="T81" s="27"/>
      <c r="U81" s="27"/>
      <c r="V81" s="283">
        <v>0.0</v>
      </c>
      <c r="W81" s="27"/>
      <c r="X81" s="27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</row>
    <row r="82">
      <c r="A82" s="259"/>
      <c r="B82" s="269">
        <v>44017.0</v>
      </c>
      <c r="C82" s="270" t="s">
        <v>61</v>
      </c>
      <c r="D82" s="273">
        <f>ROUND($C$3/365*H80,2)</f>
        <v>12.11</v>
      </c>
      <c r="E82" s="272">
        <v>0.0</v>
      </c>
      <c r="F82" s="273">
        <f t="shared" si="28"/>
        <v>22635.28</v>
      </c>
      <c r="G82" s="272">
        <v>0.0</v>
      </c>
      <c r="H82" s="273">
        <f t="shared" si="29"/>
        <v>7364.72</v>
      </c>
      <c r="I82" s="281">
        <v>0.0</v>
      </c>
      <c r="J82" s="271">
        <f>J81+I82+I82</f>
        <v>353.4</v>
      </c>
      <c r="K82" s="272">
        <v>0.0</v>
      </c>
      <c r="L82" s="273">
        <f t="shared" si="31"/>
        <v>517.86</v>
      </c>
      <c r="M82" s="272">
        <v>0.0</v>
      </c>
      <c r="N82" s="273">
        <f t="shared" si="32"/>
        <v>300</v>
      </c>
      <c r="O82" s="272">
        <f>D82</f>
        <v>12.11</v>
      </c>
      <c r="P82" s="273">
        <f t="shared" si="33"/>
        <v>242.2</v>
      </c>
      <c r="Q82" s="272">
        <f t="shared" si="34"/>
        <v>12.11</v>
      </c>
      <c r="R82" s="271">
        <f t="shared" si="22"/>
        <v>31413.46</v>
      </c>
      <c r="S82" s="217"/>
      <c r="T82" s="274">
        <f>$B$102-B82</f>
        <v>10</v>
      </c>
      <c r="U82" s="274">
        <v>0.0</v>
      </c>
      <c r="V82" s="283">
        <v>0.0</v>
      </c>
      <c r="W82" s="276">
        <f>ROUND(MAX(0,F82-$S$3)+J83+ROUND(F82*$C$2/365,2)*(T82-U82)+ROUND(F82*$C$5,2)*U82,2)</f>
        <v>7882.58</v>
      </c>
      <c r="X82" s="277">
        <f>ROUND(R83/$C$14*100,2)</f>
        <v>314.32</v>
      </c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</row>
    <row r="83">
      <c r="A83" s="259"/>
      <c r="B83" s="253">
        <v>44017.0</v>
      </c>
      <c r="C83" s="278" t="s">
        <v>44</v>
      </c>
      <c r="D83" s="258">
        <f>ROUND($C$2/365*F82,2)</f>
        <v>18.6</v>
      </c>
      <c r="E83" s="279">
        <v>0.0</v>
      </c>
      <c r="F83" s="258">
        <f t="shared" si="28"/>
        <v>22635.28</v>
      </c>
      <c r="G83" s="279">
        <v>0.0</v>
      </c>
      <c r="H83" s="258">
        <f t="shared" si="29"/>
        <v>7364.72</v>
      </c>
      <c r="I83" s="279">
        <f>D83</f>
        <v>18.6</v>
      </c>
      <c r="J83" s="280">
        <f t="shared" ref="J83:J85" si="43">J82+I83</f>
        <v>372</v>
      </c>
      <c r="K83" s="279">
        <v>0.0</v>
      </c>
      <c r="L83" s="258">
        <f t="shared" si="31"/>
        <v>517.86</v>
      </c>
      <c r="M83" s="279">
        <v>0.0</v>
      </c>
      <c r="N83" s="258">
        <f t="shared" si="32"/>
        <v>300</v>
      </c>
      <c r="O83" s="279">
        <v>0.0</v>
      </c>
      <c r="P83" s="258">
        <f t="shared" si="33"/>
        <v>242.2</v>
      </c>
      <c r="Q83" s="279">
        <f t="shared" si="34"/>
        <v>18.6</v>
      </c>
      <c r="R83" s="280">
        <f t="shared" si="22"/>
        <v>31432.06</v>
      </c>
      <c r="S83" s="217"/>
      <c r="T83" s="27"/>
      <c r="U83" s="27"/>
      <c r="V83" s="283">
        <v>0.0</v>
      </c>
      <c r="W83" s="27"/>
      <c r="X83" s="27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</row>
    <row r="84">
      <c r="A84" s="259"/>
      <c r="B84" s="269">
        <v>44018.0</v>
      </c>
      <c r="C84" s="270" t="s">
        <v>61</v>
      </c>
      <c r="D84" s="273">
        <f>ROUND($C$3/365*H82,2)</f>
        <v>12.11</v>
      </c>
      <c r="E84" s="272">
        <v>0.0</v>
      </c>
      <c r="F84" s="273">
        <f t="shared" si="28"/>
        <v>22635.28</v>
      </c>
      <c r="G84" s="272">
        <v>0.0</v>
      </c>
      <c r="H84" s="273">
        <f t="shared" si="29"/>
        <v>7364.72</v>
      </c>
      <c r="I84" s="281">
        <v>0.0</v>
      </c>
      <c r="J84" s="271">
        <f t="shared" si="43"/>
        <v>372</v>
      </c>
      <c r="K84" s="272">
        <v>0.0</v>
      </c>
      <c r="L84" s="273">
        <f t="shared" si="31"/>
        <v>517.86</v>
      </c>
      <c r="M84" s="272">
        <v>0.0</v>
      </c>
      <c r="N84" s="273">
        <f t="shared" si="32"/>
        <v>300</v>
      </c>
      <c r="O84" s="272">
        <f>D84</f>
        <v>12.11</v>
      </c>
      <c r="P84" s="273">
        <f t="shared" si="33"/>
        <v>254.31</v>
      </c>
      <c r="Q84" s="272">
        <f t="shared" si="34"/>
        <v>12.11</v>
      </c>
      <c r="R84" s="271">
        <f t="shared" si="22"/>
        <v>31444.17</v>
      </c>
      <c r="S84" s="217"/>
      <c r="T84" s="274">
        <f>$B$102-B84</f>
        <v>9</v>
      </c>
      <c r="U84" s="274">
        <v>0.0</v>
      </c>
      <c r="V84" s="283">
        <v>0.0</v>
      </c>
      <c r="W84" s="276">
        <f>ROUND(MAX(0,F84-$S$3)+J85+ROUND(F84*$C$2/365,2)*(T84-U84)+ROUND(F84*$C$5,2)*U84,2)</f>
        <v>7882.58</v>
      </c>
      <c r="X84" s="277">
        <f>ROUND(R85/$C$14*100,2)</f>
        <v>314.63</v>
      </c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</row>
    <row r="85">
      <c r="A85" s="259"/>
      <c r="B85" s="253">
        <v>44018.0</v>
      </c>
      <c r="C85" s="278" t="s">
        <v>44</v>
      </c>
      <c r="D85" s="258">
        <f>ROUND($C$2/365*F84,2)</f>
        <v>18.6</v>
      </c>
      <c r="E85" s="279">
        <v>0.0</v>
      </c>
      <c r="F85" s="258">
        <f t="shared" si="28"/>
        <v>22635.28</v>
      </c>
      <c r="G85" s="279">
        <v>0.0</v>
      </c>
      <c r="H85" s="258">
        <f t="shared" si="29"/>
        <v>7364.72</v>
      </c>
      <c r="I85" s="279">
        <f>D85</f>
        <v>18.6</v>
      </c>
      <c r="J85" s="280">
        <f t="shared" si="43"/>
        <v>390.6</v>
      </c>
      <c r="K85" s="279">
        <v>0.0</v>
      </c>
      <c r="L85" s="258">
        <f t="shared" si="31"/>
        <v>517.86</v>
      </c>
      <c r="M85" s="279">
        <v>0.0</v>
      </c>
      <c r="N85" s="258">
        <f t="shared" si="32"/>
        <v>300</v>
      </c>
      <c r="O85" s="279">
        <v>0.0</v>
      </c>
      <c r="P85" s="258">
        <f t="shared" si="33"/>
        <v>254.31</v>
      </c>
      <c r="Q85" s="279">
        <f t="shared" si="34"/>
        <v>18.6</v>
      </c>
      <c r="R85" s="280">
        <f t="shared" si="22"/>
        <v>31462.77</v>
      </c>
      <c r="S85" s="217"/>
      <c r="T85" s="27"/>
      <c r="U85" s="27"/>
      <c r="V85" s="283">
        <v>0.0</v>
      </c>
      <c r="W85" s="27"/>
      <c r="X85" s="27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</row>
    <row r="86">
      <c r="A86" s="259"/>
      <c r="B86" s="269">
        <v>44019.0</v>
      </c>
      <c r="C86" s="270" t="s">
        <v>61</v>
      </c>
      <c r="D86" s="273">
        <f>ROUND($C$3/365*H84,2)</f>
        <v>12.11</v>
      </c>
      <c r="E86" s="272">
        <v>0.0</v>
      </c>
      <c r="F86" s="273">
        <f t="shared" si="28"/>
        <v>22635.28</v>
      </c>
      <c r="G86" s="272">
        <v>0.0</v>
      </c>
      <c r="H86" s="273">
        <f t="shared" si="29"/>
        <v>7364.72</v>
      </c>
      <c r="I86" s="281">
        <v>0.0</v>
      </c>
      <c r="J86" s="271">
        <f>J85+I86+I86</f>
        <v>390.6</v>
      </c>
      <c r="K86" s="272">
        <v>0.0</v>
      </c>
      <c r="L86" s="273">
        <f t="shared" si="31"/>
        <v>517.86</v>
      </c>
      <c r="M86" s="272">
        <v>0.0</v>
      </c>
      <c r="N86" s="273">
        <f t="shared" si="32"/>
        <v>300</v>
      </c>
      <c r="O86" s="272">
        <f>D86</f>
        <v>12.11</v>
      </c>
      <c r="P86" s="273">
        <f t="shared" si="33"/>
        <v>266.42</v>
      </c>
      <c r="Q86" s="272">
        <f t="shared" si="34"/>
        <v>12.11</v>
      </c>
      <c r="R86" s="271">
        <f t="shared" si="22"/>
        <v>31474.88</v>
      </c>
      <c r="S86" s="217"/>
      <c r="T86" s="274">
        <f>$B$102-B86</f>
        <v>8</v>
      </c>
      <c r="U86" s="274">
        <v>0.0</v>
      </c>
      <c r="V86" s="283">
        <v>0.0</v>
      </c>
      <c r="W86" s="276">
        <f>ROUND(MAX(0,F86-$S$3)+J87+ROUND(F86*$C$2/365,2)*(T86-U86)+ROUND(F86*$C$5,2)*U86,2)</f>
        <v>7882.58</v>
      </c>
      <c r="X86" s="277">
        <f>ROUND(R87/$C$14*100,2)</f>
        <v>314.93</v>
      </c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</row>
    <row r="87">
      <c r="A87" s="259"/>
      <c r="B87" s="253">
        <v>44019.0</v>
      </c>
      <c r="C87" s="278" t="s">
        <v>44</v>
      </c>
      <c r="D87" s="258">
        <f>ROUND($C$2/365*F86,2)</f>
        <v>18.6</v>
      </c>
      <c r="E87" s="279">
        <v>0.0</v>
      </c>
      <c r="F87" s="258">
        <f t="shared" si="28"/>
        <v>22635.28</v>
      </c>
      <c r="G87" s="279">
        <v>0.0</v>
      </c>
      <c r="H87" s="258">
        <f t="shared" si="29"/>
        <v>7364.72</v>
      </c>
      <c r="I87" s="279">
        <f>D87</f>
        <v>18.6</v>
      </c>
      <c r="J87" s="280">
        <f t="shared" ref="J87:J89" si="44">J86+I87</f>
        <v>409.2</v>
      </c>
      <c r="K87" s="279">
        <v>0.0</v>
      </c>
      <c r="L87" s="258">
        <f t="shared" si="31"/>
        <v>517.86</v>
      </c>
      <c r="M87" s="279">
        <v>0.0</v>
      </c>
      <c r="N87" s="258">
        <f t="shared" si="32"/>
        <v>300</v>
      </c>
      <c r="O87" s="279">
        <v>0.0</v>
      </c>
      <c r="P87" s="258">
        <f t="shared" si="33"/>
        <v>266.42</v>
      </c>
      <c r="Q87" s="279">
        <f t="shared" si="34"/>
        <v>18.6</v>
      </c>
      <c r="R87" s="280">
        <f t="shared" si="22"/>
        <v>31493.48</v>
      </c>
      <c r="S87" s="217"/>
      <c r="T87" s="27"/>
      <c r="U87" s="27"/>
      <c r="V87" s="283">
        <v>0.0</v>
      </c>
      <c r="W87" s="27"/>
      <c r="X87" s="27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</row>
    <row r="88">
      <c r="A88" s="259"/>
      <c r="B88" s="269">
        <v>44020.0</v>
      </c>
      <c r="C88" s="270" t="s">
        <v>61</v>
      </c>
      <c r="D88" s="273">
        <f>ROUND($C$3/365*H86,2)</f>
        <v>12.11</v>
      </c>
      <c r="E88" s="272">
        <v>0.0</v>
      </c>
      <c r="F88" s="273">
        <f t="shared" si="28"/>
        <v>22635.28</v>
      </c>
      <c r="G88" s="272">
        <v>0.0</v>
      </c>
      <c r="H88" s="273">
        <f t="shared" si="29"/>
        <v>7364.72</v>
      </c>
      <c r="I88" s="281">
        <v>0.0</v>
      </c>
      <c r="J88" s="271">
        <f t="shared" si="44"/>
        <v>409.2</v>
      </c>
      <c r="K88" s="272">
        <v>0.0</v>
      </c>
      <c r="L88" s="273">
        <f t="shared" si="31"/>
        <v>517.86</v>
      </c>
      <c r="M88" s="272">
        <v>0.0</v>
      </c>
      <c r="N88" s="273">
        <f t="shared" si="32"/>
        <v>300</v>
      </c>
      <c r="O88" s="272">
        <f>D88</f>
        <v>12.11</v>
      </c>
      <c r="P88" s="273">
        <f t="shared" si="33"/>
        <v>278.53</v>
      </c>
      <c r="Q88" s="272">
        <f t="shared" si="34"/>
        <v>12.11</v>
      </c>
      <c r="R88" s="271">
        <f t="shared" si="22"/>
        <v>31505.59</v>
      </c>
      <c r="S88" s="217"/>
      <c r="T88" s="274">
        <f>$B$102-B88</f>
        <v>7</v>
      </c>
      <c r="U88" s="274">
        <v>0.0</v>
      </c>
      <c r="V88" s="283">
        <v>0.0</v>
      </c>
      <c r="W88" s="276">
        <f>ROUND(MAX(0,F88-$S$3)+J89+ROUND(F88*$C$2/365,2)*(T88-U88)+ROUND(F88*$C$5,2)*U88,2)</f>
        <v>7882.58</v>
      </c>
      <c r="X88" s="277">
        <f>ROUND(R89/$C$14*100,2)</f>
        <v>315.24</v>
      </c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</row>
    <row r="89">
      <c r="A89" s="259"/>
      <c r="B89" s="253">
        <v>44020.0</v>
      </c>
      <c r="C89" s="278" t="s">
        <v>44</v>
      </c>
      <c r="D89" s="258">
        <f>ROUND($C$2/365*F88,2)</f>
        <v>18.6</v>
      </c>
      <c r="E89" s="279">
        <v>0.0</v>
      </c>
      <c r="F89" s="258">
        <f t="shared" si="28"/>
        <v>22635.28</v>
      </c>
      <c r="G89" s="279">
        <v>0.0</v>
      </c>
      <c r="H89" s="258">
        <f t="shared" si="29"/>
        <v>7364.72</v>
      </c>
      <c r="I89" s="279">
        <f>D89</f>
        <v>18.6</v>
      </c>
      <c r="J89" s="280">
        <f t="shared" si="44"/>
        <v>427.8</v>
      </c>
      <c r="K89" s="279">
        <v>0.0</v>
      </c>
      <c r="L89" s="258">
        <f t="shared" si="31"/>
        <v>517.86</v>
      </c>
      <c r="M89" s="279">
        <v>0.0</v>
      </c>
      <c r="N89" s="258">
        <f t="shared" si="32"/>
        <v>300</v>
      </c>
      <c r="O89" s="279">
        <v>0.0</v>
      </c>
      <c r="P89" s="258">
        <f t="shared" si="33"/>
        <v>278.53</v>
      </c>
      <c r="Q89" s="279">
        <f t="shared" si="34"/>
        <v>18.6</v>
      </c>
      <c r="R89" s="280">
        <f t="shared" si="22"/>
        <v>31524.19</v>
      </c>
      <c r="S89" s="217"/>
      <c r="T89" s="27"/>
      <c r="U89" s="27"/>
      <c r="V89" s="283">
        <v>0.0</v>
      </c>
      <c r="W89" s="27"/>
      <c r="X89" s="27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</row>
    <row r="90">
      <c r="A90" s="259"/>
      <c r="B90" s="269">
        <v>44021.0</v>
      </c>
      <c r="C90" s="270" t="s">
        <v>61</v>
      </c>
      <c r="D90" s="273">
        <f>ROUND($C$3/365*H88,2)</f>
        <v>12.11</v>
      </c>
      <c r="E90" s="272">
        <v>0.0</v>
      </c>
      <c r="F90" s="273">
        <f t="shared" si="28"/>
        <v>22635.28</v>
      </c>
      <c r="G90" s="272">
        <v>0.0</v>
      </c>
      <c r="H90" s="273">
        <f t="shared" si="29"/>
        <v>7364.72</v>
      </c>
      <c r="I90" s="281">
        <v>0.0</v>
      </c>
      <c r="J90" s="271">
        <f>J89+I90+I90</f>
        <v>427.8</v>
      </c>
      <c r="K90" s="272">
        <v>0.0</v>
      </c>
      <c r="L90" s="273">
        <f t="shared" si="31"/>
        <v>517.86</v>
      </c>
      <c r="M90" s="272">
        <v>0.0</v>
      </c>
      <c r="N90" s="273">
        <f t="shared" si="32"/>
        <v>300</v>
      </c>
      <c r="O90" s="272">
        <f>D90</f>
        <v>12.11</v>
      </c>
      <c r="P90" s="273">
        <f t="shared" si="33"/>
        <v>290.64</v>
      </c>
      <c r="Q90" s="272">
        <f t="shared" si="34"/>
        <v>12.11</v>
      </c>
      <c r="R90" s="271">
        <f t="shared" si="22"/>
        <v>31536.3</v>
      </c>
      <c r="S90" s="217"/>
      <c r="T90" s="274">
        <f>$B$102-B90</f>
        <v>6</v>
      </c>
      <c r="U90" s="274">
        <v>0.0</v>
      </c>
      <c r="V90" s="283">
        <v>0.0</v>
      </c>
      <c r="W90" s="276">
        <f>ROUND(MAX(0,F90-$S$3)+J91+ROUND(F90*$C$2/365,2)*(T90-U90)+ROUND(F90*$C$5,2)*U90,2)</f>
        <v>7882.58</v>
      </c>
      <c r="X90" s="277">
        <f>ROUND(R91/$C$14*100,2)</f>
        <v>315.55</v>
      </c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</row>
    <row r="91">
      <c r="A91" s="259"/>
      <c r="B91" s="253">
        <v>44021.0</v>
      </c>
      <c r="C91" s="278" t="s">
        <v>44</v>
      </c>
      <c r="D91" s="258">
        <f>ROUND($C$2/365*F90,2)</f>
        <v>18.6</v>
      </c>
      <c r="E91" s="279">
        <v>0.0</v>
      </c>
      <c r="F91" s="258">
        <f t="shared" si="28"/>
        <v>22635.28</v>
      </c>
      <c r="G91" s="279">
        <v>0.0</v>
      </c>
      <c r="H91" s="258">
        <f t="shared" si="29"/>
        <v>7364.72</v>
      </c>
      <c r="I91" s="279">
        <f>D91</f>
        <v>18.6</v>
      </c>
      <c r="J91" s="280">
        <f t="shared" ref="J91:J93" si="45">J90+I91</f>
        <v>446.4</v>
      </c>
      <c r="K91" s="279">
        <v>0.0</v>
      </c>
      <c r="L91" s="258">
        <f t="shared" si="31"/>
        <v>517.86</v>
      </c>
      <c r="M91" s="279">
        <v>0.0</v>
      </c>
      <c r="N91" s="258">
        <f t="shared" si="32"/>
        <v>300</v>
      </c>
      <c r="O91" s="279">
        <v>0.0</v>
      </c>
      <c r="P91" s="258">
        <f t="shared" si="33"/>
        <v>290.64</v>
      </c>
      <c r="Q91" s="279">
        <f t="shared" si="34"/>
        <v>18.6</v>
      </c>
      <c r="R91" s="280">
        <f t="shared" si="22"/>
        <v>31554.9</v>
      </c>
      <c r="S91" s="217"/>
      <c r="T91" s="27"/>
      <c r="U91" s="27"/>
      <c r="V91" s="283">
        <v>0.0</v>
      </c>
      <c r="W91" s="27"/>
      <c r="X91" s="27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</row>
    <row r="92">
      <c r="A92" s="259"/>
      <c r="B92" s="269">
        <v>44022.0</v>
      </c>
      <c r="C92" s="270" t="s">
        <v>61</v>
      </c>
      <c r="D92" s="273">
        <f>ROUND($C$3/365*H90,2)</f>
        <v>12.11</v>
      </c>
      <c r="E92" s="272">
        <v>0.0</v>
      </c>
      <c r="F92" s="273">
        <f t="shared" si="28"/>
        <v>22635.28</v>
      </c>
      <c r="G92" s="272">
        <v>0.0</v>
      </c>
      <c r="H92" s="273">
        <f t="shared" si="29"/>
        <v>7364.72</v>
      </c>
      <c r="I92" s="281">
        <v>0.0</v>
      </c>
      <c r="J92" s="271">
        <f t="shared" si="45"/>
        <v>446.4</v>
      </c>
      <c r="K92" s="272">
        <v>0.0</v>
      </c>
      <c r="L92" s="273">
        <f t="shared" si="31"/>
        <v>517.86</v>
      </c>
      <c r="M92" s="272">
        <v>0.0</v>
      </c>
      <c r="N92" s="273">
        <f t="shared" si="32"/>
        <v>300</v>
      </c>
      <c r="O92" s="272">
        <f>D92</f>
        <v>12.11</v>
      </c>
      <c r="P92" s="273">
        <f t="shared" si="33"/>
        <v>302.75</v>
      </c>
      <c r="Q92" s="272">
        <f t="shared" si="34"/>
        <v>12.11</v>
      </c>
      <c r="R92" s="271">
        <f t="shared" si="22"/>
        <v>31567.01</v>
      </c>
      <c r="S92" s="217"/>
      <c r="T92" s="274">
        <f>$B$102-B92</f>
        <v>5</v>
      </c>
      <c r="U92" s="274">
        <v>0.0</v>
      </c>
      <c r="V92" s="283">
        <v>0.0</v>
      </c>
      <c r="W92" s="276">
        <f>ROUND(MAX(0,F92-$S$3)+J93+ROUND(F92*$C$2/365,2)*(T92-U92)+ROUND(F92*$C$5,2)*U92,2)</f>
        <v>7882.58</v>
      </c>
      <c r="X92" s="277">
        <f>ROUND(R93/$C$14*100,2)</f>
        <v>315.86</v>
      </c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</row>
    <row r="93">
      <c r="A93" s="259"/>
      <c r="B93" s="253">
        <v>44022.0</v>
      </c>
      <c r="C93" s="278" t="s">
        <v>44</v>
      </c>
      <c r="D93" s="258">
        <f>ROUND($C$2/365*F92,2)</f>
        <v>18.6</v>
      </c>
      <c r="E93" s="279">
        <v>0.0</v>
      </c>
      <c r="F93" s="258">
        <f t="shared" si="28"/>
        <v>22635.28</v>
      </c>
      <c r="G93" s="279">
        <v>0.0</v>
      </c>
      <c r="H93" s="258">
        <f t="shared" si="29"/>
        <v>7364.72</v>
      </c>
      <c r="I93" s="279">
        <f>D93</f>
        <v>18.6</v>
      </c>
      <c r="J93" s="280">
        <f t="shared" si="45"/>
        <v>465</v>
      </c>
      <c r="K93" s="279">
        <v>0.0</v>
      </c>
      <c r="L93" s="258">
        <f t="shared" si="31"/>
        <v>517.86</v>
      </c>
      <c r="M93" s="279">
        <v>0.0</v>
      </c>
      <c r="N93" s="258">
        <f t="shared" si="32"/>
        <v>300</v>
      </c>
      <c r="O93" s="279">
        <v>0.0</v>
      </c>
      <c r="P93" s="258">
        <f t="shared" si="33"/>
        <v>302.75</v>
      </c>
      <c r="Q93" s="279">
        <f t="shared" si="34"/>
        <v>18.6</v>
      </c>
      <c r="R93" s="280">
        <f t="shared" si="22"/>
        <v>31585.61</v>
      </c>
      <c r="S93" s="217"/>
      <c r="T93" s="27"/>
      <c r="U93" s="27"/>
      <c r="V93" s="283">
        <v>0.0</v>
      </c>
      <c r="W93" s="27"/>
      <c r="X93" s="27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</row>
    <row r="94">
      <c r="A94" s="259"/>
      <c r="B94" s="269">
        <v>44023.0</v>
      </c>
      <c r="C94" s="270" t="s">
        <v>61</v>
      </c>
      <c r="D94" s="273">
        <f>ROUND($C$3/365*H92,2)</f>
        <v>12.11</v>
      </c>
      <c r="E94" s="272">
        <v>0.0</v>
      </c>
      <c r="F94" s="273">
        <f t="shared" si="28"/>
        <v>22635.28</v>
      </c>
      <c r="G94" s="272">
        <v>0.0</v>
      </c>
      <c r="H94" s="273">
        <f t="shared" si="29"/>
        <v>7364.72</v>
      </c>
      <c r="I94" s="281">
        <v>0.0</v>
      </c>
      <c r="J94" s="271">
        <f>J93+I94+I94</f>
        <v>465</v>
      </c>
      <c r="K94" s="272">
        <v>0.0</v>
      </c>
      <c r="L94" s="273">
        <f t="shared" si="31"/>
        <v>517.86</v>
      </c>
      <c r="M94" s="272">
        <v>0.0</v>
      </c>
      <c r="N94" s="273">
        <f t="shared" si="32"/>
        <v>300</v>
      </c>
      <c r="O94" s="272">
        <f>D94</f>
        <v>12.11</v>
      </c>
      <c r="P94" s="273">
        <f t="shared" si="33"/>
        <v>314.86</v>
      </c>
      <c r="Q94" s="272">
        <f t="shared" si="34"/>
        <v>12.11</v>
      </c>
      <c r="R94" s="271">
        <f t="shared" si="22"/>
        <v>31597.72</v>
      </c>
      <c r="S94" s="217"/>
      <c r="T94" s="274">
        <f>$B$102-B94</f>
        <v>4</v>
      </c>
      <c r="U94" s="274">
        <v>0.0</v>
      </c>
      <c r="V94" s="283">
        <v>0.0</v>
      </c>
      <c r="W94" s="276">
        <f>ROUND(MAX(0,F94-$S$3)+J95+ROUND(F94*$C$2/365,2)*(T94-U94)+ROUND(F94*$C$5,2)*U94,2)</f>
        <v>7882.58</v>
      </c>
      <c r="X94" s="277">
        <f>ROUND(R95/$C$14*100,2)</f>
        <v>316.16</v>
      </c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</row>
    <row r="95">
      <c r="A95" s="259"/>
      <c r="B95" s="253">
        <v>44023.0</v>
      </c>
      <c r="C95" s="278" t="s">
        <v>44</v>
      </c>
      <c r="D95" s="258">
        <f>ROUND($C$2/365*F94,2)</f>
        <v>18.6</v>
      </c>
      <c r="E95" s="279">
        <v>0.0</v>
      </c>
      <c r="F95" s="258">
        <f t="shared" si="28"/>
        <v>22635.28</v>
      </c>
      <c r="G95" s="279">
        <v>0.0</v>
      </c>
      <c r="H95" s="258">
        <f t="shared" si="29"/>
        <v>7364.72</v>
      </c>
      <c r="I95" s="279">
        <f>D95</f>
        <v>18.6</v>
      </c>
      <c r="J95" s="280">
        <f t="shared" ref="J95:J97" si="46">J94+I95</f>
        <v>483.6</v>
      </c>
      <c r="K95" s="279">
        <v>0.0</v>
      </c>
      <c r="L95" s="258">
        <f t="shared" si="31"/>
        <v>517.86</v>
      </c>
      <c r="M95" s="279">
        <v>0.0</v>
      </c>
      <c r="N95" s="258">
        <f t="shared" si="32"/>
        <v>300</v>
      </c>
      <c r="O95" s="279">
        <v>0.0</v>
      </c>
      <c r="P95" s="258">
        <f t="shared" si="33"/>
        <v>314.86</v>
      </c>
      <c r="Q95" s="279">
        <f t="shared" si="34"/>
        <v>18.6</v>
      </c>
      <c r="R95" s="280">
        <f t="shared" si="22"/>
        <v>31616.32</v>
      </c>
      <c r="S95" s="217"/>
      <c r="T95" s="27"/>
      <c r="U95" s="27"/>
      <c r="V95" s="283">
        <v>0.0</v>
      </c>
      <c r="W95" s="27"/>
      <c r="X95" s="27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</row>
    <row r="96">
      <c r="A96" s="259"/>
      <c r="B96" s="269">
        <v>44024.0</v>
      </c>
      <c r="C96" s="270" t="s">
        <v>61</v>
      </c>
      <c r="D96" s="273">
        <f>ROUND($C$3/365*H94,2)</f>
        <v>12.11</v>
      </c>
      <c r="E96" s="272">
        <v>0.0</v>
      </c>
      <c r="F96" s="273">
        <f t="shared" si="28"/>
        <v>22635.28</v>
      </c>
      <c r="G96" s="272">
        <v>0.0</v>
      </c>
      <c r="H96" s="273">
        <f t="shared" si="29"/>
        <v>7364.72</v>
      </c>
      <c r="I96" s="281">
        <v>0.0</v>
      </c>
      <c r="J96" s="271">
        <f t="shared" si="46"/>
        <v>483.6</v>
      </c>
      <c r="K96" s="272">
        <v>0.0</v>
      </c>
      <c r="L96" s="273">
        <f t="shared" si="31"/>
        <v>517.86</v>
      </c>
      <c r="M96" s="272">
        <v>0.0</v>
      </c>
      <c r="N96" s="273">
        <f t="shared" si="32"/>
        <v>300</v>
      </c>
      <c r="O96" s="272">
        <f>D96</f>
        <v>12.11</v>
      </c>
      <c r="P96" s="273">
        <f t="shared" si="33"/>
        <v>326.97</v>
      </c>
      <c r="Q96" s="272">
        <f t="shared" si="34"/>
        <v>12.11</v>
      </c>
      <c r="R96" s="271">
        <f t="shared" si="22"/>
        <v>31628.43</v>
      </c>
      <c r="S96" s="217"/>
      <c r="T96" s="274">
        <f>$B$102-B96</f>
        <v>3</v>
      </c>
      <c r="U96" s="274">
        <v>0.0</v>
      </c>
      <c r="V96" s="283">
        <v>0.0</v>
      </c>
      <c r="W96" s="276">
        <f>ROUND(MAX(0,F96-$S$3)+J97+ROUND(F96*$C$2/365,2)*(T96-U96)+ROUND(F96*$C$5,2)*U96,2)</f>
        <v>7882.58</v>
      </c>
      <c r="X96" s="277">
        <f>ROUND(R97/$C$14*100,2)</f>
        <v>316.47</v>
      </c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</row>
    <row r="97">
      <c r="A97" s="259"/>
      <c r="B97" s="253">
        <v>44024.0</v>
      </c>
      <c r="C97" s="278" t="s">
        <v>44</v>
      </c>
      <c r="D97" s="258">
        <f>ROUND($C$2/365*F96,2)</f>
        <v>18.6</v>
      </c>
      <c r="E97" s="279">
        <v>0.0</v>
      </c>
      <c r="F97" s="258">
        <f t="shared" si="28"/>
        <v>22635.28</v>
      </c>
      <c r="G97" s="279">
        <v>0.0</v>
      </c>
      <c r="H97" s="258">
        <f t="shared" si="29"/>
        <v>7364.72</v>
      </c>
      <c r="I97" s="279">
        <f>D97</f>
        <v>18.6</v>
      </c>
      <c r="J97" s="280">
        <f t="shared" si="46"/>
        <v>502.2</v>
      </c>
      <c r="K97" s="279">
        <v>0.0</v>
      </c>
      <c r="L97" s="258">
        <f t="shared" si="31"/>
        <v>517.86</v>
      </c>
      <c r="M97" s="279">
        <v>0.0</v>
      </c>
      <c r="N97" s="258">
        <f t="shared" si="32"/>
        <v>300</v>
      </c>
      <c r="O97" s="279">
        <v>0.0</v>
      </c>
      <c r="P97" s="258">
        <f t="shared" si="33"/>
        <v>326.97</v>
      </c>
      <c r="Q97" s="279">
        <f t="shared" si="34"/>
        <v>18.6</v>
      </c>
      <c r="R97" s="280">
        <f t="shared" si="22"/>
        <v>31647.03</v>
      </c>
      <c r="S97" s="217"/>
      <c r="T97" s="27"/>
      <c r="U97" s="27"/>
      <c r="V97" s="283">
        <v>0.0</v>
      </c>
      <c r="W97" s="27"/>
      <c r="X97" s="27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</row>
    <row r="98">
      <c r="A98" s="259"/>
      <c r="B98" s="269">
        <v>44025.0</v>
      </c>
      <c r="C98" s="270" t="s">
        <v>61</v>
      </c>
      <c r="D98" s="273">
        <f>ROUND($C$3/365*H96,2)</f>
        <v>12.11</v>
      </c>
      <c r="E98" s="272">
        <v>0.0</v>
      </c>
      <c r="F98" s="273">
        <f t="shared" si="28"/>
        <v>22635.28</v>
      </c>
      <c r="G98" s="272">
        <v>0.0</v>
      </c>
      <c r="H98" s="273">
        <f t="shared" si="29"/>
        <v>7364.72</v>
      </c>
      <c r="I98" s="281">
        <v>0.0</v>
      </c>
      <c r="J98" s="271">
        <f>J97+I98+I98</f>
        <v>502.2</v>
      </c>
      <c r="K98" s="272">
        <v>0.0</v>
      </c>
      <c r="L98" s="273">
        <f t="shared" si="31"/>
        <v>517.86</v>
      </c>
      <c r="M98" s="272">
        <v>0.0</v>
      </c>
      <c r="N98" s="273">
        <f t="shared" si="32"/>
        <v>300</v>
      </c>
      <c r="O98" s="272">
        <f>D98</f>
        <v>12.11</v>
      </c>
      <c r="P98" s="273">
        <f t="shared" si="33"/>
        <v>339.08</v>
      </c>
      <c r="Q98" s="272">
        <f t="shared" si="34"/>
        <v>12.11</v>
      </c>
      <c r="R98" s="271">
        <f t="shared" si="22"/>
        <v>31659.14</v>
      </c>
      <c r="S98" s="217"/>
      <c r="T98" s="274">
        <f>$B$102-B98</f>
        <v>2</v>
      </c>
      <c r="U98" s="274">
        <v>0.0</v>
      </c>
      <c r="V98" s="283">
        <v>0.0</v>
      </c>
      <c r="W98" s="276">
        <f>ROUND(MAX(0,F98-$S$3)+J99+ROUND(F98*$C$2/365,2)*(T98-U98)+ROUND(F98*$C$5,2)*U98,2)</f>
        <v>7882.58</v>
      </c>
      <c r="X98" s="277">
        <f>ROUND(R99/$C$14*100,2)</f>
        <v>316.78</v>
      </c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</row>
    <row r="99">
      <c r="A99" s="259"/>
      <c r="B99" s="253">
        <v>44025.0</v>
      </c>
      <c r="C99" s="278" t="s">
        <v>44</v>
      </c>
      <c r="D99" s="258">
        <f>ROUND($C$2/365*F98,2)</f>
        <v>18.6</v>
      </c>
      <c r="E99" s="279">
        <v>0.0</v>
      </c>
      <c r="F99" s="258">
        <f t="shared" si="28"/>
        <v>22635.28</v>
      </c>
      <c r="G99" s="279">
        <v>0.0</v>
      </c>
      <c r="H99" s="258">
        <f t="shared" si="29"/>
        <v>7364.72</v>
      </c>
      <c r="I99" s="279">
        <f>D99</f>
        <v>18.6</v>
      </c>
      <c r="J99" s="280">
        <f t="shared" ref="J99:J101" si="47">J98+I99</f>
        <v>520.8</v>
      </c>
      <c r="K99" s="279">
        <v>0.0</v>
      </c>
      <c r="L99" s="258">
        <f t="shared" si="31"/>
        <v>517.86</v>
      </c>
      <c r="M99" s="279">
        <v>0.0</v>
      </c>
      <c r="N99" s="258">
        <f t="shared" si="32"/>
        <v>300</v>
      </c>
      <c r="O99" s="279">
        <v>0.0</v>
      </c>
      <c r="P99" s="258">
        <f t="shared" si="33"/>
        <v>339.08</v>
      </c>
      <c r="Q99" s="279">
        <f t="shared" si="34"/>
        <v>18.6</v>
      </c>
      <c r="R99" s="280">
        <f t="shared" si="22"/>
        <v>31677.74</v>
      </c>
      <c r="S99" s="217"/>
      <c r="T99" s="27"/>
      <c r="U99" s="27"/>
      <c r="V99" s="283">
        <v>0.0</v>
      </c>
      <c r="W99" s="27"/>
      <c r="X99" s="27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</row>
    <row r="100">
      <c r="A100" s="259"/>
      <c r="B100" s="269">
        <v>44026.0</v>
      </c>
      <c r="C100" s="270" t="s">
        <v>61</v>
      </c>
      <c r="D100" s="273">
        <f>ROUND($C$3/365*H98,2)</f>
        <v>12.11</v>
      </c>
      <c r="E100" s="272">
        <v>0.0</v>
      </c>
      <c r="F100" s="273">
        <f t="shared" si="28"/>
        <v>22635.28</v>
      </c>
      <c r="G100" s="272">
        <v>0.0</v>
      </c>
      <c r="H100" s="273">
        <f t="shared" si="29"/>
        <v>7364.72</v>
      </c>
      <c r="I100" s="281">
        <v>0.0</v>
      </c>
      <c r="J100" s="271">
        <f t="shared" si="47"/>
        <v>520.8</v>
      </c>
      <c r="K100" s="272">
        <v>0.0</v>
      </c>
      <c r="L100" s="273">
        <f t="shared" si="31"/>
        <v>517.86</v>
      </c>
      <c r="M100" s="272">
        <v>0.0</v>
      </c>
      <c r="N100" s="273">
        <f t="shared" si="32"/>
        <v>300</v>
      </c>
      <c r="O100" s="272">
        <f>D100</f>
        <v>12.11</v>
      </c>
      <c r="P100" s="273">
        <f t="shared" si="33"/>
        <v>351.19</v>
      </c>
      <c r="Q100" s="272">
        <f t="shared" si="34"/>
        <v>12.11</v>
      </c>
      <c r="R100" s="271">
        <f t="shared" si="22"/>
        <v>31689.85</v>
      </c>
      <c r="S100" s="217"/>
      <c r="T100" s="274">
        <f>$B$102-B100</f>
        <v>1</v>
      </c>
      <c r="U100" s="274">
        <v>0.0</v>
      </c>
      <c r="V100" s="283">
        <v>0.0</v>
      </c>
      <c r="W100" s="276">
        <f>ROUND(MAX(0,F100-$S$3)+J101+ROUND(F100*$C$2/365,2)*(T100-U100)+ROUND(F100*$C$5,2)*U100,2)</f>
        <v>7882.58</v>
      </c>
      <c r="X100" s="277">
        <f>ROUND(R101/$C$14*100,2)</f>
        <v>317.08</v>
      </c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</row>
    <row r="101">
      <c r="A101" s="259"/>
      <c r="B101" s="253">
        <v>44026.0</v>
      </c>
      <c r="C101" s="278" t="s">
        <v>44</v>
      </c>
      <c r="D101" s="258">
        <f>ROUND($C$2/365*F100,2)</f>
        <v>18.6</v>
      </c>
      <c r="E101" s="279">
        <v>0.0</v>
      </c>
      <c r="F101" s="258">
        <f t="shared" si="28"/>
        <v>22635.28</v>
      </c>
      <c r="G101" s="279">
        <v>0.0</v>
      </c>
      <c r="H101" s="258">
        <f t="shared" si="29"/>
        <v>7364.72</v>
      </c>
      <c r="I101" s="279">
        <f>D101</f>
        <v>18.6</v>
      </c>
      <c r="J101" s="280">
        <f t="shared" si="47"/>
        <v>539.4</v>
      </c>
      <c r="K101" s="279">
        <v>0.0</v>
      </c>
      <c r="L101" s="258">
        <f t="shared" si="31"/>
        <v>517.86</v>
      </c>
      <c r="M101" s="279">
        <v>0.0</v>
      </c>
      <c r="N101" s="258">
        <f t="shared" si="32"/>
        <v>300</v>
      </c>
      <c r="O101" s="279">
        <v>0.0</v>
      </c>
      <c r="P101" s="258">
        <f t="shared" si="33"/>
        <v>351.19</v>
      </c>
      <c r="Q101" s="279">
        <f t="shared" si="34"/>
        <v>18.6</v>
      </c>
      <c r="R101" s="280">
        <f t="shared" si="22"/>
        <v>31708.45</v>
      </c>
      <c r="S101" s="217"/>
      <c r="T101" s="27"/>
      <c r="U101" s="27"/>
      <c r="V101" s="283">
        <v>0.0</v>
      </c>
      <c r="W101" s="27"/>
      <c r="X101" s="27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</row>
    <row r="102">
      <c r="A102" s="259"/>
      <c r="B102" s="269">
        <v>44027.0</v>
      </c>
      <c r="C102" s="270" t="s">
        <v>61</v>
      </c>
      <c r="D102" s="273">
        <f>ROUND($C$3/365*H100,2)</f>
        <v>12.11</v>
      </c>
      <c r="E102" s="272">
        <v>0.0</v>
      </c>
      <c r="F102" s="273">
        <f t="shared" si="28"/>
        <v>22635.28</v>
      </c>
      <c r="G102" s="272">
        <v>0.0</v>
      </c>
      <c r="H102" s="273">
        <f t="shared" si="29"/>
        <v>7364.72</v>
      </c>
      <c r="I102" s="281">
        <v>0.0</v>
      </c>
      <c r="J102" s="271">
        <f>J101+I102+I102</f>
        <v>539.4</v>
      </c>
      <c r="K102" s="272">
        <v>0.0</v>
      </c>
      <c r="L102" s="273">
        <f t="shared" si="31"/>
        <v>517.86</v>
      </c>
      <c r="M102" s="272">
        <v>0.0</v>
      </c>
      <c r="N102" s="273">
        <f t="shared" si="32"/>
        <v>300</v>
      </c>
      <c r="O102" s="272">
        <f>D102</f>
        <v>12.11</v>
      </c>
      <c r="P102" s="273">
        <f t="shared" si="33"/>
        <v>363.3</v>
      </c>
      <c r="Q102" s="272">
        <f t="shared" si="34"/>
        <v>12.11</v>
      </c>
      <c r="R102" s="271">
        <f t="shared" si="22"/>
        <v>31720.56</v>
      </c>
      <c r="S102" s="217"/>
      <c r="T102" s="274">
        <f>$B$102-B102</f>
        <v>0</v>
      </c>
      <c r="U102" s="274">
        <v>0.0</v>
      </c>
      <c r="V102" s="283">
        <v>0.0</v>
      </c>
      <c r="W102" s="276">
        <f>ROUND(MAX(0,F102-$S$3)+J103+ROUND(F102*$C$2/365,2)*(T102-U102)+ROUND(F102*$C$5,2)*U102,2)</f>
        <v>7882.58</v>
      </c>
      <c r="X102" s="277">
        <f>ROUND(R103/$C$14*100,2)</f>
        <v>317.39</v>
      </c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</row>
    <row r="103">
      <c r="A103" s="246"/>
      <c r="B103" s="260">
        <v>44027.0</v>
      </c>
      <c r="C103" s="285" t="s">
        <v>44</v>
      </c>
      <c r="D103" s="265">
        <f>ROUND($C$2/365*F102,2)</f>
        <v>18.6</v>
      </c>
      <c r="E103" s="286">
        <v>0.0</v>
      </c>
      <c r="F103" s="265">
        <f t="shared" si="28"/>
        <v>22635.28</v>
      </c>
      <c r="G103" s="286">
        <v>0.0</v>
      </c>
      <c r="H103" s="265">
        <f t="shared" si="29"/>
        <v>7364.72</v>
      </c>
      <c r="I103" s="286">
        <f>D103</f>
        <v>18.6</v>
      </c>
      <c r="J103" s="287">
        <f t="shared" ref="J103:J106" si="48">J102+I103</f>
        <v>558</v>
      </c>
      <c r="K103" s="286">
        <v>0.0</v>
      </c>
      <c r="L103" s="265">
        <f t="shared" si="31"/>
        <v>517.86</v>
      </c>
      <c r="M103" s="286">
        <v>0.0</v>
      </c>
      <c r="N103" s="265">
        <f t="shared" si="32"/>
        <v>300</v>
      </c>
      <c r="O103" s="286">
        <v>0.0</v>
      </c>
      <c r="P103" s="265">
        <f t="shared" si="33"/>
        <v>363.3</v>
      </c>
      <c r="Q103" s="286">
        <f t="shared" si="34"/>
        <v>18.6</v>
      </c>
      <c r="R103" s="287">
        <f t="shared" si="22"/>
        <v>31739.16</v>
      </c>
      <c r="S103" s="217"/>
      <c r="T103" s="288"/>
      <c r="U103" s="288"/>
      <c r="V103" s="315">
        <v>0.0</v>
      </c>
      <c r="W103" s="27"/>
      <c r="X103" s="288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</row>
    <row r="104">
      <c r="A104" s="246"/>
      <c r="B104" s="269">
        <v>44028.0</v>
      </c>
      <c r="C104" s="270" t="s">
        <v>58</v>
      </c>
      <c r="D104" s="271">
        <f>C8</f>
        <v>300</v>
      </c>
      <c r="E104" s="272">
        <v>0.0</v>
      </c>
      <c r="F104" s="273">
        <f t="shared" si="28"/>
        <v>22635.28</v>
      </c>
      <c r="G104" s="272">
        <f>0</f>
        <v>0</v>
      </c>
      <c r="H104" s="273">
        <f>G104+H102</f>
        <v>7364.72</v>
      </c>
      <c r="I104" s="272">
        <v>0.0</v>
      </c>
      <c r="J104" s="271">
        <f t="shared" si="48"/>
        <v>558</v>
      </c>
      <c r="K104" s="272">
        <v>0.0</v>
      </c>
      <c r="L104" s="273">
        <f>K104+L102</f>
        <v>517.86</v>
      </c>
      <c r="M104" s="272">
        <f>D104</f>
        <v>300</v>
      </c>
      <c r="N104" s="273">
        <f>M104+N102</f>
        <v>600</v>
      </c>
      <c r="O104" s="272">
        <v>0.0</v>
      </c>
      <c r="P104" s="273">
        <f>O104+P103</f>
        <v>363.3</v>
      </c>
      <c r="Q104" s="272">
        <f>E104+I104+M104+O104</f>
        <v>300</v>
      </c>
      <c r="R104" s="271">
        <f t="shared" si="22"/>
        <v>32039.16</v>
      </c>
      <c r="S104" s="217"/>
      <c r="T104" s="274">
        <v>30.0</v>
      </c>
      <c r="U104" s="274">
        <v>0.0</v>
      </c>
      <c r="V104" s="275">
        <v>0.0</v>
      </c>
      <c r="W104" s="276">
        <f>ROUND(MAX(0,F108-$S$4)+J108+ROUND(F108*$C$2/365,2)*(T104-U104)+ROUND(F108*$C$5,2)*U104,2)</f>
        <v>7882.58</v>
      </c>
      <c r="X104" s="277">
        <f>ROUND(R108/$C$14*100,2)</f>
        <v>320.76</v>
      </c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</row>
    <row r="105">
      <c r="A105" s="246"/>
      <c r="B105" s="269">
        <v>44028.0</v>
      </c>
      <c r="C105" s="270" t="s">
        <v>59</v>
      </c>
      <c r="D105" s="273">
        <f>F104-S3</f>
        <v>7324.58</v>
      </c>
      <c r="E105" s="272">
        <f>-D105</f>
        <v>-7324.58</v>
      </c>
      <c r="F105" s="273">
        <f t="shared" ref="F105:F107" si="49">F104+E105</f>
        <v>15310.7</v>
      </c>
      <c r="G105" s="272">
        <f>D105</f>
        <v>7324.58</v>
      </c>
      <c r="H105" s="273">
        <f>G105+H104</f>
        <v>14689.3</v>
      </c>
      <c r="I105" s="272">
        <v>0.0</v>
      </c>
      <c r="J105" s="271">
        <f t="shared" si="48"/>
        <v>558</v>
      </c>
      <c r="K105" s="272">
        <v>0.0</v>
      </c>
      <c r="L105" s="273">
        <f t="shared" ref="L105:L107" si="50">L104+K105</f>
        <v>517.86</v>
      </c>
      <c r="M105" s="272">
        <v>0.0</v>
      </c>
      <c r="N105" s="273">
        <f t="shared" ref="N105:N106" si="51">N104+M105</f>
        <v>600</v>
      </c>
      <c r="O105" s="272">
        <v>0.0</v>
      </c>
      <c r="P105" s="273">
        <f t="shared" ref="P105:P108" si="52">P104+O105</f>
        <v>363.3</v>
      </c>
      <c r="Q105" s="272">
        <v>0.0</v>
      </c>
      <c r="R105" s="271">
        <f t="shared" si="22"/>
        <v>32039.16</v>
      </c>
      <c r="S105" s="217"/>
      <c r="T105" s="23"/>
      <c r="U105" s="23"/>
      <c r="V105" s="23"/>
      <c r="W105" s="23"/>
      <c r="X105" s="23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</row>
    <row r="106">
      <c r="A106" s="246"/>
      <c r="B106" s="269">
        <v>44028.0</v>
      </c>
      <c r="C106" s="270" t="s">
        <v>60</v>
      </c>
      <c r="D106" s="273">
        <f>J105</f>
        <v>558</v>
      </c>
      <c r="E106" s="272">
        <v>0.0</v>
      </c>
      <c r="F106" s="273">
        <f t="shared" si="49"/>
        <v>15310.7</v>
      </c>
      <c r="G106" s="272">
        <v>0.0</v>
      </c>
      <c r="H106" s="273">
        <f t="shared" ref="H106:H107" si="53">H105+G106</f>
        <v>14689.3</v>
      </c>
      <c r="I106" s="272">
        <f>-J105</f>
        <v>-558</v>
      </c>
      <c r="J106" s="271">
        <f t="shared" si="48"/>
        <v>0</v>
      </c>
      <c r="K106" s="272">
        <f>J105</f>
        <v>558</v>
      </c>
      <c r="L106" s="273">
        <f t="shared" si="50"/>
        <v>1075.86</v>
      </c>
      <c r="M106" s="272">
        <v>0.0</v>
      </c>
      <c r="N106" s="273">
        <f t="shared" si="51"/>
        <v>600</v>
      </c>
      <c r="O106" s="272">
        <v>0.0</v>
      </c>
      <c r="P106" s="273">
        <f t="shared" si="52"/>
        <v>363.3</v>
      </c>
      <c r="Q106" s="272">
        <v>0.0</v>
      </c>
      <c r="R106" s="271">
        <f t="shared" si="22"/>
        <v>32039.16</v>
      </c>
      <c r="S106" s="217"/>
      <c r="T106" s="23"/>
      <c r="U106" s="23"/>
      <c r="V106" s="23"/>
      <c r="W106" s="23"/>
      <c r="X106" s="23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</row>
    <row r="107">
      <c r="A107" s="246"/>
      <c r="B107" s="269">
        <v>44028.0</v>
      </c>
      <c r="C107" s="270" t="s">
        <v>61</v>
      </c>
      <c r="D107" s="273">
        <f>ROUND($C$3/365*H106,2)</f>
        <v>24.15</v>
      </c>
      <c r="E107" s="272">
        <v>0.0</v>
      </c>
      <c r="F107" s="273">
        <f t="shared" si="49"/>
        <v>15310.7</v>
      </c>
      <c r="G107" s="272">
        <v>0.0</v>
      </c>
      <c r="H107" s="273">
        <f t="shared" si="53"/>
        <v>14689.3</v>
      </c>
      <c r="I107" s="272">
        <v>0.0</v>
      </c>
      <c r="J107" s="271">
        <v>0.0</v>
      </c>
      <c r="K107" s="272">
        <v>0.0</v>
      </c>
      <c r="L107" s="273">
        <f t="shared" si="50"/>
        <v>1075.86</v>
      </c>
      <c r="M107" s="272">
        <v>0.0</v>
      </c>
      <c r="N107" s="273">
        <f>N104+M107</f>
        <v>600</v>
      </c>
      <c r="O107" s="272">
        <f>D107</f>
        <v>24.15</v>
      </c>
      <c r="P107" s="273">
        <f t="shared" si="52"/>
        <v>387.45</v>
      </c>
      <c r="Q107" s="272">
        <f t="shared" ref="Q107:Q168" si="54">D107</f>
        <v>24.15</v>
      </c>
      <c r="R107" s="271">
        <f t="shared" si="22"/>
        <v>32063.31</v>
      </c>
      <c r="S107" s="217"/>
      <c r="T107" s="23"/>
      <c r="U107" s="23"/>
      <c r="V107" s="23"/>
      <c r="W107" s="23"/>
      <c r="X107" s="23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</row>
    <row r="108">
      <c r="A108" s="259"/>
      <c r="B108" s="253">
        <v>44028.0</v>
      </c>
      <c r="C108" s="278" t="s">
        <v>44</v>
      </c>
      <c r="D108" s="258">
        <f>ROUND($C$2/365*F107,2)</f>
        <v>12.58</v>
      </c>
      <c r="E108" s="279">
        <v>0.0</v>
      </c>
      <c r="F108" s="258">
        <f t="shared" ref="F108:F169" si="55">F106+E108</f>
        <v>15310.7</v>
      </c>
      <c r="G108" s="279">
        <v>0.0</v>
      </c>
      <c r="H108" s="258">
        <f t="shared" ref="H108:H168" si="56">H106+G108</f>
        <v>14689.3</v>
      </c>
      <c r="I108" s="279">
        <f>D108</f>
        <v>12.58</v>
      </c>
      <c r="J108" s="280">
        <f t="shared" ref="J108:J171" si="57">J107+I108</f>
        <v>12.58</v>
      </c>
      <c r="K108" s="279">
        <v>0.0</v>
      </c>
      <c r="L108" s="258">
        <f t="shared" ref="L108:L168" si="58">L106+K108</f>
        <v>1075.86</v>
      </c>
      <c r="M108" s="279">
        <v>0.0</v>
      </c>
      <c r="N108" s="258">
        <f t="shared" ref="N108:N168" si="59">N106+M108</f>
        <v>600</v>
      </c>
      <c r="O108" s="279">
        <v>0.0</v>
      </c>
      <c r="P108" s="258">
        <f t="shared" si="52"/>
        <v>387.45</v>
      </c>
      <c r="Q108" s="279">
        <f t="shared" si="54"/>
        <v>12.58</v>
      </c>
      <c r="R108" s="280">
        <f t="shared" si="22"/>
        <v>32075.89</v>
      </c>
      <c r="S108" s="217"/>
      <c r="T108" s="27"/>
      <c r="U108" s="27"/>
      <c r="V108" s="27"/>
      <c r="W108" s="27"/>
      <c r="X108" s="27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</row>
    <row r="109">
      <c r="A109" s="259"/>
      <c r="B109" s="269">
        <v>44029.0</v>
      </c>
      <c r="C109" s="270" t="s">
        <v>61</v>
      </c>
      <c r="D109" s="273">
        <f>ROUND($C$3/365*H107,2)</f>
        <v>24.15</v>
      </c>
      <c r="E109" s="272">
        <v>0.0</v>
      </c>
      <c r="F109" s="273">
        <f t="shared" si="55"/>
        <v>15310.7</v>
      </c>
      <c r="G109" s="272">
        <v>0.0</v>
      </c>
      <c r="H109" s="273">
        <f t="shared" si="56"/>
        <v>14689.3</v>
      </c>
      <c r="I109" s="281">
        <v>0.0</v>
      </c>
      <c r="J109" s="271">
        <f t="shared" si="57"/>
        <v>12.58</v>
      </c>
      <c r="K109" s="272">
        <v>0.0</v>
      </c>
      <c r="L109" s="273">
        <f t="shared" si="58"/>
        <v>1075.86</v>
      </c>
      <c r="M109" s="272">
        <v>0.0</v>
      </c>
      <c r="N109" s="273">
        <f t="shared" si="59"/>
        <v>600</v>
      </c>
      <c r="O109" s="272">
        <f>D109</f>
        <v>24.15</v>
      </c>
      <c r="P109" s="273">
        <f>P107+O109</f>
        <v>411.6</v>
      </c>
      <c r="Q109" s="272">
        <f t="shared" si="54"/>
        <v>24.15</v>
      </c>
      <c r="R109" s="271">
        <f t="shared" si="22"/>
        <v>32100.04</v>
      </c>
      <c r="S109" s="217"/>
      <c r="T109" s="274">
        <v>29.0</v>
      </c>
      <c r="U109" s="274">
        <v>0.0</v>
      </c>
      <c r="V109" s="282">
        <v>0.0</v>
      </c>
      <c r="W109" s="276">
        <f>ROUND(MAX(0,F109-$S$4)+J110+ROUND(F109*$C$2/365,2)*(T109-U109)+ROUND(F109*$C$5,2)*U109,2)</f>
        <v>7882.58</v>
      </c>
      <c r="X109" s="277">
        <f>ROUND(R110/$C$14*100,2)</f>
        <v>321.13</v>
      </c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</row>
    <row r="110">
      <c r="A110" s="259"/>
      <c r="B110" s="253">
        <v>44029.0</v>
      </c>
      <c r="C110" s="278" t="s">
        <v>44</v>
      </c>
      <c r="D110" s="258">
        <f>ROUND($C$2/365*F109,2)</f>
        <v>12.58</v>
      </c>
      <c r="E110" s="279">
        <v>0.0</v>
      </c>
      <c r="F110" s="258">
        <f t="shared" si="55"/>
        <v>15310.7</v>
      </c>
      <c r="G110" s="279">
        <v>0.0</v>
      </c>
      <c r="H110" s="258">
        <f t="shared" si="56"/>
        <v>14689.3</v>
      </c>
      <c r="I110" s="279">
        <f>D110</f>
        <v>12.58</v>
      </c>
      <c r="J110" s="280">
        <f t="shared" si="57"/>
        <v>25.16</v>
      </c>
      <c r="K110" s="279">
        <v>0.0</v>
      </c>
      <c r="L110" s="258">
        <f t="shared" si="58"/>
        <v>1075.86</v>
      </c>
      <c r="M110" s="279">
        <v>0.0</v>
      </c>
      <c r="N110" s="258">
        <f t="shared" si="59"/>
        <v>600</v>
      </c>
      <c r="O110" s="279">
        <v>0.0</v>
      </c>
      <c r="P110" s="258">
        <f>P109+O110</f>
        <v>411.6</v>
      </c>
      <c r="Q110" s="279">
        <f t="shared" si="54"/>
        <v>12.58</v>
      </c>
      <c r="R110" s="280">
        <f t="shared" si="22"/>
        <v>32112.62</v>
      </c>
      <c r="S110" s="217"/>
      <c r="T110" s="27"/>
      <c r="U110" s="27"/>
      <c r="V110" s="27"/>
      <c r="W110" s="27"/>
      <c r="X110" s="27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</row>
    <row r="111">
      <c r="A111" s="259"/>
      <c r="B111" s="269">
        <v>44030.0</v>
      </c>
      <c r="C111" s="270" t="s">
        <v>61</v>
      </c>
      <c r="D111" s="273">
        <f>ROUND($C$3/365*H109,2)</f>
        <v>24.15</v>
      </c>
      <c r="E111" s="272">
        <v>0.0</v>
      </c>
      <c r="F111" s="273">
        <f t="shared" si="55"/>
        <v>15310.7</v>
      </c>
      <c r="G111" s="272">
        <v>0.0</v>
      </c>
      <c r="H111" s="273">
        <f t="shared" si="56"/>
        <v>14689.3</v>
      </c>
      <c r="I111" s="281">
        <v>0.0</v>
      </c>
      <c r="J111" s="271">
        <f t="shared" si="57"/>
        <v>25.16</v>
      </c>
      <c r="K111" s="272">
        <v>0.0</v>
      </c>
      <c r="L111" s="273">
        <f t="shared" si="58"/>
        <v>1075.86</v>
      </c>
      <c r="M111" s="272">
        <v>0.0</v>
      </c>
      <c r="N111" s="273">
        <f t="shared" si="59"/>
        <v>600</v>
      </c>
      <c r="O111" s="272">
        <f>D111</f>
        <v>24.15</v>
      </c>
      <c r="P111" s="273">
        <f>P109+O111</f>
        <v>435.75</v>
      </c>
      <c r="Q111" s="272">
        <f t="shared" si="54"/>
        <v>24.15</v>
      </c>
      <c r="R111" s="271">
        <f t="shared" si="22"/>
        <v>32136.77</v>
      </c>
      <c r="S111" s="217"/>
      <c r="T111" s="274">
        <v>28.0</v>
      </c>
      <c r="U111" s="274">
        <v>0.0</v>
      </c>
      <c r="V111" s="283">
        <v>0.0</v>
      </c>
      <c r="W111" s="276">
        <f>ROUND(MAX(0,F111-$S$4)+J112+ROUND(F111*$C$2/365,2)*(T111-U111)+ROUND(F111*$C$5,2)*U111,2)</f>
        <v>7882.58</v>
      </c>
      <c r="X111" s="277">
        <f>ROUND(R112/$C$14*100,2)</f>
        <v>321.49</v>
      </c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</row>
    <row r="112">
      <c r="A112" s="259"/>
      <c r="B112" s="253">
        <v>44030.0</v>
      </c>
      <c r="C112" s="278" t="s">
        <v>44</v>
      </c>
      <c r="D112" s="258">
        <f>ROUND($C$2/365*F111,2)</f>
        <v>12.58</v>
      </c>
      <c r="E112" s="279">
        <v>0.0</v>
      </c>
      <c r="F112" s="258">
        <f t="shared" si="55"/>
        <v>15310.7</v>
      </c>
      <c r="G112" s="279">
        <v>0.0</v>
      </c>
      <c r="H112" s="258">
        <f t="shared" si="56"/>
        <v>14689.3</v>
      </c>
      <c r="I112" s="279">
        <f>D112</f>
        <v>12.58</v>
      </c>
      <c r="J112" s="280">
        <f t="shared" si="57"/>
        <v>37.74</v>
      </c>
      <c r="K112" s="279">
        <v>0.0</v>
      </c>
      <c r="L112" s="258">
        <f t="shared" si="58"/>
        <v>1075.86</v>
      </c>
      <c r="M112" s="279">
        <v>0.0</v>
      </c>
      <c r="N112" s="258">
        <f t="shared" si="59"/>
        <v>600</v>
      </c>
      <c r="O112" s="279">
        <v>0.0</v>
      </c>
      <c r="P112" s="258">
        <f>P111+O112</f>
        <v>435.75</v>
      </c>
      <c r="Q112" s="279">
        <f t="shared" si="54"/>
        <v>12.58</v>
      </c>
      <c r="R112" s="280">
        <f t="shared" si="22"/>
        <v>32149.35</v>
      </c>
      <c r="S112" s="217"/>
      <c r="T112" s="27"/>
      <c r="U112" s="27"/>
      <c r="V112" s="283">
        <v>0.0</v>
      </c>
      <c r="W112" s="27"/>
      <c r="X112" s="27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</row>
    <row r="113">
      <c r="A113" s="259"/>
      <c r="B113" s="269">
        <v>44031.0</v>
      </c>
      <c r="C113" s="270" t="s">
        <v>61</v>
      </c>
      <c r="D113" s="273">
        <f>ROUND($C$3/365*H111,2)</f>
        <v>24.15</v>
      </c>
      <c r="E113" s="272">
        <v>0.0</v>
      </c>
      <c r="F113" s="273">
        <f t="shared" si="55"/>
        <v>15310.7</v>
      </c>
      <c r="G113" s="272">
        <v>0.0</v>
      </c>
      <c r="H113" s="273">
        <f t="shared" si="56"/>
        <v>14689.3</v>
      </c>
      <c r="I113" s="281">
        <v>0.0</v>
      </c>
      <c r="J113" s="271">
        <f t="shared" si="57"/>
        <v>37.74</v>
      </c>
      <c r="K113" s="272">
        <v>0.0</v>
      </c>
      <c r="L113" s="273">
        <f t="shared" si="58"/>
        <v>1075.86</v>
      </c>
      <c r="M113" s="272">
        <v>0.0</v>
      </c>
      <c r="N113" s="273">
        <f t="shared" si="59"/>
        <v>600</v>
      </c>
      <c r="O113" s="272">
        <f>D113</f>
        <v>24.15</v>
      </c>
      <c r="P113" s="273">
        <f>P111+O113</f>
        <v>459.9</v>
      </c>
      <c r="Q113" s="272">
        <f t="shared" si="54"/>
        <v>24.15</v>
      </c>
      <c r="R113" s="271">
        <f t="shared" si="22"/>
        <v>32173.5</v>
      </c>
      <c r="S113" s="217"/>
      <c r="T113" s="274">
        <v>27.0</v>
      </c>
      <c r="U113" s="274">
        <v>0.0</v>
      </c>
      <c r="V113" s="283">
        <v>0.0</v>
      </c>
      <c r="W113" s="276">
        <f>ROUND(MAX(0,F113-$S$4)+J114+ROUND(F113*$C$2/365,2)*(T113-U113)+ROUND(F113*$C$5,2)*U113,2)</f>
        <v>7882.58</v>
      </c>
      <c r="X113" s="277">
        <f>ROUND(R114/$C$14*100,2)</f>
        <v>321.86</v>
      </c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</row>
    <row r="114">
      <c r="A114" s="259"/>
      <c r="B114" s="253">
        <v>44031.0</v>
      </c>
      <c r="C114" s="278" t="s">
        <v>44</v>
      </c>
      <c r="D114" s="258">
        <f>ROUND($C$2/365*F113,2)</f>
        <v>12.58</v>
      </c>
      <c r="E114" s="279">
        <v>0.0</v>
      </c>
      <c r="F114" s="258">
        <f t="shared" si="55"/>
        <v>15310.7</v>
      </c>
      <c r="G114" s="279">
        <v>0.0</v>
      </c>
      <c r="H114" s="258">
        <f t="shared" si="56"/>
        <v>14689.3</v>
      </c>
      <c r="I114" s="279">
        <f>D114</f>
        <v>12.58</v>
      </c>
      <c r="J114" s="280">
        <f t="shared" si="57"/>
        <v>50.32</v>
      </c>
      <c r="K114" s="279">
        <v>0.0</v>
      </c>
      <c r="L114" s="258">
        <f t="shared" si="58"/>
        <v>1075.86</v>
      </c>
      <c r="M114" s="279">
        <v>0.0</v>
      </c>
      <c r="N114" s="258">
        <f t="shared" si="59"/>
        <v>600</v>
      </c>
      <c r="O114" s="279">
        <v>0.0</v>
      </c>
      <c r="P114" s="258">
        <f>P113+O114</f>
        <v>459.9</v>
      </c>
      <c r="Q114" s="279">
        <f t="shared" si="54"/>
        <v>12.58</v>
      </c>
      <c r="R114" s="280">
        <f t="shared" si="22"/>
        <v>32186.08</v>
      </c>
      <c r="S114" s="217"/>
      <c r="T114" s="27"/>
      <c r="U114" s="27"/>
      <c r="V114" s="283">
        <v>0.0</v>
      </c>
      <c r="W114" s="27"/>
      <c r="X114" s="27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</row>
    <row r="115">
      <c r="A115" s="259"/>
      <c r="B115" s="269">
        <v>44032.0</v>
      </c>
      <c r="C115" s="270" t="s">
        <v>61</v>
      </c>
      <c r="D115" s="273">
        <f>ROUND($C$3/365*H113,2)</f>
        <v>24.15</v>
      </c>
      <c r="E115" s="272">
        <v>0.0</v>
      </c>
      <c r="F115" s="273">
        <f t="shared" si="55"/>
        <v>15310.7</v>
      </c>
      <c r="G115" s="272">
        <v>0.0</v>
      </c>
      <c r="H115" s="273">
        <f t="shared" si="56"/>
        <v>14689.3</v>
      </c>
      <c r="I115" s="281">
        <v>0.0</v>
      </c>
      <c r="J115" s="271">
        <f t="shared" si="57"/>
        <v>50.32</v>
      </c>
      <c r="K115" s="272">
        <v>0.0</v>
      </c>
      <c r="L115" s="273">
        <f t="shared" si="58"/>
        <v>1075.86</v>
      </c>
      <c r="M115" s="272">
        <v>0.0</v>
      </c>
      <c r="N115" s="273">
        <f t="shared" si="59"/>
        <v>600</v>
      </c>
      <c r="O115" s="272">
        <f>D115</f>
        <v>24.15</v>
      </c>
      <c r="P115" s="273">
        <f>P113+O115</f>
        <v>484.05</v>
      </c>
      <c r="Q115" s="272">
        <f t="shared" si="54"/>
        <v>24.15</v>
      </c>
      <c r="R115" s="271">
        <f t="shared" si="22"/>
        <v>32210.23</v>
      </c>
      <c r="S115" s="217"/>
      <c r="T115" s="274">
        <v>26.0</v>
      </c>
      <c r="U115" s="274">
        <v>0.0</v>
      </c>
      <c r="V115" s="283">
        <v>0.0</v>
      </c>
      <c r="W115" s="276">
        <f>ROUND(MAX(0,F115-$S$4)+J116+ROUND(F115*$C$2/365,2)*(T115-U115)+ROUND(F115*$C$5,2)*U115,2)</f>
        <v>7882.58</v>
      </c>
      <c r="X115" s="277">
        <f>ROUND(R116/$C$14*100,2)</f>
        <v>322.23</v>
      </c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</row>
    <row r="116">
      <c r="A116" s="259"/>
      <c r="B116" s="253">
        <v>44032.0</v>
      </c>
      <c r="C116" s="278" t="s">
        <v>44</v>
      </c>
      <c r="D116" s="258">
        <f>ROUND($C$2/365*F115,2)</f>
        <v>12.58</v>
      </c>
      <c r="E116" s="279">
        <v>0.0</v>
      </c>
      <c r="F116" s="258">
        <f t="shared" si="55"/>
        <v>15310.7</v>
      </c>
      <c r="G116" s="279">
        <v>0.0</v>
      </c>
      <c r="H116" s="258">
        <f t="shared" si="56"/>
        <v>14689.3</v>
      </c>
      <c r="I116" s="279">
        <f>D116</f>
        <v>12.58</v>
      </c>
      <c r="J116" s="280">
        <f t="shared" si="57"/>
        <v>62.9</v>
      </c>
      <c r="K116" s="279">
        <v>0.0</v>
      </c>
      <c r="L116" s="258">
        <f t="shared" si="58"/>
        <v>1075.86</v>
      </c>
      <c r="M116" s="279">
        <v>0.0</v>
      </c>
      <c r="N116" s="258">
        <f t="shared" si="59"/>
        <v>600</v>
      </c>
      <c r="O116" s="279">
        <v>0.0</v>
      </c>
      <c r="P116" s="258">
        <f>P115+O116</f>
        <v>484.05</v>
      </c>
      <c r="Q116" s="279">
        <f t="shared" si="54"/>
        <v>12.58</v>
      </c>
      <c r="R116" s="280">
        <f t="shared" si="22"/>
        <v>32222.81</v>
      </c>
      <c r="S116" s="217"/>
      <c r="T116" s="27"/>
      <c r="U116" s="27"/>
      <c r="V116" s="283">
        <v>0.0</v>
      </c>
      <c r="W116" s="27"/>
      <c r="X116" s="27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</row>
    <row r="117">
      <c r="A117" s="259"/>
      <c r="B117" s="269">
        <v>44033.0</v>
      </c>
      <c r="C117" s="270" t="s">
        <v>61</v>
      </c>
      <c r="D117" s="273">
        <f>ROUND($C$3/365*H115,2)</f>
        <v>24.15</v>
      </c>
      <c r="E117" s="272">
        <v>0.0</v>
      </c>
      <c r="F117" s="273">
        <f t="shared" si="55"/>
        <v>15310.7</v>
      </c>
      <c r="G117" s="272">
        <v>0.0</v>
      </c>
      <c r="H117" s="273">
        <f t="shared" si="56"/>
        <v>14689.3</v>
      </c>
      <c r="I117" s="281">
        <v>0.0</v>
      </c>
      <c r="J117" s="271">
        <f t="shared" si="57"/>
        <v>62.9</v>
      </c>
      <c r="K117" s="272">
        <v>0.0</v>
      </c>
      <c r="L117" s="273">
        <f t="shared" si="58"/>
        <v>1075.86</v>
      </c>
      <c r="M117" s="272">
        <v>0.0</v>
      </c>
      <c r="N117" s="273">
        <f t="shared" si="59"/>
        <v>600</v>
      </c>
      <c r="O117" s="272">
        <f>D117</f>
        <v>24.15</v>
      </c>
      <c r="P117" s="273">
        <f>P115+O117</f>
        <v>508.2</v>
      </c>
      <c r="Q117" s="272">
        <f t="shared" si="54"/>
        <v>24.15</v>
      </c>
      <c r="R117" s="271">
        <f t="shared" si="22"/>
        <v>32246.96</v>
      </c>
      <c r="S117" s="217"/>
      <c r="T117" s="274">
        <v>25.0</v>
      </c>
      <c r="U117" s="274">
        <v>0.0</v>
      </c>
      <c r="V117" s="283">
        <v>0.0</v>
      </c>
      <c r="W117" s="276">
        <f>ROUND(MAX(0,F117-$S$4)+J118+ROUND(F117*$C$2/365,2)*(T117-U117)+ROUND(F117*$C$5,2)*U117,2)</f>
        <v>7882.58</v>
      </c>
      <c r="X117" s="277">
        <f>ROUND(R118/$C$14*100,2)</f>
        <v>322.6</v>
      </c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</row>
    <row r="118">
      <c r="A118" s="259"/>
      <c r="B118" s="253">
        <v>44033.0</v>
      </c>
      <c r="C118" s="278" t="s">
        <v>44</v>
      </c>
      <c r="D118" s="258">
        <f>ROUND($C$2/365*F117,2)</f>
        <v>12.58</v>
      </c>
      <c r="E118" s="279">
        <v>0.0</v>
      </c>
      <c r="F118" s="258">
        <f t="shared" si="55"/>
        <v>15310.7</v>
      </c>
      <c r="G118" s="279">
        <v>0.0</v>
      </c>
      <c r="H118" s="258">
        <f t="shared" si="56"/>
        <v>14689.3</v>
      </c>
      <c r="I118" s="279">
        <f>D118</f>
        <v>12.58</v>
      </c>
      <c r="J118" s="280">
        <f t="shared" si="57"/>
        <v>75.48</v>
      </c>
      <c r="K118" s="279">
        <v>0.0</v>
      </c>
      <c r="L118" s="258">
        <f t="shared" si="58"/>
        <v>1075.86</v>
      </c>
      <c r="M118" s="279">
        <v>0.0</v>
      </c>
      <c r="N118" s="258">
        <f t="shared" si="59"/>
        <v>600</v>
      </c>
      <c r="O118" s="279">
        <v>0.0</v>
      </c>
      <c r="P118" s="258">
        <f>P117+O118</f>
        <v>508.2</v>
      </c>
      <c r="Q118" s="279">
        <f t="shared" si="54"/>
        <v>12.58</v>
      </c>
      <c r="R118" s="280">
        <f t="shared" si="22"/>
        <v>32259.54</v>
      </c>
      <c r="S118" s="217"/>
      <c r="T118" s="27"/>
      <c r="U118" s="27"/>
      <c r="V118" s="283">
        <v>0.0</v>
      </c>
      <c r="W118" s="27"/>
      <c r="X118" s="27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</row>
    <row r="119">
      <c r="A119" s="259"/>
      <c r="B119" s="269">
        <v>44034.0</v>
      </c>
      <c r="C119" s="270" t="s">
        <v>61</v>
      </c>
      <c r="D119" s="273">
        <f>ROUND($C$3/365*H117,2)</f>
        <v>24.15</v>
      </c>
      <c r="E119" s="272">
        <v>0.0</v>
      </c>
      <c r="F119" s="273">
        <f t="shared" si="55"/>
        <v>15310.7</v>
      </c>
      <c r="G119" s="272">
        <v>0.0</v>
      </c>
      <c r="H119" s="273">
        <f t="shared" si="56"/>
        <v>14689.3</v>
      </c>
      <c r="I119" s="281">
        <v>0.0</v>
      </c>
      <c r="J119" s="271">
        <f t="shared" si="57"/>
        <v>75.48</v>
      </c>
      <c r="K119" s="272">
        <v>0.0</v>
      </c>
      <c r="L119" s="273">
        <f t="shared" si="58"/>
        <v>1075.86</v>
      </c>
      <c r="M119" s="272">
        <v>0.0</v>
      </c>
      <c r="N119" s="273">
        <f t="shared" si="59"/>
        <v>600</v>
      </c>
      <c r="O119" s="272">
        <f>D119</f>
        <v>24.15</v>
      </c>
      <c r="P119" s="273">
        <f>P117+O119</f>
        <v>532.35</v>
      </c>
      <c r="Q119" s="272">
        <f t="shared" si="54"/>
        <v>24.15</v>
      </c>
      <c r="R119" s="271">
        <f t="shared" si="22"/>
        <v>32283.69</v>
      </c>
      <c r="S119" s="217"/>
      <c r="T119" s="274">
        <v>24.0</v>
      </c>
      <c r="U119" s="274">
        <v>0.0</v>
      </c>
      <c r="V119" s="283">
        <v>0.0</v>
      </c>
      <c r="W119" s="276">
        <f>ROUND(MAX(0,F119-$S$4)+J120+ROUND(F119*$C$2/365,2)*(T119-U119)+ROUND(F119*$C$5,2)*U119,2)</f>
        <v>7882.58</v>
      </c>
      <c r="X119" s="277">
        <f>ROUND(R120/$C$14*100,2)</f>
        <v>322.96</v>
      </c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</row>
    <row r="120">
      <c r="A120" s="259"/>
      <c r="B120" s="253">
        <v>44034.0</v>
      </c>
      <c r="C120" s="278" t="s">
        <v>44</v>
      </c>
      <c r="D120" s="258">
        <f>ROUND($C$2/365*F119,2)</f>
        <v>12.58</v>
      </c>
      <c r="E120" s="279">
        <v>0.0</v>
      </c>
      <c r="F120" s="258">
        <f t="shared" si="55"/>
        <v>15310.7</v>
      </c>
      <c r="G120" s="279">
        <v>0.0</v>
      </c>
      <c r="H120" s="258">
        <f t="shared" si="56"/>
        <v>14689.3</v>
      </c>
      <c r="I120" s="279">
        <f>D120</f>
        <v>12.58</v>
      </c>
      <c r="J120" s="280">
        <f t="shared" si="57"/>
        <v>88.06</v>
      </c>
      <c r="K120" s="279">
        <v>0.0</v>
      </c>
      <c r="L120" s="258">
        <f t="shared" si="58"/>
        <v>1075.86</v>
      </c>
      <c r="M120" s="279">
        <v>0.0</v>
      </c>
      <c r="N120" s="258">
        <f t="shared" si="59"/>
        <v>600</v>
      </c>
      <c r="O120" s="279">
        <v>0.0</v>
      </c>
      <c r="P120" s="258">
        <f>P119+O120</f>
        <v>532.35</v>
      </c>
      <c r="Q120" s="279">
        <f t="shared" si="54"/>
        <v>12.58</v>
      </c>
      <c r="R120" s="280">
        <f t="shared" si="22"/>
        <v>32296.27</v>
      </c>
      <c r="S120" s="217"/>
      <c r="T120" s="27"/>
      <c r="U120" s="27"/>
      <c r="V120" s="283">
        <v>0.0</v>
      </c>
      <c r="W120" s="27"/>
      <c r="X120" s="27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</row>
    <row r="121">
      <c r="A121" s="259"/>
      <c r="B121" s="269">
        <v>44035.0</v>
      </c>
      <c r="C121" s="270" t="s">
        <v>61</v>
      </c>
      <c r="D121" s="273">
        <f>ROUND($C$3/365*H119,2)</f>
        <v>24.15</v>
      </c>
      <c r="E121" s="272">
        <v>0.0</v>
      </c>
      <c r="F121" s="273">
        <f t="shared" si="55"/>
        <v>15310.7</v>
      </c>
      <c r="G121" s="272">
        <v>0.0</v>
      </c>
      <c r="H121" s="273">
        <f t="shared" si="56"/>
        <v>14689.3</v>
      </c>
      <c r="I121" s="281">
        <v>0.0</v>
      </c>
      <c r="J121" s="271">
        <f t="shared" si="57"/>
        <v>88.06</v>
      </c>
      <c r="K121" s="272">
        <v>0.0</v>
      </c>
      <c r="L121" s="273">
        <f t="shared" si="58"/>
        <v>1075.86</v>
      </c>
      <c r="M121" s="272">
        <v>0.0</v>
      </c>
      <c r="N121" s="273">
        <f t="shared" si="59"/>
        <v>600</v>
      </c>
      <c r="O121" s="272">
        <f>D121</f>
        <v>24.15</v>
      </c>
      <c r="P121" s="273">
        <f>P119+O121</f>
        <v>556.5</v>
      </c>
      <c r="Q121" s="272">
        <f t="shared" si="54"/>
        <v>24.15</v>
      </c>
      <c r="R121" s="271">
        <f t="shared" si="22"/>
        <v>32320.42</v>
      </c>
      <c r="S121" s="217"/>
      <c r="T121" s="274">
        <v>23.0</v>
      </c>
      <c r="U121" s="274">
        <v>0.0</v>
      </c>
      <c r="V121" s="283">
        <v>0.0</v>
      </c>
      <c r="W121" s="276">
        <f>ROUND(MAX(0,F121-$S$4)+J122+ROUND(F121*$C$2/365,2)*(T121-U121)+ROUND(F121*$C$5,2)*U121,2)</f>
        <v>7882.58</v>
      </c>
      <c r="X121" s="277">
        <f>ROUND(R122/$C$14*100,2)</f>
        <v>323.33</v>
      </c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</row>
    <row r="122">
      <c r="A122" s="259"/>
      <c r="B122" s="253">
        <v>44035.0</v>
      </c>
      <c r="C122" s="278" t="s">
        <v>44</v>
      </c>
      <c r="D122" s="258">
        <f>ROUND($C$2/365*F121,2)</f>
        <v>12.58</v>
      </c>
      <c r="E122" s="279">
        <v>0.0</v>
      </c>
      <c r="F122" s="258">
        <f t="shared" si="55"/>
        <v>15310.7</v>
      </c>
      <c r="G122" s="279">
        <v>0.0</v>
      </c>
      <c r="H122" s="258">
        <f t="shared" si="56"/>
        <v>14689.3</v>
      </c>
      <c r="I122" s="279">
        <f>D122</f>
        <v>12.58</v>
      </c>
      <c r="J122" s="280">
        <f t="shared" si="57"/>
        <v>100.64</v>
      </c>
      <c r="K122" s="279">
        <v>0.0</v>
      </c>
      <c r="L122" s="258">
        <f t="shared" si="58"/>
        <v>1075.86</v>
      </c>
      <c r="M122" s="279">
        <v>0.0</v>
      </c>
      <c r="N122" s="258">
        <f t="shared" si="59"/>
        <v>600</v>
      </c>
      <c r="O122" s="279">
        <v>0.0</v>
      </c>
      <c r="P122" s="258">
        <f>P121+O122</f>
        <v>556.5</v>
      </c>
      <c r="Q122" s="279">
        <f t="shared" si="54"/>
        <v>12.58</v>
      </c>
      <c r="R122" s="280">
        <f t="shared" si="22"/>
        <v>32333</v>
      </c>
      <c r="S122" s="217"/>
      <c r="T122" s="27"/>
      <c r="U122" s="27"/>
      <c r="V122" s="283">
        <v>0.0</v>
      </c>
      <c r="W122" s="27"/>
      <c r="X122" s="27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</row>
    <row r="123">
      <c r="A123" s="259"/>
      <c r="B123" s="269">
        <v>44036.0</v>
      </c>
      <c r="C123" s="270" t="s">
        <v>61</v>
      </c>
      <c r="D123" s="273">
        <f>ROUND($C$3/365*H121,2)</f>
        <v>24.15</v>
      </c>
      <c r="E123" s="272">
        <v>0.0</v>
      </c>
      <c r="F123" s="273">
        <f t="shared" si="55"/>
        <v>15310.7</v>
      </c>
      <c r="G123" s="272">
        <v>0.0</v>
      </c>
      <c r="H123" s="273">
        <f t="shared" si="56"/>
        <v>14689.3</v>
      </c>
      <c r="I123" s="281">
        <v>0.0</v>
      </c>
      <c r="J123" s="271">
        <f t="shared" si="57"/>
        <v>100.64</v>
      </c>
      <c r="K123" s="272">
        <v>0.0</v>
      </c>
      <c r="L123" s="273">
        <f t="shared" si="58"/>
        <v>1075.86</v>
      </c>
      <c r="M123" s="272">
        <v>0.0</v>
      </c>
      <c r="N123" s="273">
        <f t="shared" si="59"/>
        <v>600</v>
      </c>
      <c r="O123" s="272">
        <f>D123</f>
        <v>24.15</v>
      </c>
      <c r="P123" s="273">
        <f>P121+O123</f>
        <v>580.65</v>
      </c>
      <c r="Q123" s="272">
        <f t="shared" si="54"/>
        <v>24.15</v>
      </c>
      <c r="R123" s="271">
        <f t="shared" si="22"/>
        <v>32357.15</v>
      </c>
      <c r="S123" s="217"/>
      <c r="T123" s="274">
        <v>22.0</v>
      </c>
      <c r="U123" s="274">
        <v>0.0</v>
      </c>
      <c r="V123" s="283">
        <v>0.0</v>
      </c>
      <c r="W123" s="276">
        <f>ROUND(MAX(0,F123-$S$4)+J124+ROUND(F123*$C$2/365,2)*(T123-U123)+ROUND(F123*$C$5,2)*U123,2)</f>
        <v>7882.58</v>
      </c>
      <c r="X123" s="277">
        <f>ROUND(R124/$C$14*100,2)</f>
        <v>323.7</v>
      </c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</row>
    <row r="124">
      <c r="A124" s="259"/>
      <c r="B124" s="253">
        <v>44036.0</v>
      </c>
      <c r="C124" s="278" t="s">
        <v>44</v>
      </c>
      <c r="D124" s="258">
        <f>ROUND($C$2/365*F123,2)</f>
        <v>12.58</v>
      </c>
      <c r="E124" s="279">
        <v>0.0</v>
      </c>
      <c r="F124" s="258">
        <f t="shared" si="55"/>
        <v>15310.7</v>
      </c>
      <c r="G124" s="279">
        <v>0.0</v>
      </c>
      <c r="H124" s="258">
        <f t="shared" si="56"/>
        <v>14689.3</v>
      </c>
      <c r="I124" s="279">
        <f>D124</f>
        <v>12.58</v>
      </c>
      <c r="J124" s="280">
        <f t="shared" si="57"/>
        <v>113.22</v>
      </c>
      <c r="K124" s="279">
        <v>0.0</v>
      </c>
      <c r="L124" s="258">
        <f t="shared" si="58"/>
        <v>1075.86</v>
      </c>
      <c r="M124" s="279">
        <v>0.0</v>
      </c>
      <c r="N124" s="258">
        <f t="shared" si="59"/>
        <v>600</v>
      </c>
      <c r="O124" s="279">
        <v>0.0</v>
      </c>
      <c r="P124" s="258">
        <f>P123+O124</f>
        <v>580.65</v>
      </c>
      <c r="Q124" s="279">
        <f t="shared" si="54"/>
        <v>12.58</v>
      </c>
      <c r="R124" s="280">
        <f t="shared" si="22"/>
        <v>32369.73</v>
      </c>
      <c r="S124" s="217"/>
      <c r="T124" s="27"/>
      <c r="U124" s="27"/>
      <c r="V124" s="283">
        <v>0.0</v>
      </c>
      <c r="W124" s="27"/>
      <c r="X124" s="27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</row>
    <row r="125">
      <c r="A125" s="259"/>
      <c r="B125" s="269">
        <v>44037.0</v>
      </c>
      <c r="C125" s="270" t="s">
        <v>61</v>
      </c>
      <c r="D125" s="273">
        <f>ROUND($C$3/365*H123,2)</f>
        <v>24.15</v>
      </c>
      <c r="E125" s="272">
        <v>0.0</v>
      </c>
      <c r="F125" s="273">
        <f t="shared" si="55"/>
        <v>15310.7</v>
      </c>
      <c r="G125" s="272">
        <v>0.0</v>
      </c>
      <c r="H125" s="273">
        <f t="shared" si="56"/>
        <v>14689.3</v>
      </c>
      <c r="I125" s="281">
        <v>0.0</v>
      </c>
      <c r="J125" s="271">
        <f t="shared" si="57"/>
        <v>113.22</v>
      </c>
      <c r="K125" s="272">
        <v>0.0</v>
      </c>
      <c r="L125" s="273">
        <f t="shared" si="58"/>
        <v>1075.86</v>
      </c>
      <c r="M125" s="272">
        <v>0.0</v>
      </c>
      <c r="N125" s="273">
        <f t="shared" si="59"/>
        <v>600</v>
      </c>
      <c r="O125" s="272">
        <f>D125</f>
        <v>24.15</v>
      </c>
      <c r="P125" s="273">
        <f>P123+O125</f>
        <v>604.8</v>
      </c>
      <c r="Q125" s="272">
        <f t="shared" si="54"/>
        <v>24.15</v>
      </c>
      <c r="R125" s="271">
        <f t="shared" si="22"/>
        <v>32393.88</v>
      </c>
      <c r="S125" s="217"/>
      <c r="T125" s="274">
        <v>21.0</v>
      </c>
      <c r="U125" s="274">
        <v>0.0</v>
      </c>
      <c r="V125" s="283">
        <v>0.0</v>
      </c>
      <c r="W125" s="276">
        <f>ROUND(MAX(0,F125-$S$4)+J126+ROUND(F125*$C$2/365,2)*(T125-U125)+ROUND(F125*$C$5,2)*U125,2)</f>
        <v>7882.58</v>
      </c>
      <c r="X125" s="277">
        <f>ROUND(R126/$C$14*100,2)</f>
        <v>324.06</v>
      </c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</row>
    <row r="126">
      <c r="A126" s="259"/>
      <c r="B126" s="253">
        <v>44037.0</v>
      </c>
      <c r="C126" s="278" t="s">
        <v>44</v>
      </c>
      <c r="D126" s="258">
        <f>ROUND($C$2/365*F125,2)</f>
        <v>12.58</v>
      </c>
      <c r="E126" s="279">
        <v>0.0</v>
      </c>
      <c r="F126" s="258">
        <f t="shared" si="55"/>
        <v>15310.7</v>
      </c>
      <c r="G126" s="279">
        <v>0.0</v>
      </c>
      <c r="H126" s="258">
        <f t="shared" si="56"/>
        <v>14689.3</v>
      </c>
      <c r="I126" s="279">
        <f>D126</f>
        <v>12.58</v>
      </c>
      <c r="J126" s="280">
        <f t="shared" si="57"/>
        <v>125.8</v>
      </c>
      <c r="K126" s="279">
        <v>0.0</v>
      </c>
      <c r="L126" s="258">
        <f t="shared" si="58"/>
        <v>1075.86</v>
      </c>
      <c r="M126" s="279">
        <v>0.0</v>
      </c>
      <c r="N126" s="258">
        <f t="shared" si="59"/>
        <v>600</v>
      </c>
      <c r="O126" s="279">
        <v>0.0</v>
      </c>
      <c r="P126" s="258">
        <f>P125+O126</f>
        <v>604.8</v>
      </c>
      <c r="Q126" s="279">
        <f t="shared" si="54"/>
        <v>12.58</v>
      </c>
      <c r="R126" s="280">
        <f t="shared" si="22"/>
        <v>32406.46</v>
      </c>
      <c r="S126" s="217"/>
      <c r="T126" s="27"/>
      <c r="U126" s="27"/>
      <c r="V126" s="283">
        <v>0.0</v>
      </c>
      <c r="W126" s="27"/>
      <c r="X126" s="27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</row>
    <row r="127">
      <c r="A127" s="259"/>
      <c r="B127" s="269">
        <v>44038.0</v>
      </c>
      <c r="C127" s="270" t="s">
        <v>61</v>
      </c>
      <c r="D127" s="273">
        <f>ROUND($C$3/365*H125,2)</f>
        <v>24.15</v>
      </c>
      <c r="E127" s="272">
        <v>0.0</v>
      </c>
      <c r="F127" s="273">
        <f t="shared" si="55"/>
        <v>15310.7</v>
      </c>
      <c r="G127" s="272">
        <v>0.0</v>
      </c>
      <c r="H127" s="273">
        <f t="shared" si="56"/>
        <v>14689.3</v>
      </c>
      <c r="I127" s="281">
        <v>0.0</v>
      </c>
      <c r="J127" s="271">
        <f t="shared" si="57"/>
        <v>125.8</v>
      </c>
      <c r="K127" s="272">
        <v>0.0</v>
      </c>
      <c r="L127" s="273">
        <f t="shared" si="58"/>
        <v>1075.86</v>
      </c>
      <c r="M127" s="272">
        <v>0.0</v>
      </c>
      <c r="N127" s="273">
        <f t="shared" si="59"/>
        <v>600</v>
      </c>
      <c r="O127" s="272">
        <f>D127</f>
        <v>24.15</v>
      </c>
      <c r="P127" s="273">
        <f>P125+O127</f>
        <v>628.95</v>
      </c>
      <c r="Q127" s="272">
        <f t="shared" si="54"/>
        <v>24.15</v>
      </c>
      <c r="R127" s="271">
        <f t="shared" si="22"/>
        <v>32430.61</v>
      </c>
      <c r="S127" s="217"/>
      <c r="T127" s="274">
        <v>20.0</v>
      </c>
      <c r="U127" s="274">
        <v>0.0</v>
      </c>
      <c r="V127" s="283">
        <v>0.0</v>
      </c>
      <c r="W127" s="276">
        <f>ROUND(MAX(0,F127-$S$4)+J128+ROUND(F127*$C$2/365,2)*(T127-U127)+ROUND(F127*$C$5,2)*U127,2)</f>
        <v>7882.58</v>
      </c>
      <c r="X127" s="277">
        <f>ROUND(R128/$C$14*100,2)</f>
        <v>324.43</v>
      </c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</row>
    <row r="128">
      <c r="A128" s="259"/>
      <c r="B128" s="253">
        <v>44038.0</v>
      </c>
      <c r="C128" s="278" t="s">
        <v>44</v>
      </c>
      <c r="D128" s="258">
        <f>ROUND($C$2/365*F127,2)</f>
        <v>12.58</v>
      </c>
      <c r="E128" s="279">
        <v>0.0</v>
      </c>
      <c r="F128" s="258">
        <f t="shared" si="55"/>
        <v>15310.7</v>
      </c>
      <c r="G128" s="279">
        <v>0.0</v>
      </c>
      <c r="H128" s="258">
        <f t="shared" si="56"/>
        <v>14689.3</v>
      </c>
      <c r="I128" s="279">
        <f>D128</f>
        <v>12.58</v>
      </c>
      <c r="J128" s="280">
        <f t="shared" si="57"/>
        <v>138.38</v>
      </c>
      <c r="K128" s="279">
        <v>0.0</v>
      </c>
      <c r="L128" s="258">
        <f t="shared" si="58"/>
        <v>1075.86</v>
      </c>
      <c r="M128" s="279">
        <v>0.0</v>
      </c>
      <c r="N128" s="258">
        <f t="shared" si="59"/>
        <v>600</v>
      </c>
      <c r="O128" s="279">
        <v>0.0</v>
      </c>
      <c r="P128" s="258">
        <f>P127+O128</f>
        <v>628.95</v>
      </c>
      <c r="Q128" s="279">
        <f t="shared" si="54"/>
        <v>12.58</v>
      </c>
      <c r="R128" s="280">
        <f t="shared" si="22"/>
        <v>32443.19</v>
      </c>
      <c r="S128" s="217"/>
      <c r="T128" s="27"/>
      <c r="U128" s="27"/>
      <c r="V128" s="283">
        <v>0.0</v>
      </c>
      <c r="W128" s="27"/>
      <c r="X128" s="27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</row>
    <row r="129">
      <c r="A129" s="259"/>
      <c r="B129" s="269">
        <v>44039.0</v>
      </c>
      <c r="C129" s="270" t="s">
        <v>61</v>
      </c>
      <c r="D129" s="273">
        <f>ROUND($C$3/365*H127,2)</f>
        <v>24.15</v>
      </c>
      <c r="E129" s="272">
        <v>0.0</v>
      </c>
      <c r="F129" s="273">
        <f t="shared" si="55"/>
        <v>15310.7</v>
      </c>
      <c r="G129" s="272">
        <v>0.0</v>
      </c>
      <c r="H129" s="273">
        <f t="shared" si="56"/>
        <v>14689.3</v>
      </c>
      <c r="I129" s="281">
        <v>0.0</v>
      </c>
      <c r="J129" s="271">
        <f t="shared" si="57"/>
        <v>138.38</v>
      </c>
      <c r="K129" s="272">
        <v>0.0</v>
      </c>
      <c r="L129" s="273">
        <f t="shared" si="58"/>
        <v>1075.86</v>
      </c>
      <c r="M129" s="272">
        <v>0.0</v>
      </c>
      <c r="N129" s="273">
        <f t="shared" si="59"/>
        <v>600</v>
      </c>
      <c r="O129" s="272">
        <f>D129</f>
        <v>24.15</v>
      </c>
      <c r="P129" s="273">
        <f>P127+O129</f>
        <v>653.1</v>
      </c>
      <c r="Q129" s="272">
        <f t="shared" si="54"/>
        <v>24.15</v>
      </c>
      <c r="R129" s="271">
        <f t="shared" si="22"/>
        <v>32467.34</v>
      </c>
      <c r="S129" s="217"/>
      <c r="T129" s="274">
        <v>19.0</v>
      </c>
      <c r="U129" s="274">
        <v>0.0</v>
      </c>
      <c r="V129" s="283">
        <v>0.0</v>
      </c>
      <c r="W129" s="276">
        <f>ROUND(MAX(0,F129-$S$4)+J130+ROUND(F129*$C$2/365,2)*(T129-U129)+ROUND(F129*$C$5,2)*U129,2)</f>
        <v>7882.58</v>
      </c>
      <c r="X129" s="277">
        <f>ROUND(R130/$C$14*100,2)</f>
        <v>324.8</v>
      </c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</row>
    <row r="130">
      <c r="A130" s="259"/>
      <c r="B130" s="253">
        <v>44039.0</v>
      </c>
      <c r="C130" s="278" t="s">
        <v>44</v>
      </c>
      <c r="D130" s="258">
        <f>ROUND($C$2/365*F129,2)</f>
        <v>12.58</v>
      </c>
      <c r="E130" s="279">
        <v>0.0</v>
      </c>
      <c r="F130" s="258">
        <f t="shared" si="55"/>
        <v>15310.7</v>
      </c>
      <c r="G130" s="279">
        <v>0.0</v>
      </c>
      <c r="H130" s="258">
        <f t="shared" si="56"/>
        <v>14689.3</v>
      </c>
      <c r="I130" s="279">
        <f>D130</f>
        <v>12.58</v>
      </c>
      <c r="J130" s="280">
        <f t="shared" si="57"/>
        <v>150.96</v>
      </c>
      <c r="K130" s="279">
        <v>0.0</v>
      </c>
      <c r="L130" s="258">
        <f t="shared" si="58"/>
        <v>1075.86</v>
      </c>
      <c r="M130" s="279">
        <v>0.0</v>
      </c>
      <c r="N130" s="258">
        <f t="shared" si="59"/>
        <v>600</v>
      </c>
      <c r="O130" s="279">
        <v>0.0</v>
      </c>
      <c r="P130" s="258">
        <f>P129+O130</f>
        <v>653.1</v>
      </c>
      <c r="Q130" s="279">
        <f t="shared" si="54"/>
        <v>12.58</v>
      </c>
      <c r="R130" s="280">
        <f t="shared" si="22"/>
        <v>32479.92</v>
      </c>
      <c r="S130" s="217"/>
      <c r="T130" s="27"/>
      <c r="U130" s="27"/>
      <c r="V130" s="283">
        <v>0.0</v>
      </c>
      <c r="W130" s="27"/>
      <c r="X130" s="27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</row>
    <row r="131">
      <c r="A131" s="259"/>
      <c r="B131" s="269">
        <v>44040.0</v>
      </c>
      <c r="C131" s="270" t="s">
        <v>61</v>
      </c>
      <c r="D131" s="273">
        <f>ROUND($C$3/365*H129,2)</f>
        <v>24.15</v>
      </c>
      <c r="E131" s="272">
        <v>0.0</v>
      </c>
      <c r="F131" s="273">
        <f t="shared" si="55"/>
        <v>15310.7</v>
      </c>
      <c r="G131" s="272">
        <v>0.0</v>
      </c>
      <c r="H131" s="273">
        <f t="shared" si="56"/>
        <v>14689.3</v>
      </c>
      <c r="I131" s="281">
        <v>0.0</v>
      </c>
      <c r="J131" s="271">
        <f t="shared" si="57"/>
        <v>150.96</v>
      </c>
      <c r="K131" s="272">
        <v>0.0</v>
      </c>
      <c r="L131" s="273">
        <f t="shared" si="58"/>
        <v>1075.86</v>
      </c>
      <c r="M131" s="272">
        <v>0.0</v>
      </c>
      <c r="N131" s="273">
        <f t="shared" si="59"/>
        <v>600</v>
      </c>
      <c r="O131" s="272">
        <f>D131</f>
        <v>24.15</v>
      </c>
      <c r="P131" s="273">
        <f>P129+O131</f>
        <v>677.25</v>
      </c>
      <c r="Q131" s="272">
        <f t="shared" si="54"/>
        <v>24.15</v>
      </c>
      <c r="R131" s="271">
        <f t="shared" si="22"/>
        <v>32504.07</v>
      </c>
      <c r="S131" s="217"/>
      <c r="T131" s="274">
        <v>18.0</v>
      </c>
      <c r="U131" s="274">
        <v>0.0</v>
      </c>
      <c r="V131" s="283">
        <v>0.0</v>
      </c>
      <c r="W131" s="276">
        <f>ROUND(MAX(0,F131-$S$4)+J132+ROUND(F131*$C$2/365,2)*(T131-U131)+ROUND(F131*$C$5,2)*U131,2)</f>
        <v>7882.58</v>
      </c>
      <c r="X131" s="277">
        <f>ROUND(R132/$C$14*100,2)</f>
        <v>325.17</v>
      </c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</row>
    <row r="132">
      <c r="A132" s="259"/>
      <c r="B132" s="253">
        <v>44040.0</v>
      </c>
      <c r="C132" s="278" t="s">
        <v>44</v>
      </c>
      <c r="D132" s="258">
        <f>ROUND($C$2/365*F131,2)</f>
        <v>12.58</v>
      </c>
      <c r="E132" s="279">
        <v>0.0</v>
      </c>
      <c r="F132" s="258">
        <f t="shared" si="55"/>
        <v>15310.7</v>
      </c>
      <c r="G132" s="279">
        <v>0.0</v>
      </c>
      <c r="H132" s="258">
        <f t="shared" si="56"/>
        <v>14689.3</v>
      </c>
      <c r="I132" s="279">
        <f>D132</f>
        <v>12.58</v>
      </c>
      <c r="J132" s="280">
        <f t="shared" si="57"/>
        <v>163.54</v>
      </c>
      <c r="K132" s="279">
        <v>0.0</v>
      </c>
      <c r="L132" s="258">
        <f t="shared" si="58"/>
        <v>1075.86</v>
      </c>
      <c r="M132" s="279">
        <v>0.0</v>
      </c>
      <c r="N132" s="258">
        <f t="shared" si="59"/>
        <v>600</v>
      </c>
      <c r="O132" s="279">
        <v>0.0</v>
      </c>
      <c r="P132" s="258">
        <f>P131+O132</f>
        <v>677.25</v>
      </c>
      <c r="Q132" s="279">
        <f t="shared" si="54"/>
        <v>12.58</v>
      </c>
      <c r="R132" s="280">
        <f t="shared" si="22"/>
        <v>32516.65</v>
      </c>
      <c r="S132" s="217"/>
      <c r="T132" s="27"/>
      <c r="U132" s="27"/>
      <c r="V132" s="283">
        <v>0.0</v>
      </c>
      <c r="W132" s="27"/>
      <c r="X132" s="27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</row>
    <row r="133">
      <c r="A133" s="259"/>
      <c r="B133" s="269">
        <v>44041.0</v>
      </c>
      <c r="C133" s="270" t="s">
        <v>61</v>
      </c>
      <c r="D133" s="273">
        <f>ROUND($C$3/365*H131,2)</f>
        <v>24.15</v>
      </c>
      <c r="E133" s="272">
        <v>0.0</v>
      </c>
      <c r="F133" s="273">
        <f t="shared" si="55"/>
        <v>15310.7</v>
      </c>
      <c r="G133" s="272">
        <v>0.0</v>
      </c>
      <c r="H133" s="273">
        <f t="shared" si="56"/>
        <v>14689.3</v>
      </c>
      <c r="I133" s="281">
        <v>0.0</v>
      </c>
      <c r="J133" s="271">
        <f t="shared" si="57"/>
        <v>163.54</v>
      </c>
      <c r="K133" s="272">
        <v>0.0</v>
      </c>
      <c r="L133" s="273">
        <f t="shared" si="58"/>
        <v>1075.86</v>
      </c>
      <c r="M133" s="272">
        <v>0.0</v>
      </c>
      <c r="N133" s="273">
        <f t="shared" si="59"/>
        <v>600</v>
      </c>
      <c r="O133" s="272">
        <f>D133</f>
        <v>24.15</v>
      </c>
      <c r="P133" s="273">
        <f>P131+O133</f>
        <v>701.4</v>
      </c>
      <c r="Q133" s="272">
        <f t="shared" si="54"/>
        <v>24.15</v>
      </c>
      <c r="R133" s="271">
        <f t="shared" si="22"/>
        <v>32540.8</v>
      </c>
      <c r="S133" s="217"/>
      <c r="T133" s="274">
        <v>17.0</v>
      </c>
      <c r="U133" s="274">
        <v>0.0</v>
      </c>
      <c r="V133" s="283">
        <v>0.0</v>
      </c>
      <c r="W133" s="276">
        <f>ROUND(MAX(0,F133-$S$4)+J134+ROUND(F133*$C$2/365,2)*(T133-U133)+ROUND(F133*$C$5,2)*U133,2)</f>
        <v>7882.58</v>
      </c>
      <c r="X133" s="277">
        <f>ROUND(R134/$C$14*100,2)</f>
        <v>325.53</v>
      </c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</row>
    <row r="134">
      <c r="A134" s="259"/>
      <c r="B134" s="253">
        <v>44041.0</v>
      </c>
      <c r="C134" s="278" t="s">
        <v>44</v>
      </c>
      <c r="D134" s="258">
        <f>ROUND($C$2/365*F133,2)</f>
        <v>12.58</v>
      </c>
      <c r="E134" s="279">
        <v>0.0</v>
      </c>
      <c r="F134" s="258">
        <f t="shared" si="55"/>
        <v>15310.7</v>
      </c>
      <c r="G134" s="279">
        <v>0.0</v>
      </c>
      <c r="H134" s="258">
        <f t="shared" si="56"/>
        <v>14689.3</v>
      </c>
      <c r="I134" s="279">
        <f>D134</f>
        <v>12.58</v>
      </c>
      <c r="J134" s="280">
        <f t="shared" si="57"/>
        <v>176.12</v>
      </c>
      <c r="K134" s="279">
        <v>0.0</v>
      </c>
      <c r="L134" s="258">
        <f t="shared" si="58"/>
        <v>1075.86</v>
      </c>
      <c r="M134" s="279">
        <v>0.0</v>
      </c>
      <c r="N134" s="258">
        <f t="shared" si="59"/>
        <v>600</v>
      </c>
      <c r="O134" s="279">
        <v>0.0</v>
      </c>
      <c r="P134" s="258">
        <f>P133+O134</f>
        <v>701.4</v>
      </c>
      <c r="Q134" s="279">
        <f t="shared" si="54"/>
        <v>12.58</v>
      </c>
      <c r="R134" s="280">
        <f t="shared" si="22"/>
        <v>32553.38</v>
      </c>
      <c r="S134" s="217"/>
      <c r="T134" s="27"/>
      <c r="U134" s="27"/>
      <c r="V134" s="283">
        <v>0.0</v>
      </c>
      <c r="W134" s="27"/>
      <c r="X134" s="27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</row>
    <row r="135">
      <c r="A135" s="259"/>
      <c r="B135" s="269">
        <v>44042.0</v>
      </c>
      <c r="C135" s="270" t="s">
        <v>61</v>
      </c>
      <c r="D135" s="273">
        <f>ROUND($C$3/365*H133,2)</f>
        <v>24.15</v>
      </c>
      <c r="E135" s="272">
        <v>0.0</v>
      </c>
      <c r="F135" s="273">
        <f t="shared" si="55"/>
        <v>15310.7</v>
      </c>
      <c r="G135" s="272">
        <v>0.0</v>
      </c>
      <c r="H135" s="273">
        <f t="shared" si="56"/>
        <v>14689.3</v>
      </c>
      <c r="I135" s="281">
        <v>0.0</v>
      </c>
      <c r="J135" s="271">
        <f t="shared" si="57"/>
        <v>176.12</v>
      </c>
      <c r="K135" s="272">
        <v>0.0</v>
      </c>
      <c r="L135" s="273">
        <f t="shared" si="58"/>
        <v>1075.86</v>
      </c>
      <c r="M135" s="272">
        <v>0.0</v>
      </c>
      <c r="N135" s="273">
        <f t="shared" si="59"/>
        <v>600</v>
      </c>
      <c r="O135" s="272">
        <f>D135</f>
        <v>24.15</v>
      </c>
      <c r="P135" s="273">
        <f>P133+O135</f>
        <v>725.55</v>
      </c>
      <c r="Q135" s="272">
        <f t="shared" si="54"/>
        <v>24.15</v>
      </c>
      <c r="R135" s="271">
        <f t="shared" si="22"/>
        <v>32577.53</v>
      </c>
      <c r="S135" s="217"/>
      <c r="T135" s="274">
        <v>16.0</v>
      </c>
      <c r="U135" s="274">
        <v>0.0</v>
      </c>
      <c r="V135" s="283">
        <v>0.0</v>
      </c>
      <c r="W135" s="276">
        <f>ROUND(MAX(0,F135-$S$4)+J136+ROUND(F135*$C$2/365,2)*(T135-U135)+ROUND(F135*$C$5,2)*U135,2)</f>
        <v>7882.58</v>
      </c>
      <c r="X135" s="277">
        <f>ROUND(R136/$C$14*100,2)</f>
        <v>325.9</v>
      </c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</row>
    <row r="136">
      <c r="A136" s="259"/>
      <c r="B136" s="253">
        <v>44042.0</v>
      </c>
      <c r="C136" s="278" t="s">
        <v>44</v>
      </c>
      <c r="D136" s="258">
        <f>ROUND($C$2/365*F135,2)</f>
        <v>12.58</v>
      </c>
      <c r="E136" s="279">
        <v>0.0</v>
      </c>
      <c r="F136" s="258">
        <f t="shared" si="55"/>
        <v>15310.7</v>
      </c>
      <c r="G136" s="279">
        <v>0.0</v>
      </c>
      <c r="H136" s="258">
        <f t="shared" si="56"/>
        <v>14689.3</v>
      </c>
      <c r="I136" s="279">
        <f>D136</f>
        <v>12.58</v>
      </c>
      <c r="J136" s="280">
        <f t="shared" si="57"/>
        <v>188.7</v>
      </c>
      <c r="K136" s="279">
        <v>0.0</v>
      </c>
      <c r="L136" s="258">
        <f t="shared" si="58"/>
        <v>1075.86</v>
      </c>
      <c r="M136" s="279">
        <v>0.0</v>
      </c>
      <c r="N136" s="258">
        <f t="shared" si="59"/>
        <v>600</v>
      </c>
      <c r="O136" s="279">
        <v>0.0</v>
      </c>
      <c r="P136" s="258">
        <f>P135+O136</f>
        <v>725.55</v>
      </c>
      <c r="Q136" s="279">
        <f t="shared" si="54"/>
        <v>12.58</v>
      </c>
      <c r="R136" s="280">
        <f t="shared" si="22"/>
        <v>32590.11</v>
      </c>
      <c r="S136" s="217"/>
      <c r="T136" s="27"/>
      <c r="U136" s="27"/>
      <c r="V136" s="283">
        <v>0.0</v>
      </c>
      <c r="W136" s="27"/>
      <c r="X136" s="27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</row>
    <row r="137">
      <c r="A137" s="259"/>
      <c r="B137" s="269">
        <v>44043.0</v>
      </c>
      <c r="C137" s="270" t="s">
        <v>61</v>
      </c>
      <c r="D137" s="273">
        <f>ROUND($C$3/365*H135,2)</f>
        <v>24.15</v>
      </c>
      <c r="E137" s="272">
        <v>0.0</v>
      </c>
      <c r="F137" s="273">
        <f t="shared" si="55"/>
        <v>15310.7</v>
      </c>
      <c r="G137" s="272">
        <v>0.0</v>
      </c>
      <c r="H137" s="273">
        <f t="shared" si="56"/>
        <v>14689.3</v>
      </c>
      <c r="I137" s="281">
        <v>0.0</v>
      </c>
      <c r="J137" s="271">
        <f t="shared" si="57"/>
        <v>188.7</v>
      </c>
      <c r="K137" s="272">
        <v>0.0</v>
      </c>
      <c r="L137" s="273">
        <f t="shared" si="58"/>
        <v>1075.86</v>
      </c>
      <c r="M137" s="272">
        <v>0.0</v>
      </c>
      <c r="N137" s="273">
        <f t="shared" si="59"/>
        <v>600</v>
      </c>
      <c r="O137" s="272">
        <f>D137</f>
        <v>24.15</v>
      </c>
      <c r="P137" s="273">
        <f>P135+O137</f>
        <v>749.7</v>
      </c>
      <c r="Q137" s="272">
        <f t="shared" si="54"/>
        <v>24.15</v>
      </c>
      <c r="R137" s="271">
        <f t="shared" si="22"/>
        <v>32614.26</v>
      </c>
      <c r="S137" s="217"/>
      <c r="T137" s="274">
        <v>15.0</v>
      </c>
      <c r="U137" s="274">
        <v>0.0</v>
      </c>
      <c r="V137" s="283">
        <v>0.0</v>
      </c>
      <c r="W137" s="276">
        <f>ROUND(MAX(0,F137-$S$4)+J138+ROUND(F137*$C$2/365,2)*(T137-U137)+ROUND(F137*$C$5,2)*U137,2)</f>
        <v>7882.58</v>
      </c>
      <c r="X137" s="277">
        <f>ROUND(R138/$C$14*100,2)</f>
        <v>326.27</v>
      </c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</row>
    <row r="138">
      <c r="A138" s="259"/>
      <c r="B138" s="253">
        <v>44043.0</v>
      </c>
      <c r="C138" s="278" t="s">
        <v>44</v>
      </c>
      <c r="D138" s="258">
        <f>ROUND($C$2/365*F137,2)</f>
        <v>12.58</v>
      </c>
      <c r="E138" s="279">
        <v>0.0</v>
      </c>
      <c r="F138" s="258">
        <f t="shared" si="55"/>
        <v>15310.7</v>
      </c>
      <c r="G138" s="279">
        <v>0.0</v>
      </c>
      <c r="H138" s="258">
        <f t="shared" si="56"/>
        <v>14689.3</v>
      </c>
      <c r="I138" s="279">
        <f>D138</f>
        <v>12.58</v>
      </c>
      <c r="J138" s="280">
        <f t="shared" si="57"/>
        <v>201.28</v>
      </c>
      <c r="K138" s="279">
        <v>0.0</v>
      </c>
      <c r="L138" s="258">
        <f t="shared" si="58"/>
        <v>1075.86</v>
      </c>
      <c r="M138" s="279">
        <v>0.0</v>
      </c>
      <c r="N138" s="258">
        <f t="shared" si="59"/>
        <v>600</v>
      </c>
      <c r="O138" s="279">
        <v>0.0</v>
      </c>
      <c r="P138" s="258">
        <f>P137+O138</f>
        <v>749.7</v>
      </c>
      <c r="Q138" s="279">
        <f t="shared" si="54"/>
        <v>12.58</v>
      </c>
      <c r="R138" s="280">
        <f t="shared" si="22"/>
        <v>32626.84</v>
      </c>
      <c r="S138" s="217"/>
      <c r="T138" s="27"/>
      <c r="U138" s="27"/>
      <c r="V138" s="283">
        <v>0.0</v>
      </c>
      <c r="W138" s="27"/>
      <c r="X138" s="27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</row>
    <row r="139">
      <c r="A139" s="259"/>
      <c r="B139" s="269">
        <v>44044.0</v>
      </c>
      <c r="C139" s="270" t="s">
        <v>61</v>
      </c>
      <c r="D139" s="273">
        <f>ROUND($C$3/365*H137,2)</f>
        <v>24.15</v>
      </c>
      <c r="E139" s="272">
        <v>0.0</v>
      </c>
      <c r="F139" s="273">
        <f t="shared" si="55"/>
        <v>15310.7</v>
      </c>
      <c r="G139" s="272">
        <v>0.0</v>
      </c>
      <c r="H139" s="273">
        <f t="shared" si="56"/>
        <v>14689.3</v>
      </c>
      <c r="I139" s="281">
        <v>0.0</v>
      </c>
      <c r="J139" s="271">
        <f t="shared" si="57"/>
        <v>201.28</v>
      </c>
      <c r="K139" s="272">
        <v>0.0</v>
      </c>
      <c r="L139" s="273">
        <f t="shared" si="58"/>
        <v>1075.86</v>
      </c>
      <c r="M139" s="272">
        <v>0.0</v>
      </c>
      <c r="N139" s="273">
        <f t="shared" si="59"/>
        <v>600</v>
      </c>
      <c r="O139" s="272">
        <f>D139</f>
        <v>24.15</v>
      </c>
      <c r="P139" s="273">
        <f>P137+O139</f>
        <v>773.85</v>
      </c>
      <c r="Q139" s="272">
        <f t="shared" si="54"/>
        <v>24.15</v>
      </c>
      <c r="R139" s="271">
        <f t="shared" si="22"/>
        <v>32650.99</v>
      </c>
      <c r="S139" s="217"/>
      <c r="T139" s="274">
        <v>14.0</v>
      </c>
      <c r="U139" s="274">
        <v>0.0</v>
      </c>
      <c r="V139" s="283">
        <v>0.0</v>
      </c>
      <c r="W139" s="276">
        <f>ROUND(MAX(0,F139-$S$4)+J140+ROUND(F139*$C$2/365,2)*(T139-U139)+ROUND(F139*$C$5,2)*U139,2)</f>
        <v>7882.58</v>
      </c>
      <c r="X139" s="277">
        <f>ROUND(R140/$C$14*100,2)</f>
        <v>326.64</v>
      </c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</row>
    <row r="140">
      <c r="A140" s="259"/>
      <c r="B140" s="253">
        <v>44044.0</v>
      </c>
      <c r="C140" s="278" t="s">
        <v>44</v>
      </c>
      <c r="D140" s="258">
        <f>ROUND($C$2/365*F139,2)</f>
        <v>12.58</v>
      </c>
      <c r="E140" s="279">
        <v>0.0</v>
      </c>
      <c r="F140" s="258">
        <f t="shared" si="55"/>
        <v>15310.7</v>
      </c>
      <c r="G140" s="279">
        <v>0.0</v>
      </c>
      <c r="H140" s="258">
        <f t="shared" si="56"/>
        <v>14689.3</v>
      </c>
      <c r="I140" s="279">
        <f>D140</f>
        <v>12.58</v>
      </c>
      <c r="J140" s="280">
        <f t="shared" si="57"/>
        <v>213.86</v>
      </c>
      <c r="K140" s="279">
        <v>0.0</v>
      </c>
      <c r="L140" s="258">
        <f t="shared" si="58"/>
        <v>1075.86</v>
      </c>
      <c r="M140" s="279">
        <v>0.0</v>
      </c>
      <c r="N140" s="258">
        <f t="shared" si="59"/>
        <v>600</v>
      </c>
      <c r="O140" s="279">
        <v>0.0</v>
      </c>
      <c r="P140" s="258">
        <f>P139+O140</f>
        <v>773.85</v>
      </c>
      <c r="Q140" s="279">
        <f t="shared" si="54"/>
        <v>12.58</v>
      </c>
      <c r="R140" s="280">
        <f t="shared" si="22"/>
        <v>32663.57</v>
      </c>
      <c r="S140" s="217"/>
      <c r="T140" s="27"/>
      <c r="U140" s="27"/>
      <c r="V140" s="283">
        <v>0.0</v>
      </c>
      <c r="W140" s="27"/>
      <c r="X140" s="27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</row>
    <row r="141">
      <c r="A141" s="259"/>
      <c r="B141" s="269">
        <v>44045.0</v>
      </c>
      <c r="C141" s="270" t="s">
        <v>61</v>
      </c>
      <c r="D141" s="273">
        <f>ROUND($C$3/365*H139,2)</f>
        <v>24.15</v>
      </c>
      <c r="E141" s="272">
        <v>0.0</v>
      </c>
      <c r="F141" s="273">
        <f t="shared" si="55"/>
        <v>15310.7</v>
      </c>
      <c r="G141" s="272">
        <v>0.0</v>
      </c>
      <c r="H141" s="273">
        <f t="shared" si="56"/>
        <v>14689.3</v>
      </c>
      <c r="I141" s="281">
        <v>0.0</v>
      </c>
      <c r="J141" s="271">
        <f t="shared" si="57"/>
        <v>213.86</v>
      </c>
      <c r="K141" s="272">
        <v>0.0</v>
      </c>
      <c r="L141" s="273">
        <f t="shared" si="58"/>
        <v>1075.86</v>
      </c>
      <c r="M141" s="272">
        <v>0.0</v>
      </c>
      <c r="N141" s="273">
        <f t="shared" si="59"/>
        <v>600</v>
      </c>
      <c r="O141" s="272">
        <f>D141</f>
        <v>24.15</v>
      </c>
      <c r="P141" s="273">
        <f>P139+O141</f>
        <v>798</v>
      </c>
      <c r="Q141" s="272">
        <f t="shared" si="54"/>
        <v>24.15</v>
      </c>
      <c r="R141" s="271">
        <f t="shared" si="22"/>
        <v>32687.72</v>
      </c>
      <c r="S141" s="217"/>
      <c r="T141" s="274">
        <v>13.0</v>
      </c>
      <c r="U141" s="274">
        <v>0.0</v>
      </c>
      <c r="V141" s="283">
        <v>0.0</v>
      </c>
      <c r="W141" s="276">
        <f>ROUND(MAX(0,F141-$S$4)+J142+ROUND(F141*$C$2/365,2)*(T141-U141)+ROUND(F141*$C$5,2)*U141,2)</f>
        <v>7882.58</v>
      </c>
      <c r="X141" s="277">
        <f>ROUND(R142/$C$14*100,2)</f>
        <v>327</v>
      </c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</row>
    <row r="142">
      <c r="A142" s="259"/>
      <c r="B142" s="253">
        <v>44045.0</v>
      </c>
      <c r="C142" s="278" t="s">
        <v>44</v>
      </c>
      <c r="D142" s="258">
        <f>ROUND($C$2/365*F141,2)</f>
        <v>12.58</v>
      </c>
      <c r="E142" s="279">
        <v>0.0</v>
      </c>
      <c r="F142" s="258">
        <f t="shared" si="55"/>
        <v>15310.7</v>
      </c>
      <c r="G142" s="279">
        <v>0.0</v>
      </c>
      <c r="H142" s="258">
        <f t="shared" si="56"/>
        <v>14689.3</v>
      </c>
      <c r="I142" s="279">
        <f>D142</f>
        <v>12.58</v>
      </c>
      <c r="J142" s="280">
        <f t="shared" si="57"/>
        <v>226.44</v>
      </c>
      <c r="K142" s="279">
        <v>0.0</v>
      </c>
      <c r="L142" s="258">
        <f t="shared" si="58"/>
        <v>1075.86</v>
      </c>
      <c r="M142" s="279">
        <v>0.0</v>
      </c>
      <c r="N142" s="258">
        <f t="shared" si="59"/>
        <v>600</v>
      </c>
      <c r="O142" s="279">
        <v>0.0</v>
      </c>
      <c r="P142" s="258">
        <f>P141+O142</f>
        <v>798</v>
      </c>
      <c r="Q142" s="279">
        <f t="shared" si="54"/>
        <v>12.58</v>
      </c>
      <c r="R142" s="280">
        <f t="shared" si="22"/>
        <v>32700.3</v>
      </c>
      <c r="S142" s="217"/>
      <c r="T142" s="27"/>
      <c r="U142" s="27"/>
      <c r="V142" s="283">
        <v>0.0</v>
      </c>
      <c r="W142" s="27"/>
      <c r="X142" s="27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</row>
    <row r="143">
      <c r="A143" s="259"/>
      <c r="B143" s="269">
        <v>44046.0</v>
      </c>
      <c r="C143" s="270" t="s">
        <v>61</v>
      </c>
      <c r="D143" s="273">
        <f>ROUND($C$3/365*H141,2)</f>
        <v>24.15</v>
      </c>
      <c r="E143" s="272">
        <v>0.0</v>
      </c>
      <c r="F143" s="273">
        <f t="shared" si="55"/>
        <v>15310.7</v>
      </c>
      <c r="G143" s="272">
        <v>0.0</v>
      </c>
      <c r="H143" s="273">
        <f t="shared" si="56"/>
        <v>14689.3</v>
      </c>
      <c r="I143" s="281">
        <v>0.0</v>
      </c>
      <c r="J143" s="271">
        <f t="shared" si="57"/>
        <v>226.44</v>
      </c>
      <c r="K143" s="272">
        <v>0.0</v>
      </c>
      <c r="L143" s="273">
        <f t="shared" si="58"/>
        <v>1075.86</v>
      </c>
      <c r="M143" s="272">
        <v>0.0</v>
      </c>
      <c r="N143" s="273">
        <f t="shared" si="59"/>
        <v>600</v>
      </c>
      <c r="O143" s="272">
        <f>D143</f>
        <v>24.15</v>
      </c>
      <c r="P143" s="273">
        <f>P141+O143</f>
        <v>822.15</v>
      </c>
      <c r="Q143" s="272">
        <f t="shared" si="54"/>
        <v>24.15</v>
      </c>
      <c r="R143" s="271">
        <f t="shared" si="22"/>
        <v>32724.45</v>
      </c>
      <c r="S143" s="217"/>
      <c r="T143" s="274">
        <v>12.0</v>
      </c>
      <c r="U143" s="274">
        <v>0.0</v>
      </c>
      <c r="V143" s="283">
        <v>0.0</v>
      </c>
      <c r="W143" s="276">
        <f>ROUND(MAX(0,F143-$S$4)+J144+ROUND(F143*$C$2/365,2)*(T143-U143)+ROUND(F143*$C$5,2)*U143,2)</f>
        <v>7882.58</v>
      </c>
      <c r="X143" s="277">
        <f>ROUND(R144/$C$14*100,2)</f>
        <v>327.37</v>
      </c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</row>
    <row r="144">
      <c r="A144" s="259"/>
      <c r="B144" s="253">
        <v>44046.0</v>
      </c>
      <c r="C144" s="278" t="s">
        <v>44</v>
      </c>
      <c r="D144" s="258">
        <f>ROUND($C$2/365*F143,2)</f>
        <v>12.58</v>
      </c>
      <c r="E144" s="279">
        <v>0.0</v>
      </c>
      <c r="F144" s="258">
        <f t="shared" si="55"/>
        <v>15310.7</v>
      </c>
      <c r="G144" s="279">
        <v>0.0</v>
      </c>
      <c r="H144" s="258">
        <f t="shared" si="56"/>
        <v>14689.3</v>
      </c>
      <c r="I144" s="279">
        <f>D144</f>
        <v>12.58</v>
      </c>
      <c r="J144" s="280">
        <f t="shared" si="57"/>
        <v>239.02</v>
      </c>
      <c r="K144" s="279">
        <v>0.0</v>
      </c>
      <c r="L144" s="258">
        <f t="shared" si="58"/>
        <v>1075.86</v>
      </c>
      <c r="M144" s="279">
        <v>0.0</v>
      </c>
      <c r="N144" s="258">
        <f t="shared" si="59"/>
        <v>600</v>
      </c>
      <c r="O144" s="279">
        <v>0.0</v>
      </c>
      <c r="P144" s="258">
        <f>P143+O144</f>
        <v>822.15</v>
      </c>
      <c r="Q144" s="279">
        <f t="shared" si="54"/>
        <v>12.58</v>
      </c>
      <c r="R144" s="280">
        <f t="shared" si="22"/>
        <v>32737.03</v>
      </c>
      <c r="S144" s="217"/>
      <c r="T144" s="27"/>
      <c r="U144" s="27"/>
      <c r="V144" s="283">
        <v>0.0</v>
      </c>
      <c r="W144" s="27"/>
      <c r="X144" s="27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</row>
    <row r="145">
      <c r="A145" s="259"/>
      <c r="B145" s="269">
        <v>44047.0</v>
      </c>
      <c r="C145" s="270" t="s">
        <v>61</v>
      </c>
      <c r="D145" s="273">
        <f>ROUND($C$3/365*H143,2)</f>
        <v>24.15</v>
      </c>
      <c r="E145" s="272">
        <v>0.0</v>
      </c>
      <c r="F145" s="273">
        <f t="shared" si="55"/>
        <v>15310.7</v>
      </c>
      <c r="G145" s="272">
        <v>0.0</v>
      </c>
      <c r="H145" s="273">
        <f t="shared" si="56"/>
        <v>14689.3</v>
      </c>
      <c r="I145" s="281">
        <v>0.0</v>
      </c>
      <c r="J145" s="271">
        <f t="shared" si="57"/>
        <v>239.02</v>
      </c>
      <c r="K145" s="272">
        <v>0.0</v>
      </c>
      <c r="L145" s="273">
        <f t="shared" si="58"/>
        <v>1075.86</v>
      </c>
      <c r="M145" s="272">
        <v>0.0</v>
      </c>
      <c r="N145" s="273">
        <f t="shared" si="59"/>
        <v>600</v>
      </c>
      <c r="O145" s="272">
        <f>D145</f>
        <v>24.15</v>
      </c>
      <c r="P145" s="273">
        <f>P143+O145</f>
        <v>846.3</v>
      </c>
      <c r="Q145" s="272">
        <f t="shared" si="54"/>
        <v>24.15</v>
      </c>
      <c r="R145" s="271">
        <f t="shared" si="22"/>
        <v>32761.18</v>
      </c>
      <c r="S145" s="217"/>
      <c r="T145" s="274">
        <v>11.0</v>
      </c>
      <c r="U145" s="274">
        <v>0.0</v>
      </c>
      <c r="V145" s="283">
        <v>0.0</v>
      </c>
      <c r="W145" s="276">
        <f>ROUND(MAX(0,F145-$S$4)+J146+ROUND(F145*$C$2/365,2)*(T145-U145)+ROUND(F145*$C$5,2)*U145,2)</f>
        <v>7882.58</v>
      </c>
      <c r="X145" s="277">
        <f>ROUND(R146/$C$14*100,2)</f>
        <v>327.74</v>
      </c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</row>
    <row r="146">
      <c r="A146" s="259"/>
      <c r="B146" s="253">
        <v>44047.0</v>
      </c>
      <c r="C146" s="278" t="s">
        <v>44</v>
      </c>
      <c r="D146" s="258">
        <f>ROUND($C$2/365*F145,2)</f>
        <v>12.58</v>
      </c>
      <c r="E146" s="279">
        <v>0.0</v>
      </c>
      <c r="F146" s="258">
        <f t="shared" si="55"/>
        <v>15310.7</v>
      </c>
      <c r="G146" s="279">
        <v>0.0</v>
      </c>
      <c r="H146" s="258">
        <f t="shared" si="56"/>
        <v>14689.3</v>
      </c>
      <c r="I146" s="279">
        <f>D146</f>
        <v>12.58</v>
      </c>
      <c r="J146" s="280">
        <f t="shared" si="57"/>
        <v>251.6</v>
      </c>
      <c r="K146" s="279">
        <v>0.0</v>
      </c>
      <c r="L146" s="258">
        <f t="shared" si="58"/>
        <v>1075.86</v>
      </c>
      <c r="M146" s="279">
        <v>0.0</v>
      </c>
      <c r="N146" s="258">
        <f t="shared" si="59"/>
        <v>600</v>
      </c>
      <c r="O146" s="279">
        <v>0.0</v>
      </c>
      <c r="P146" s="258">
        <f>P145+O146</f>
        <v>846.3</v>
      </c>
      <c r="Q146" s="279">
        <f t="shared" si="54"/>
        <v>12.58</v>
      </c>
      <c r="R146" s="280">
        <f t="shared" si="22"/>
        <v>32773.76</v>
      </c>
      <c r="S146" s="217"/>
      <c r="T146" s="27"/>
      <c r="U146" s="27"/>
      <c r="V146" s="283">
        <v>0.0</v>
      </c>
      <c r="W146" s="27"/>
      <c r="X146" s="27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</row>
    <row r="147">
      <c r="A147" s="259"/>
      <c r="B147" s="269">
        <v>44048.0</v>
      </c>
      <c r="C147" s="270" t="s">
        <v>61</v>
      </c>
      <c r="D147" s="273">
        <f>ROUND($C$3/365*H145,2)</f>
        <v>24.15</v>
      </c>
      <c r="E147" s="272">
        <v>0.0</v>
      </c>
      <c r="F147" s="273">
        <f t="shared" si="55"/>
        <v>15310.7</v>
      </c>
      <c r="G147" s="272">
        <v>0.0</v>
      </c>
      <c r="H147" s="273">
        <f t="shared" si="56"/>
        <v>14689.3</v>
      </c>
      <c r="I147" s="281">
        <v>0.0</v>
      </c>
      <c r="J147" s="271">
        <f t="shared" si="57"/>
        <v>251.6</v>
      </c>
      <c r="K147" s="272">
        <v>0.0</v>
      </c>
      <c r="L147" s="273">
        <f t="shared" si="58"/>
        <v>1075.86</v>
      </c>
      <c r="M147" s="272">
        <v>0.0</v>
      </c>
      <c r="N147" s="273">
        <f t="shared" si="59"/>
        <v>600</v>
      </c>
      <c r="O147" s="272">
        <f>D147</f>
        <v>24.15</v>
      </c>
      <c r="P147" s="273">
        <f>P145+O147</f>
        <v>870.45</v>
      </c>
      <c r="Q147" s="272">
        <f t="shared" si="54"/>
        <v>24.15</v>
      </c>
      <c r="R147" s="271">
        <f t="shared" si="22"/>
        <v>32797.91</v>
      </c>
      <c r="S147" s="217"/>
      <c r="T147" s="274">
        <v>10.0</v>
      </c>
      <c r="U147" s="274">
        <v>0.0</v>
      </c>
      <c r="V147" s="283">
        <v>0.0</v>
      </c>
      <c r="W147" s="276">
        <f>ROUND(MAX(0,F147-$S$4)+J148+ROUND(F147*$C$2/365,2)*(T147-U147)+ROUND(F147*$C$5,2)*U147,2)</f>
        <v>7882.58</v>
      </c>
      <c r="X147" s="277">
        <f>ROUND(R148/$C$14*100,2)</f>
        <v>328.1</v>
      </c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</row>
    <row r="148">
      <c r="A148" s="259"/>
      <c r="B148" s="253">
        <v>44048.0</v>
      </c>
      <c r="C148" s="278" t="s">
        <v>44</v>
      </c>
      <c r="D148" s="258">
        <f>ROUND($C$2/365*F147,2)</f>
        <v>12.58</v>
      </c>
      <c r="E148" s="279">
        <v>0.0</v>
      </c>
      <c r="F148" s="258">
        <f t="shared" si="55"/>
        <v>15310.7</v>
      </c>
      <c r="G148" s="279">
        <v>0.0</v>
      </c>
      <c r="H148" s="258">
        <f t="shared" si="56"/>
        <v>14689.3</v>
      </c>
      <c r="I148" s="279">
        <f>D148</f>
        <v>12.58</v>
      </c>
      <c r="J148" s="280">
        <f t="shared" si="57"/>
        <v>264.18</v>
      </c>
      <c r="K148" s="279">
        <v>0.0</v>
      </c>
      <c r="L148" s="258">
        <f t="shared" si="58"/>
        <v>1075.86</v>
      </c>
      <c r="M148" s="279">
        <v>0.0</v>
      </c>
      <c r="N148" s="258">
        <f t="shared" si="59"/>
        <v>600</v>
      </c>
      <c r="O148" s="279">
        <v>0.0</v>
      </c>
      <c r="P148" s="258">
        <f>P147+O148</f>
        <v>870.45</v>
      </c>
      <c r="Q148" s="279">
        <f t="shared" si="54"/>
        <v>12.58</v>
      </c>
      <c r="R148" s="280">
        <f t="shared" si="22"/>
        <v>32810.49</v>
      </c>
      <c r="S148" s="217"/>
      <c r="T148" s="27"/>
      <c r="U148" s="27"/>
      <c r="V148" s="283">
        <v>0.0</v>
      </c>
      <c r="W148" s="27"/>
      <c r="X148" s="27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</row>
    <row r="149">
      <c r="A149" s="259"/>
      <c r="B149" s="269">
        <v>44049.0</v>
      </c>
      <c r="C149" s="270" t="s">
        <v>61</v>
      </c>
      <c r="D149" s="273">
        <f>ROUND($C$3/365*H147,2)</f>
        <v>24.15</v>
      </c>
      <c r="E149" s="272">
        <v>0.0</v>
      </c>
      <c r="F149" s="273">
        <f t="shared" si="55"/>
        <v>15310.7</v>
      </c>
      <c r="G149" s="272">
        <v>0.0</v>
      </c>
      <c r="H149" s="273">
        <f t="shared" si="56"/>
        <v>14689.3</v>
      </c>
      <c r="I149" s="281">
        <v>0.0</v>
      </c>
      <c r="J149" s="271">
        <f t="shared" si="57"/>
        <v>264.18</v>
      </c>
      <c r="K149" s="272">
        <v>0.0</v>
      </c>
      <c r="L149" s="273">
        <f t="shared" si="58"/>
        <v>1075.86</v>
      </c>
      <c r="M149" s="272">
        <v>0.0</v>
      </c>
      <c r="N149" s="273">
        <f t="shared" si="59"/>
        <v>600</v>
      </c>
      <c r="O149" s="272">
        <f>D149</f>
        <v>24.15</v>
      </c>
      <c r="P149" s="273">
        <f>P147+O149</f>
        <v>894.6</v>
      </c>
      <c r="Q149" s="272">
        <f t="shared" si="54"/>
        <v>24.15</v>
      </c>
      <c r="R149" s="271">
        <f t="shared" si="22"/>
        <v>32834.64</v>
      </c>
      <c r="S149" s="217"/>
      <c r="T149" s="274">
        <v>9.0</v>
      </c>
      <c r="U149" s="274">
        <v>0.0</v>
      </c>
      <c r="V149" s="283">
        <v>0.0</v>
      </c>
      <c r="W149" s="276">
        <f>ROUND(MAX(0,F149-$S$4)+J150+ROUND(F149*$C$2/365,2)*(T149-U149)+ROUND(F149*$C$5,2)*U149,2)</f>
        <v>7882.58</v>
      </c>
      <c r="X149" s="277">
        <f>ROUND(R150/$C$14*100,2)</f>
        <v>328.47</v>
      </c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</row>
    <row r="150">
      <c r="A150" s="259"/>
      <c r="B150" s="253">
        <v>44049.0</v>
      </c>
      <c r="C150" s="278" t="s">
        <v>44</v>
      </c>
      <c r="D150" s="258">
        <f>ROUND($C$2/365*F149,2)</f>
        <v>12.58</v>
      </c>
      <c r="E150" s="279">
        <v>0.0</v>
      </c>
      <c r="F150" s="258">
        <f t="shared" si="55"/>
        <v>15310.7</v>
      </c>
      <c r="G150" s="279">
        <v>0.0</v>
      </c>
      <c r="H150" s="258">
        <f t="shared" si="56"/>
        <v>14689.3</v>
      </c>
      <c r="I150" s="279">
        <f>D150</f>
        <v>12.58</v>
      </c>
      <c r="J150" s="280">
        <f t="shared" si="57"/>
        <v>276.76</v>
      </c>
      <c r="K150" s="279">
        <v>0.0</v>
      </c>
      <c r="L150" s="258">
        <f t="shared" si="58"/>
        <v>1075.86</v>
      </c>
      <c r="M150" s="279">
        <v>0.0</v>
      </c>
      <c r="N150" s="258">
        <f t="shared" si="59"/>
        <v>600</v>
      </c>
      <c r="O150" s="279">
        <v>0.0</v>
      </c>
      <c r="P150" s="258">
        <f>P149+O150</f>
        <v>894.6</v>
      </c>
      <c r="Q150" s="279">
        <f t="shared" si="54"/>
        <v>12.58</v>
      </c>
      <c r="R150" s="280">
        <f t="shared" si="22"/>
        <v>32847.22</v>
      </c>
      <c r="S150" s="217"/>
      <c r="T150" s="27"/>
      <c r="U150" s="27"/>
      <c r="V150" s="283">
        <v>0.0</v>
      </c>
      <c r="W150" s="27"/>
      <c r="X150" s="27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</row>
    <row r="151">
      <c r="A151" s="259"/>
      <c r="B151" s="269">
        <v>44050.0</v>
      </c>
      <c r="C151" s="270" t="s">
        <v>61</v>
      </c>
      <c r="D151" s="273">
        <f>ROUND($C$3/365*H149,2)</f>
        <v>24.15</v>
      </c>
      <c r="E151" s="272">
        <v>0.0</v>
      </c>
      <c r="F151" s="273">
        <f t="shared" si="55"/>
        <v>15310.7</v>
      </c>
      <c r="G151" s="272">
        <v>0.0</v>
      </c>
      <c r="H151" s="273">
        <f t="shared" si="56"/>
        <v>14689.3</v>
      </c>
      <c r="I151" s="281">
        <v>0.0</v>
      </c>
      <c r="J151" s="271">
        <f t="shared" si="57"/>
        <v>276.76</v>
      </c>
      <c r="K151" s="272">
        <v>0.0</v>
      </c>
      <c r="L151" s="273">
        <f t="shared" si="58"/>
        <v>1075.86</v>
      </c>
      <c r="M151" s="272">
        <v>0.0</v>
      </c>
      <c r="N151" s="273">
        <f t="shared" si="59"/>
        <v>600</v>
      </c>
      <c r="O151" s="272">
        <f>D151</f>
        <v>24.15</v>
      </c>
      <c r="P151" s="273">
        <f>P149+O151</f>
        <v>918.75</v>
      </c>
      <c r="Q151" s="272">
        <f t="shared" si="54"/>
        <v>24.15</v>
      </c>
      <c r="R151" s="271">
        <f t="shared" si="22"/>
        <v>32871.37</v>
      </c>
      <c r="S151" s="217"/>
      <c r="T151" s="274">
        <v>8.0</v>
      </c>
      <c r="U151" s="274">
        <v>0.0</v>
      </c>
      <c r="V151" s="283">
        <v>0.0</v>
      </c>
      <c r="W151" s="276">
        <f>ROUND(MAX(0,F151-$S$4)+J152+ROUND(F151*$C$2/365,2)*(T151-U151)+ROUND(F151*$C$5,2)*U151,2)</f>
        <v>7882.58</v>
      </c>
      <c r="X151" s="277">
        <f>ROUND(R152/$C$14*100,2)</f>
        <v>328.84</v>
      </c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</row>
    <row r="152">
      <c r="A152" s="259"/>
      <c r="B152" s="253">
        <v>44050.0</v>
      </c>
      <c r="C152" s="278" t="s">
        <v>44</v>
      </c>
      <c r="D152" s="258">
        <f>ROUND($C$2/365*F151,2)</f>
        <v>12.58</v>
      </c>
      <c r="E152" s="279">
        <v>0.0</v>
      </c>
      <c r="F152" s="258">
        <f t="shared" si="55"/>
        <v>15310.7</v>
      </c>
      <c r="G152" s="279">
        <v>0.0</v>
      </c>
      <c r="H152" s="258">
        <f t="shared" si="56"/>
        <v>14689.3</v>
      </c>
      <c r="I152" s="279">
        <f>D152</f>
        <v>12.58</v>
      </c>
      <c r="J152" s="280">
        <f t="shared" si="57"/>
        <v>289.34</v>
      </c>
      <c r="K152" s="279">
        <v>0.0</v>
      </c>
      <c r="L152" s="258">
        <f t="shared" si="58"/>
        <v>1075.86</v>
      </c>
      <c r="M152" s="279">
        <v>0.0</v>
      </c>
      <c r="N152" s="258">
        <f t="shared" si="59"/>
        <v>600</v>
      </c>
      <c r="O152" s="279">
        <v>0.0</v>
      </c>
      <c r="P152" s="258">
        <f>P151+O152</f>
        <v>918.75</v>
      </c>
      <c r="Q152" s="279">
        <f t="shared" si="54"/>
        <v>12.58</v>
      </c>
      <c r="R152" s="280">
        <f t="shared" si="22"/>
        <v>32883.95</v>
      </c>
      <c r="S152" s="217"/>
      <c r="T152" s="27"/>
      <c r="U152" s="27"/>
      <c r="V152" s="283">
        <v>0.0</v>
      </c>
      <c r="W152" s="27"/>
      <c r="X152" s="27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</row>
    <row r="153">
      <c r="A153" s="259"/>
      <c r="B153" s="269">
        <v>44051.0</v>
      </c>
      <c r="C153" s="270" t="s">
        <v>61</v>
      </c>
      <c r="D153" s="273">
        <f>ROUND($C$3/365*H151,2)</f>
        <v>24.15</v>
      </c>
      <c r="E153" s="272">
        <v>0.0</v>
      </c>
      <c r="F153" s="273">
        <f t="shared" si="55"/>
        <v>15310.7</v>
      </c>
      <c r="G153" s="272">
        <v>0.0</v>
      </c>
      <c r="H153" s="273">
        <f t="shared" si="56"/>
        <v>14689.3</v>
      </c>
      <c r="I153" s="281">
        <v>0.0</v>
      </c>
      <c r="J153" s="271">
        <f t="shared" si="57"/>
        <v>289.34</v>
      </c>
      <c r="K153" s="272">
        <v>0.0</v>
      </c>
      <c r="L153" s="273">
        <f t="shared" si="58"/>
        <v>1075.86</v>
      </c>
      <c r="M153" s="272">
        <v>0.0</v>
      </c>
      <c r="N153" s="273">
        <f t="shared" si="59"/>
        <v>600</v>
      </c>
      <c r="O153" s="272">
        <f>D153</f>
        <v>24.15</v>
      </c>
      <c r="P153" s="273">
        <f>P151+O153</f>
        <v>942.9</v>
      </c>
      <c r="Q153" s="272">
        <f t="shared" si="54"/>
        <v>24.15</v>
      </c>
      <c r="R153" s="271">
        <f t="shared" si="22"/>
        <v>32908.1</v>
      </c>
      <c r="S153" s="217"/>
      <c r="T153" s="274">
        <v>7.0</v>
      </c>
      <c r="U153" s="274">
        <v>0.0</v>
      </c>
      <c r="V153" s="283">
        <v>0.0</v>
      </c>
      <c r="W153" s="276">
        <f>ROUND(MAX(0,F153-$S$4)+J154+ROUND(F153*$C$2/365,2)*(T153-U153)+ROUND(F153*$C$5,2)*U153,2)</f>
        <v>7882.58</v>
      </c>
      <c r="X153" s="277">
        <f>ROUND(R154/$C$14*100,2)</f>
        <v>329.21</v>
      </c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</row>
    <row r="154">
      <c r="A154" s="259"/>
      <c r="B154" s="253">
        <v>44051.0</v>
      </c>
      <c r="C154" s="278" t="s">
        <v>44</v>
      </c>
      <c r="D154" s="258">
        <f>ROUND($C$2/365*F153,2)</f>
        <v>12.58</v>
      </c>
      <c r="E154" s="279">
        <v>0.0</v>
      </c>
      <c r="F154" s="258">
        <f t="shared" si="55"/>
        <v>15310.7</v>
      </c>
      <c r="G154" s="279">
        <v>0.0</v>
      </c>
      <c r="H154" s="258">
        <f t="shared" si="56"/>
        <v>14689.3</v>
      </c>
      <c r="I154" s="279">
        <f>D154</f>
        <v>12.58</v>
      </c>
      <c r="J154" s="280">
        <f t="shared" si="57"/>
        <v>301.92</v>
      </c>
      <c r="K154" s="279">
        <v>0.0</v>
      </c>
      <c r="L154" s="258">
        <f t="shared" si="58"/>
        <v>1075.86</v>
      </c>
      <c r="M154" s="279">
        <v>0.0</v>
      </c>
      <c r="N154" s="258">
        <f t="shared" si="59"/>
        <v>600</v>
      </c>
      <c r="O154" s="279">
        <v>0.0</v>
      </c>
      <c r="P154" s="258">
        <f>P153+O154</f>
        <v>942.9</v>
      </c>
      <c r="Q154" s="279">
        <f t="shared" si="54"/>
        <v>12.58</v>
      </c>
      <c r="R154" s="280">
        <f t="shared" si="22"/>
        <v>32920.68</v>
      </c>
      <c r="S154" s="217"/>
      <c r="T154" s="27"/>
      <c r="U154" s="27"/>
      <c r="V154" s="283">
        <v>0.0</v>
      </c>
      <c r="W154" s="27"/>
      <c r="X154" s="27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</row>
    <row r="155">
      <c r="A155" s="259"/>
      <c r="B155" s="269">
        <v>44052.0</v>
      </c>
      <c r="C155" s="270" t="s">
        <v>61</v>
      </c>
      <c r="D155" s="273">
        <f>ROUND($C$3/365*H153,2)</f>
        <v>24.15</v>
      </c>
      <c r="E155" s="272">
        <v>0.0</v>
      </c>
      <c r="F155" s="273">
        <f t="shared" si="55"/>
        <v>15310.7</v>
      </c>
      <c r="G155" s="272">
        <v>0.0</v>
      </c>
      <c r="H155" s="273">
        <f t="shared" si="56"/>
        <v>14689.3</v>
      </c>
      <c r="I155" s="281">
        <v>0.0</v>
      </c>
      <c r="J155" s="271">
        <f t="shared" si="57"/>
        <v>301.92</v>
      </c>
      <c r="K155" s="272">
        <v>0.0</v>
      </c>
      <c r="L155" s="273">
        <f t="shared" si="58"/>
        <v>1075.86</v>
      </c>
      <c r="M155" s="272">
        <v>0.0</v>
      </c>
      <c r="N155" s="273">
        <f t="shared" si="59"/>
        <v>600</v>
      </c>
      <c r="O155" s="272">
        <f>D155</f>
        <v>24.15</v>
      </c>
      <c r="P155" s="273">
        <f>P153+O155</f>
        <v>967.05</v>
      </c>
      <c r="Q155" s="272">
        <f t="shared" si="54"/>
        <v>24.15</v>
      </c>
      <c r="R155" s="271">
        <f t="shared" si="22"/>
        <v>32944.83</v>
      </c>
      <c r="S155" s="217"/>
      <c r="T155" s="274">
        <v>6.0</v>
      </c>
      <c r="U155" s="274">
        <v>0.0</v>
      </c>
      <c r="V155" s="283">
        <v>0.0</v>
      </c>
      <c r="W155" s="276">
        <f>ROUND(MAX(0,F155-$S$4)+J156+ROUND(F155*$C$2/365,2)*(T155-U155)+ROUND(F155*$C$5,2)*U155,2)</f>
        <v>7882.58</v>
      </c>
      <c r="X155" s="277">
        <f>ROUND(R156/$C$14*100,2)</f>
        <v>329.57</v>
      </c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</row>
    <row r="156">
      <c r="A156" s="259"/>
      <c r="B156" s="253">
        <v>44052.0</v>
      </c>
      <c r="C156" s="278" t="s">
        <v>44</v>
      </c>
      <c r="D156" s="258">
        <f>ROUND($C$2/365*F155,2)</f>
        <v>12.58</v>
      </c>
      <c r="E156" s="279">
        <v>0.0</v>
      </c>
      <c r="F156" s="258">
        <f t="shared" si="55"/>
        <v>15310.7</v>
      </c>
      <c r="G156" s="279">
        <v>0.0</v>
      </c>
      <c r="H156" s="258">
        <f t="shared" si="56"/>
        <v>14689.3</v>
      </c>
      <c r="I156" s="279">
        <f>D156</f>
        <v>12.58</v>
      </c>
      <c r="J156" s="280">
        <f t="shared" si="57"/>
        <v>314.5</v>
      </c>
      <c r="K156" s="279">
        <v>0.0</v>
      </c>
      <c r="L156" s="258">
        <f t="shared" si="58"/>
        <v>1075.86</v>
      </c>
      <c r="M156" s="279">
        <v>0.0</v>
      </c>
      <c r="N156" s="258">
        <f t="shared" si="59"/>
        <v>600</v>
      </c>
      <c r="O156" s="279">
        <v>0.0</v>
      </c>
      <c r="P156" s="258">
        <f>P155+O156</f>
        <v>967.05</v>
      </c>
      <c r="Q156" s="279">
        <f t="shared" si="54"/>
        <v>12.58</v>
      </c>
      <c r="R156" s="280">
        <f t="shared" si="22"/>
        <v>32957.41</v>
      </c>
      <c r="S156" s="217"/>
      <c r="T156" s="27"/>
      <c r="U156" s="27"/>
      <c r="V156" s="283">
        <v>0.0</v>
      </c>
      <c r="W156" s="27"/>
      <c r="X156" s="27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</row>
    <row r="157">
      <c r="A157" s="259"/>
      <c r="B157" s="269">
        <v>44053.0</v>
      </c>
      <c r="C157" s="270" t="s">
        <v>61</v>
      </c>
      <c r="D157" s="273">
        <f>ROUND($C$3/365*H155,2)</f>
        <v>24.15</v>
      </c>
      <c r="E157" s="272">
        <v>0.0</v>
      </c>
      <c r="F157" s="273">
        <f t="shared" si="55"/>
        <v>15310.7</v>
      </c>
      <c r="G157" s="272">
        <v>0.0</v>
      </c>
      <c r="H157" s="273">
        <f t="shared" si="56"/>
        <v>14689.3</v>
      </c>
      <c r="I157" s="281">
        <v>0.0</v>
      </c>
      <c r="J157" s="271">
        <f t="shared" si="57"/>
        <v>314.5</v>
      </c>
      <c r="K157" s="272">
        <v>0.0</v>
      </c>
      <c r="L157" s="273">
        <f t="shared" si="58"/>
        <v>1075.86</v>
      </c>
      <c r="M157" s="272">
        <v>0.0</v>
      </c>
      <c r="N157" s="273">
        <f t="shared" si="59"/>
        <v>600</v>
      </c>
      <c r="O157" s="272">
        <f>D157</f>
        <v>24.15</v>
      </c>
      <c r="P157" s="273">
        <f>P155+O157</f>
        <v>991.2</v>
      </c>
      <c r="Q157" s="272">
        <f t="shared" si="54"/>
        <v>24.15</v>
      </c>
      <c r="R157" s="271">
        <f t="shared" si="22"/>
        <v>32981.56</v>
      </c>
      <c r="S157" s="217"/>
      <c r="T157" s="274">
        <v>5.0</v>
      </c>
      <c r="U157" s="274">
        <v>0.0</v>
      </c>
      <c r="V157" s="283">
        <v>0.0</v>
      </c>
      <c r="W157" s="276">
        <f>ROUND(MAX(0,F157-$S$4)+J158+ROUND(F157*$C$2/365,2)*(T157-U157)+ROUND(F157*$C$5,2)*U157,2)</f>
        <v>7882.58</v>
      </c>
      <c r="X157" s="277">
        <f>ROUND(R158/$C$14*100,2)</f>
        <v>329.94</v>
      </c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</row>
    <row r="158">
      <c r="A158" s="259"/>
      <c r="B158" s="253">
        <v>44053.0</v>
      </c>
      <c r="C158" s="278" t="s">
        <v>44</v>
      </c>
      <c r="D158" s="258">
        <f>ROUND($C$2/365*F157,2)</f>
        <v>12.58</v>
      </c>
      <c r="E158" s="279">
        <v>0.0</v>
      </c>
      <c r="F158" s="258">
        <f t="shared" si="55"/>
        <v>15310.7</v>
      </c>
      <c r="G158" s="279">
        <v>0.0</v>
      </c>
      <c r="H158" s="258">
        <f t="shared" si="56"/>
        <v>14689.3</v>
      </c>
      <c r="I158" s="279">
        <f>D158</f>
        <v>12.58</v>
      </c>
      <c r="J158" s="280">
        <f t="shared" si="57"/>
        <v>327.08</v>
      </c>
      <c r="K158" s="279">
        <v>0.0</v>
      </c>
      <c r="L158" s="258">
        <f t="shared" si="58"/>
        <v>1075.86</v>
      </c>
      <c r="M158" s="279">
        <v>0.0</v>
      </c>
      <c r="N158" s="258">
        <f t="shared" si="59"/>
        <v>600</v>
      </c>
      <c r="O158" s="279">
        <v>0.0</v>
      </c>
      <c r="P158" s="258">
        <f>P157+O158</f>
        <v>991.2</v>
      </c>
      <c r="Q158" s="279">
        <f t="shared" si="54"/>
        <v>12.58</v>
      </c>
      <c r="R158" s="280">
        <f t="shared" si="22"/>
        <v>32994.14</v>
      </c>
      <c r="S158" s="217"/>
      <c r="T158" s="27"/>
      <c r="U158" s="27"/>
      <c r="V158" s="283">
        <v>0.0</v>
      </c>
      <c r="W158" s="27"/>
      <c r="X158" s="27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</row>
    <row r="159">
      <c r="A159" s="259"/>
      <c r="B159" s="269">
        <v>44054.0</v>
      </c>
      <c r="C159" s="270" t="s">
        <v>61</v>
      </c>
      <c r="D159" s="273">
        <f>ROUND($C$3/365*H157,2)</f>
        <v>24.15</v>
      </c>
      <c r="E159" s="272">
        <v>0.0</v>
      </c>
      <c r="F159" s="273">
        <f t="shared" si="55"/>
        <v>15310.7</v>
      </c>
      <c r="G159" s="272">
        <v>0.0</v>
      </c>
      <c r="H159" s="273">
        <f t="shared" si="56"/>
        <v>14689.3</v>
      </c>
      <c r="I159" s="281">
        <v>0.0</v>
      </c>
      <c r="J159" s="271">
        <f t="shared" si="57"/>
        <v>327.08</v>
      </c>
      <c r="K159" s="272">
        <v>0.0</v>
      </c>
      <c r="L159" s="273">
        <f t="shared" si="58"/>
        <v>1075.86</v>
      </c>
      <c r="M159" s="272">
        <v>0.0</v>
      </c>
      <c r="N159" s="273">
        <f t="shared" si="59"/>
        <v>600</v>
      </c>
      <c r="O159" s="272">
        <f>D159</f>
        <v>24.15</v>
      </c>
      <c r="P159" s="273">
        <f>P157+O159</f>
        <v>1015.35</v>
      </c>
      <c r="Q159" s="272">
        <f t="shared" si="54"/>
        <v>24.15</v>
      </c>
      <c r="R159" s="271">
        <f t="shared" si="22"/>
        <v>33018.29</v>
      </c>
      <c r="S159" s="217"/>
      <c r="T159" s="274">
        <v>4.0</v>
      </c>
      <c r="U159" s="274">
        <v>0.0</v>
      </c>
      <c r="V159" s="283">
        <v>0.0</v>
      </c>
      <c r="W159" s="276">
        <f>ROUND(MAX(0,F159-$S$4)+J160+ROUND(F159*$C$2/365,2)*(T159-U159)+ROUND(F159*$C$5,2)*U159,2)</f>
        <v>7882.58</v>
      </c>
      <c r="X159" s="277">
        <f>ROUND(R160/$C$14*100,2)</f>
        <v>330.31</v>
      </c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</row>
    <row r="160">
      <c r="A160" s="259"/>
      <c r="B160" s="253">
        <v>44054.0</v>
      </c>
      <c r="C160" s="278" t="s">
        <v>44</v>
      </c>
      <c r="D160" s="258">
        <f>ROUND($C$2/365*F159,2)</f>
        <v>12.58</v>
      </c>
      <c r="E160" s="279">
        <v>0.0</v>
      </c>
      <c r="F160" s="258">
        <f t="shared" si="55"/>
        <v>15310.7</v>
      </c>
      <c r="G160" s="279">
        <v>0.0</v>
      </c>
      <c r="H160" s="258">
        <f t="shared" si="56"/>
        <v>14689.3</v>
      </c>
      <c r="I160" s="279">
        <f>D160</f>
        <v>12.58</v>
      </c>
      <c r="J160" s="280">
        <f t="shared" si="57"/>
        <v>339.66</v>
      </c>
      <c r="K160" s="279">
        <v>0.0</v>
      </c>
      <c r="L160" s="258">
        <f t="shared" si="58"/>
        <v>1075.86</v>
      </c>
      <c r="M160" s="279">
        <v>0.0</v>
      </c>
      <c r="N160" s="258">
        <f t="shared" si="59"/>
        <v>600</v>
      </c>
      <c r="O160" s="279">
        <v>0.0</v>
      </c>
      <c r="P160" s="258">
        <f>P159+O160</f>
        <v>1015.35</v>
      </c>
      <c r="Q160" s="279">
        <f t="shared" si="54"/>
        <v>12.58</v>
      </c>
      <c r="R160" s="280">
        <f t="shared" si="22"/>
        <v>33030.87</v>
      </c>
      <c r="S160" s="217"/>
      <c r="T160" s="27"/>
      <c r="U160" s="27"/>
      <c r="V160" s="283">
        <v>0.0</v>
      </c>
      <c r="W160" s="27"/>
      <c r="X160" s="27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</row>
    <row r="161">
      <c r="A161" s="259"/>
      <c r="B161" s="269">
        <v>44055.0</v>
      </c>
      <c r="C161" s="270" t="s">
        <v>61</v>
      </c>
      <c r="D161" s="273">
        <f>ROUND($C$3/365*H159,2)</f>
        <v>24.15</v>
      </c>
      <c r="E161" s="272">
        <v>0.0</v>
      </c>
      <c r="F161" s="273">
        <f t="shared" si="55"/>
        <v>15310.7</v>
      </c>
      <c r="G161" s="272">
        <v>0.0</v>
      </c>
      <c r="H161" s="273">
        <f t="shared" si="56"/>
        <v>14689.3</v>
      </c>
      <c r="I161" s="281">
        <v>0.0</v>
      </c>
      <c r="J161" s="271">
        <f t="shared" si="57"/>
        <v>339.66</v>
      </c>
      <c r="K161" s="272">
        <v>0.0</v>
      </c>
      <c r="L161" s="273">
        <f t="shared" si="58"/>
        <v>1075.86</v>
      </c>
      <c r="M161" s="272">
        <v>0.0</v>
      </c>
      <c r="N161" s="273">
        <f t="shared" si="59"/>
        <v>600</v>
      </c>
      <c r="O161" s="272">
        <f>D161</f>
        <v>24.15</v>
      </c>
      <c r="P161" s="273">
        <f>P159+O161</f>
        <v>1039.5</v>
      </c>
      <c r="Q161" s="272">
        <f t="shared" si="54"/>
        <v>24.15</v>
      </c>
      <c r="R161" s="271">
        <f t="shared" si="22"/>
        <v>33055.02</v>
      </c>
      <c r="S161" s="217"/>
      <c r="T161" s="274">
        <v>3.0</v>
      </c>
      <c r="U161" s="274">
        <v>0.0</v>
      </c>
      <c r="V161" s="283">
        <v>0.0</v>
      </c>
      <c r="W161" s="276">
        <f>ROUND(MAX(0,F161-$S$4)+J162+ROUND(F161*$C$2/365,2)*(T161-U161)+ROUND(F161*$C$5,2)*U161,2)</f>
        <v>7882.58</v>
      </c>
      <c r="X161" s="277">
        <f>ROUND(R162/$C$14*100,2)</f>
        <v>330.68</v>
      </c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</row>
    <row r="162">
      <c r="A162" s="259"/>
      <c r="B162" s="253">
        <v>44055.0</v>
      </c>
      <c r="C162" s="278" t="s">
        <v>44</v>
      </c>
      <c r="D162" s="258">
        <f>ROUND($C$2/365*F161,2)</f>
        <v>12.58</v>
      </c>
      <c r="E162" s="279">
        <v>0.0</v>
      </c>
      <c r="F162" s="258">
        <f t="shared" si="55"/>
        <v>15310.7</v>
      </c>
      <c r="G162" s="279">
        <v>0.0</v>
      </c>
      <c r="H162" s="258">
        <f t="shared" si="56"/>
        <v>14689.3</v>
      </c>
      <c r="I162" s="279">
        <f>D162</f>
        <v>12.58</v>
      </c>
      <c r="J162" s="280">
        <f t="shared" si="57"/>
        <v>352.24</v>
      </c>
      <c r="K162" s="279">
        <v>0.0</v>
      </c>
      <c r="L162" s="258">
        <f t="shared" si="58"/>
        <v>1075.86</v>
      </c>
      <c r="M162" s="279">
        <v>0.0</v>
      </c>
      <c r="N162" s="258">
        <f t="shared" si="59"/>
        <v>600</v>
      </c>
      <c r="O162" s="279">
        <v>0.0</v>
      </c>
      <c r="P162" s="258">
        <f>P161+O162</f>
        <v>1039.5</v>
      </c>
      <c r="Q162" s="279">
        <f t="shared" si="54"/>
        <v>12.58</v>
      </c>
      <c r="R162" s="280">
        <f t="shared" si="22"/>
        <v>33067.6</v>
      </c>
      <c r="S162" s="217"/>
      <c r="T162" s="27"/>
      <c r="U162" s="27"/>
      <c r="V162" s="283">
        <v>0.0</v>
      </c>
      <c r="W162" s="27"/>
      <c r="X162" s="27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</row>
    <row r="163">
      <c r="A163" s="259"/>
      <c r="B163" s="269">
        <v>44056.0</v>
      </c>
      <c r="C163" s="270" t="s">
        <v>61</v>
      </c>
      <c r="D163" s="273">
        <f>ROUND($C$3/365*H161,2)</f>
        <v>24.15</v>
      </c>
      <c r="E163" s="272">
        <v>0.0</v>
      </c>
      <c r="F163" s="273">
        <f t="shared" si="55"/>
        <v>15310.7</v>
      </c>
      <c r="G163" s="272">
        <v>0.0</v>
      </c>
      <c r="H163" s="273">
        <f t="shared" si="56"/>
        <v>14689.3</v>
      </c>
      <c r="I163" s="281">
        <v>0.0</v>
      </c>
      <c r="J163" s="271">
        <f t="shared" si="57"/>
        <v>352.24</v>
      </c>
      <c r="K163" s="272">
        <v>0.0</v>
      </c>
      <c r="L163" s="273">
        <f t="shared" si="58"/>
        <v>1075.86</v>
      </c>
      <c r="M163" s="272">
        <v>0.0</v>
      </c>
      <c r="N163" s="273">
        <f t="shared" si="59"/>
        <v>600</v>
      </c>
      <c r="O163" s="272">
        <f>D163</f>
        <v>24.15</v>
      </c>
      <c r="P163" s="273">
        <f>P161+O163</f>
        <v>1063.65</v>
      </c>
      <c r="Q163" s="272">
        <f t="shared" si="54"/>
        <v>24.15</v>
      </c>
      <c r="R163" s="271">
        <f t="shared" si="22"/>
        <v>33091.75</v>
      </c>
      <c r="S163" s="217"/>
      <c r="T163" s="274">
        <v>2.0</v>
      </c>
      <c r="U163" s="274">
        <v>0.0</v>
      </c>
      <c r="V163" s="283">
        <v>0.0</v>
      </c>
      <c r="W163" s="276">
        <f>ROUND(MAX(0,F163-$S$4)+J164+ROUND(F163*$C$2/365,2)*(T163-U163)+ROUND(F163*$C$5,2)*U163,2)</f>
        <v>7882.58</v>
      </c>
      <c r="X163" s="277">
        <f>ROUND(R164/$C$14*100,2)</f>
        <v>331.04</v>
      </c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</row>
    <row r="164">
      <c r="A164" s="259"/>
      <c r="B164" s="253">
        <v>44056.0</v>
      </c>
      <c r="C164" s="278" t="s">
        <v>44</v>
      </c>
      <c r="D164" s="258">
        <f>ROUND($C$2/365*F163,2)</f>
        <v>12.58</v>
      </c>
      <c r="E164" s="279">
        <v>0.0</v>
      </c>
      <c r="F164" s="258">
        <f t="shared" si="55"/>
        <v>15310.7</v>
      </c>
      <c r="G164" s="279">
        <v>0.0</v>
      </c>
      <c r="H164" s="258">
        <f t="shared" si="56"/>
        <v>14689.3</v>
      </c>
      <c r="I164" s="279">
        <f>D164</f>
        <v>12.58</v>
      </c>
      <c r="J164" s="280">
        <f t="shared" si="57"/>
        <v>364.82</v>
      </c>
      <c r="K164" s="279">
        <v>0.0</v>
      </c>
      <c r="L164" s="258">
        <f t="shared" si="58"/>
        <v>1075.86</v>
      </c>
      <c r="M164" s="279">
        <v>0.0</v>
      </c>
      <c r="N164" s="258">
        <f t="shared" si="59"/>
        <v>600</v>
      </c>
      <c r="O164" s="279">
        <v>0.0</v>
      </c>
      <c r="P164" s="258">
        <f>P163+O164</f>
        <v>1063.65</v>
      </c>
      <c r="Q164" s="279">
        <f t="shared" si="54"/>
        <v>12.58</v>
      </c>
      <c r="R164" s="280">
        <f t="shared" si="22"/>
        <v>33104.33</v>
      </c>
      <c r="S164" s="217"/>
      <c r="T164" s="27"/>
      <c r="U164" s="27"/>
      <c r="V164" s="283">
        <v>0.0</v>
      </c>
      <c r="W164" s="27"/>
      <c r="X164" s="27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</row>
    <row r="165">
      <c r="A165" s="259"/>
      <c r="B165" s="269">
        <v>44057.0</v>
      </c>
      <c r="C165" s="270" t="s">
        <v>61</v>
      </c>
      <c r="D165" s="273">
        <f>ROUND($C$3/365*H163,2)</f>
        <v>24.15</v>
      </c>
      <c r="E165" s="272">
        <v>0.0</v>
      </c>
      <c r="F165" s="273">
        <f t="shared" si="55"/>
        <v>15310.7</v>
      </c>
      <c r="G165" s="272">
        <v>0.0</v>
      </c>
      <c r="H165" s="273">
        <f t="shared" si="56"/>
        <v>14689.3</v>
      </c>
      <c r="I165" s="281">
        <v>0.0</v>
      </c>
      <c r="J165" s="271">
        <f t="shared" si="57"/>
        <v>364.82</v>
      </c>
      <c r="K165" s="272">
        <v>0.0</v>
      </c>
      <c r="L165" s="273">
        <f t="shared" si="58"/>
        <v>1075.86</v>
      </c>
      <c r="M165" s="272">
        <v>0.0</v>
      </c>
      <c r="N165" s="273">
        <f t="shared" si="59"/>
        <v>600</v>
      </c>
      <c r="O165" s="272">
        <f>D165</f>
        <v>24.15</v>
      </c>
      <c r="P165" s="273">
        <f>P163+O165</f>
        <v>1087.8</v>
      </c>
      <c r="Q165" s="272">
        <f t="shared" si="54"/>
        <v>24.15</v>
      </c>
      <c r="R165" s="271">
        <f t="shared" si="22"/>
        <v>33128.48</v>
      </c>
      <c r="S165" s="217"/>
      <c r="T165" s="274">
        <v>1.0</v>
      </c>
      <c r="U165" s="274">
        <v>0.0</v>
      </c>
      <c r="V165" s="283">
        <v>0.0</v>
      </c>
      <c r="W165" s="276">
        <f>ROUND(MAX(0,F165-$S$4)+J166+ROUND(F165*$C$2/365,2)*(T165-U165)+ROUND(F165*$C$5,2)*U165,2)</f>
        <v>7882.58</v>
      </c>
      <c r="X165" s="277">
        <f>ROUND(R166/$C$14*100,2)</f>
        <v>331.41</v>
      </c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</row>
    <row r="166">
      <c r="A166" s="259"/>
      <c r="B166" s="253">
        <v>44057.0</v>
      </c>
      <c r="C166" s="278" t="s">
        <v>44</v>
      </c>
      <c r="D166" s="258">
        <f>ROUND($C$2/365*F165,2)</f>
        <v>12.58</v>
      </c>
      <c r="E166" s="279">
        <v>0.0</v>
      </c>
      <c r="F166" s="258">
        <f t="shared" si="55"/>
        <v>15310.7</v>
      </c>
      <c r="G166" s="279">
        <v>0.0</v>
      </c>
      <c r="H166" s="258">
        <f t="shared" si="56"/>
        <v>14689.3</v>
      </c>
      <c r="I166" s="279">
        <f>D166</f>
        <v>12.58</v>
      </c>
      <c r="J166" s="280">
        <f t="shared" si="57"/>
        <v>377.4</v>
      </c>
      <c r="K166" s="279">
        <v>0.0</v>
      </c>
      <c r="L166" s="258">
        <f t="shared" si="58"/>
        <v>1075.86</v>
      </c>
      <c r="M166" s="279">
        <v>0.0</v>
      </c>
      <c r="N166" s="258">
        <f t="shared" si="59"/>
        <v>600</v>
      </c>
      <c r="O166" s="279">
        <v>0.0</v>
      </c>
      <c r="P166" s="258">
        <f>P165+O166</f>
        <v>1087.8</v>
      </c>
      <c r="Q166" s="279">
        <f t="shared" si="54"/>
        <v>12.58</v>
      </c>
      <c r="R166" s="280">
        <f t="shared" si="22"/>
        <v>33141.06</v>
      </c>
      <c r="S166" s="217"/>
      <c r="T166" s="27"/>
      <c r="U166" s="27"/>
      <c r="V166" s="283">
        <v>0.0</v>
      </c>
      <c r="W166" s="27"/>
      <c r="X166" s="27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</row>
    <row r="167">
      <c r="A167" s="259"/>
      <c r="B167" s="269">
        <v>44058.0</v>
      </c>
      <c r="C167" s="270" t="s">
        <v>61</v>
      </c>
      <c r="D167" s="273">
        <f>ROUND($C$3/365*H165,2)</f>
        <v>24.15</v>
      </c>
      <c r="E167" s="272">
        <v>0.0</v>
      </c>
      <c r="F167" s="273">
        <f t="shared" si="55"/>
        <v>15310.7</v>
      </c>
      <c r="G167" s="272">
        <v>0.0</v>
      </c>
      <c r="H167" s="273">
        <f t="shared" si="56"/>
        <v>14689.3</v>
      </c>
      <c r="I167" s="281">
        <v>0.0</v>
      </c>
      <c r="J167" s="271">
        <f t="shared" si="57"/>
        <v>377.4</v>
      </c>
      <c r="K167" s="272">
        <v>0.0</v>
      </c>
      <c r="L167" s="273">
        <f t="shared" si="58"/>
        <v>1075.86</v>
      </c>
      <c r="M167" s="272">
        <v>0.0</v>
      </c>
      <c r="N167" s="273">
        <f t="shared" si="59"/>
        <v>600</v>
      </c>
      <c r="O167" s="272">
        <f>D167</f>
        <v>24.15</v>
      </c>
      <c r="P167" s="273">
        <f>P165+O167</f>
        <v>1111.95</v>
      </c>
      <c r="Q167" s="272">
        <f t="shared" si="54"/>
        <v>24.15</v>
      </c>
      <c r="R167" s="271">
        <f t="shared" si="22"/>
        <v>33165.21</v>
      </c>
      <c r="S167" s="217"/>
      <c r="T167" s="289">
        <f>$B$167-B167</f>
        <v>0</v>
      </c>
      <c r="U167" s="274">
        <v>0.0</v>
      </c>
      <c r="V167" s="283">
        <v>0.0</v>
      </c>
      <c r="W167" s="276">
        <f>ROUND(MAX(0,F167-$S$4)+J168+ROUND(F167*$C$2/365,2)*(T167-U167)+ROUND(F167*$C$5,2)*U167,2)</f>
        <v>7882.58</v>
      </c>
      <c r="X167" s="277">
        <f>ROUND(R168/$C$14*100,2)</f>
        <v>331.78</v>
      </c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</row>
    <row r="168">
      <c r="A168" s="259"/>
      <c r="B168" s="260">
        <v>44058.0</v>
      </c>
      <c r="C168" s="285" t="s">
        <v>44</v>
      </c>
      <c r="D168" s="265">
        <f>ROUND($C$2/365*F167,2)</f>
        <v>12.58</v>
      </c>
      <c r="E168" s="286">
        <v>0.0</v>
      </c>
      <c r="F168" s="265">
        <f t="shared" si="55"/>
        <v>15310.7</v>
      </c>
      <c r="G168" s="286">
        <v>0.0</v>
      </c>
      <c r="H168" s="265">
        <f t="shared" si="56"/>
        <v>14689.3</v>
      </c>
      <c r="I168" s="286">
        <f>D168</f>
        <v>12.58</v>
      </c>
      <c r="J168" s="287">
        <f t="shared" si="57"/>
        <v>389.98</v>
      </c>
      <c r="K168" s="286">
        <v>0.0</v>
      </c>
      <c r="L168" s="265">
        <f t="shared" si="58"/>
        <v>1075.86</v>
      </c>
      <c r="M168" s="286">
        <v>0.0</v>
      </c>
      <c r="N168" s="265">
        <f t="shared" si="59"/>
        <v>600</v>
      </c>
      <c r="O168" s="286">
        <v>0.0</v>
      </c>
      <c r="P168" s="265">
        <f>P167+O168</f>
        <v>1111.95</v>
      </c>
      <c r="Q168" s="286">
        <f t="shared" si="54"/>
        <v>12.58</v>
      </c>
      <c r="R168" s="287">
        <f t="shared" si="22"/>
        <v>33177.79</v>
      </c>
      <c r="S168" s="217"/>
      <c r="T168" s="288"/>
      <c r="U168" s="288"/>
      <c r="V168" s="315">
        <v>0.0</v>
      </c>
      <c r="W168" s="27"/>
      <c r="X168" s="288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</row>
    <row r="169">
      <c r="A169" s="259"/>
      <c r="B169" s="269">
        <v>44059.0</v>
      </c>
      <c r="C169" s="270" t="s">
        <v>58</v>
      </c>
      <c r="D169" s="271">
        <f>C8</f>
        <v>300</v>
      </c>
      <c r="E169" s="272">
        <v>0.0</v>
      </c>
      <c r="F169" s="273">
        <f t="shared" si="55"/>
        <v>15310.7</v>
      </c>
      <c r="G169" s="272">
        <f>0</f>
        <v>0</v>
      </c>
      <c r="H169" s="273">
        <f>G169+H167</f>
        <v>14689.3</v>
      </c>
      <c r="I169" s="272">
        <v>0.0</v>
      </c>
      <c r="J169" s="271">
        <f t="shared" si="57"/>
        <v>389.98</v>
      </c>
      <c r="K169" s="272">
        <v>0.0</v>
      </c>
      <c r="L169" s="273">
        <f>K169+L167</f>
        <v>1075.86</v>
      </c>
      <c r="M169" s="272">
        <f>D169</f>
        <v>300</v>
      </c>
      <c r="N169" s="273">
        <f>M169+N167</f>
        <v>900</v>
      </c>
      <c r="O169" s="272">
        <v>0.0</v>
      </c>
      <c r="P169" s="273">
        <f>O169+P168</f>
        <v>1111.95</v>
      </c>
      <c r="Q169" s="272">
        <f>E169+I169+M169+O169</f>
        <v>300</v>
      </c>
      <c r="R169" s="271">
        <f t="shared" si="22"/>
        <v>33477.79</v>
      </c>
      <c r="S169" s="217"/>
      <c r="T169" s="274">
        <v>9.0</v>
      </c>
      <c r="U169" s="274">
        <v>0.0</v>
      </c>
      <c r="V169" s="275">
        <v>0.0</v>
      </c>
      <c r="W169" s="276">
        <f>ROUND(MAX(0,F173-$S$5)+J173+ROUND(F173*$C$2/365,2)*(T169-U169)+ROUND(F173*$C$5,2)*U169,2)</f>
        <v>7882.4</v>
      </c>
      <c r="X169" s="277">
        <f>ROUND(R173/$C$14*100,2)</f>
        <v>335.21</v>
      </c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</row>
    <row r="170">
      <c r="A170" s="259"/>
      <c r="B170" s="269">
        <v>44059.0</v>
      </c>
      <c r="C170" s="270" t="s">
        <v>59</v>
      </c>
      <c r="D170" s="273">
        <f>F169-S4</f>
        <v>7492.6</v>
      </c>
      <c r="E170" s="272">
        <f>-D170</f>
        <v>-7492.6</v>
      </c>
      <c r="F170" s="273">
        <f t="shared" ref="F170:F174" si="60">F169+E170</f>
        <v>7818.1</v>
      </c>
      <c r="G170" s="272">
        <f>D170</f>
        <v>7492.6</v>
      </c>
      <c r="H170" s="273">
        <f>G170+H169</f>
        <v>22181.9</v>
      </c>
      <c r="I170" s="272">
        <v>0.0</v>
      </c>
      <c r="J170" s="271">
        <f t="shared" si="57"/>
        <v>389.98</v>
      </c>
      <c r="K170" s="272">
        <v>0.0</v>
      </c>
      <c r="L170" s="273">
        <f t="shared" ref="L170:L174" si="61">L169+K170</f>
        <v>1075.86</v>
      </c>
      <c r="M170" s="272">
        <v>0.0</v>
      </c>
      <c r="N170" s="273">
        <f t="shared" ref="N170:N171" si="62">N169+M170</f>
        <v>900</v>
      </c>
      <c r="O170" s="272">
        <v>0.0</v>
      </c>
      <c r="P170" s="273">
        <f t="shared" ref="P170:P192" si="63">P169+O170</f>
        <v>1111.95</v>
      </c>
      <c r="Q170" s="272">
        <v>0.0</v>
      </c>
      <c r="R170" s="271">
        <f t="shared" si="22"/>
        <v>33477.79</v>
      </c>
      <c r="S170" s="217"/>
      <c r="T170" s="23"/>
      <c r="U170" s="23"/>
      <c r="V170" s="23"/>
      <c r="W170" s="23"/>
      <c r="X170" s="23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</row>
    <row r="171">
      <c r="A171" s="259"/>
      <c r="B171" s="269">
        <v>44059.0</v>
      </c>
      <c r="C171" s="270" t="s">
        <v>60</v>
      </c>
      <c r="D171" s="273">
        <f>J170</f>
        <v>389.98</v>
      </c>
      <c r="E171" s="272">
        <v>0.0</v>
      </c>
      <c r="F171" s="273">
        <f t="shared" si="60"/>
        <v>7818.1</v>
      </c>
      <c r="G171" s="272">
        <v>0.0</v>
      </c>
      <c r="H171" s="273">
        <f t="shared" ref="H171:H176" si="64">H170+G171</f>
        <v>22181.9</v>
      </c>
      <c r="I171" s="272">
        <f>-J170</f>
        <v>-389.98</v>
      </c>
      <c r="J171" s="271">
        <f t="shared" si="57"/>
        <v>0</v>
      </c>
      <c r="K171" s="272">
        <f>J170</f>
        <v>389.98</v>
      </c>
      <c r="L171" s="273">
        <f t="shared" si="61"/>
        <v>1465.84</v>
      </c>
      <c r="M171" s="272">
        <v>0.0</v>
      </c>
      <c r="N171" s="273">
        <f t="shared" si="62"/>
        <v>900</v>
      </c>
      <c r="O171" s="272">
        <v>0.0</v>
      </c>
      <c r="P171" s="273">
        <f t="shared" si="63"/>
        <v>1111.95</v>
      </c>
      <c r="Q171" s="272">
        <v>0.0</v>
      </c>
      <c r="R171" s="271">
        <f t="shared" si="22"/>
        <v>33477.79</v>
      </c>
      <c r="S171" s="217"/>
      <c r="T171" s="23"/>
      <c r="U171" s="23"/>
      <c r="V171" s="23"/>
      <c r="W171" s="23"/>
      <c r="X171" s="23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</row>
    <row r="172">
      <c r="A172" s="259"/>
      <c r="B172" s="269">
        <v>44059.0</v>
      </c>
      <c r="C172" s="270" t="s">
        <v>61</v>
      </c>
      <c r="D172" s="273">
        <f>ROUND($C$3/365*H171,2)</f>
        <v>36.46</v>
      </c>
      <c r="E172" s="272">
        <v>0.0</v>
      </c>
      <c r="F172" s="273">
        <f t="shared" si="60"/>
        <v>7818.1</v>
      </c>
      <c r="G172" s="272">
        <v>0.0</v>
      </c>
      <c r="H172" s="273">
        <f t="shared" si="64"/>
        <v>22181.9</v>
      </c>
      <c r="I172" s="272">
        <v>0.0</v>
      </c>
      <c r="J172" s="271">
        <v>0.0</v>
      </c>
      <c r="K172" s="272">
        <v>0.0</v>
      </c>
      <c r="L172" s="273">
        <f t="shared" si="61"/>
        <v>1465.84</v>
      </c>
      <c r="M172" s="272">
        <v>0.0</v>
      </c>
      <c r="N172" s="273">
        <f>N169+M172</f>
        <v>900</v>
      </c>
      <c r="O172" s="272">
        <f>D172</f>
        <v>36.46</v>
      </c>
      <c r="P172" s="273">
        <f t="shared" si="63"/>
        <v>1148.41</v>
      </c>
      <c r="Q172" s="272">
        <f>D172</f>
        <v>36.46</v>
      </c>
      <c r="R172" s="271">
        <f t="shared" si="22"/>
        <v>33514.25</v>
      </c>
      <c r="S172" s="217"/>
      <c r="T172" s="23"/>
      <c r="U172" s="23"/>
      <c r="V172" s="23"/>
      <c r="W172" s="23"/>
      <c r="X172" s="23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</row>
    <row r="173">
      <c r="A173" s="259"/>
      <c r="B173" s="253">
        <v>44059.0</v>
      </c>
      <c r="C173" s="254" t="s">
        <v>44</v>
      </c>
      <c r="D173" s="290">
        <f>ROUND($C$2/365*F172,2)</f>
        <v>6.43</v>
      </c>
      <c r="E173" s="256">
        <v>0.0</v>
      </c>
      <c r="F173" s="255">
        <f t="shared" si="60"/>
        <v>7818.1</v>
      </c>
      <c r="G173" s="256">
        <v>0.0</v>
      </c>
      <c r="H173" s="255">
        <f t="shared" si="64"/>
        <v>22181.9</v>
      </c>
      <c r="I173" s="291">
        <f>D173</f>
        <v>6.43</v>
      </c>
      <c r="J173" s="257">
        <f t="shared" ref="J173:J192" si="65">J172+I173</f>
        <v>6.43</v>
      </c>
      <c r="K173" s="256">
        <v>0.0</v>
      </c>
      <c r="L173" s="255">
        <f t="shared" si="61"/>
        <v>1465.84</v>
      </c>
      <c r="M173" s="256">
        <v>0.0</v>
      </c>
      <c r="N173" s="255">
        <f>N172+M173</f>
        <v>900</v>
      </c>
      <c r="O173" s="256">
        <v>0.0</v>
      </c>
      <c r="P173" s="255">
        <f t="shared" si="63"/>
        <v>1148.41</v>
      </c>
      <c r="Q173" s="256">
        <f>E173+I173</f>
        <v>6.43</v>
      </c>
      <c r="R173" s="257">
        <f t="shared" si="22"/>
        <v>33520.68</v>
      </c>
      <c r="S173" s="217"/>
      <c r="T173" s="27"/>
      <c r="U173" s="27"/>
      <c r="V173" s="27"/>
      <c r="W173" s="27"/>
      <c r="X173" s="27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</row>
    <row r="174">
      <c r="A174" s="259"/>
      <c r="B174" s="269">
        <v>44060.0</v>
      </c>
      <c r="C174" s="270" t="s">
        <v>61</v>
      </c>
      <c r="D174" s="273">
        <f>ROUND($C$3/365*H173,2)</f>
        <v>36.46</v>
      </c>
      <c r="E174" s="272">
        <v>0.0</v>
      </c>
      <c r="F174" s="273">
        <f t="shared" si="60"/>
        <v>7818.1</v>
      </c>
      <c r="G174" s="272">
        <v>0.0</v>
      </c>
      <c r="H174" s="273">
        <f t="shared" si="64"/>
        <v>22181.9</v>
      </c>
      <c r="I174" s="272">
        <v>0.0</v>
      </c>
      <c r="J174" s="271">
        <f t="shared" si="65"/>
        <v>6.43</v>
      </c>
      <c r="K174" s="272">
        <v>0.0</v>
      </c>
      <c r="L174" s="273">
        <f t="shared" si="61"/>
        <v>1465.84</v>
      </c>
      <c r="M174" s="272">
        <v>0.0</v>
      </c>
      <c r="N174" s="273">
        <f>N171+M174</f>
        <v>900</v>
      </c>
      <c r="O174" s="272">
        <f>D174</f>
        <v>36.46</v>
      </c>
      <c r="P174" s="273">
        <f t="shared" si="63"/>
        <v>1184.87</v>
      </c>
      <c r="Q174" s="272">
        <f>D174</f>
        <v>36.46</v>
      </c>
      <c r="R174" s="271">
        <f t="shared" si="22"/>
        <v>33557.14</v>
      </c>
      <c r="S174" s="217"/>
      <c r="T174" s="274">
        <v>8.0</v>
      </c>
      <c r="U174" s="274">
        <v>0.0</v>
      </c>
      <c r="V174" s="282">
        <v>0.0</v>
      </c>
      <c r="W174" s="276">
        <f>ROUND(MAX(0,F174-$S$5)+J175+ROUND(F174*$C$2/365,2)*(T174-U174)+ROUND(F174*$C$5,2)*U174,2)</f>
        <v>7882.4</v>
      </c>
      <c r="X174" s="277">
        <f>ROUND(R175/$C$14*100,2)</f>
        <v>335.64</v>
      </c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</row>
    <row r="175">
      <c r="A175" s="259"/>
      <c r="B175" s="253">
        <v>44060.0</v>
      </c>
      <c r="C175" s="254" t="s">
        <v>44</v>
      </c>
      <c r="D175" s="290">
        <f>ROUND($C$2/365*F173,2)</f>
        <v>6.43</v>
      </c>
      <c r="E175" s="256">
        <v>0.0</v>
      </c>
      <c r="F175" s="255">
        <f>F173+E175</f>
        <v>7818.1</v>
      </c>
      <c r="G175" s="256">
        <v>0.0</v>
      </c>
      <c r="H175" s="255">
        <f t="shared" si="64"/>
        <v>22181.9</v>
      </c>
      <c r="I175" s="291">
        <f>D175</f>
        <v>6.43</v>
      </c>
      <c r="J175" s="257">
        <f t="shared" si="65"/>
        <v>12.86</v>
      </c>
      <c r="K175" s="256">
        <v>0.0</v>
      </c>
      <c r="L175" s="255">
        <f>L173+K175</f>
        <v>1465.84</v>
      </c>
      <c r="M175" s="256">
        <v>0.0</v>
      </c>
      <c r="N175" s="255">
        <f>N173+M175</f>
        <v>900</v>
      </c>
      <c r="O175" s="256">
        <v>0.0</v>
      </c>
      <c r="P175" s="255">
        <f t="shared" si="63"/>
        <v>1184.87</v>
      </c>
      <c r="Q175" s="256">
        <f>E175+I175</f>
        <v>6.43</v>
      </c>
      <c r="R175" s="257">
        <f t="shared" si="22"/>
        <v>33563.57</v>
      </c>
      <c r="S175" s="217"/>
      <c r="T175" s="27"/>
      <c r="U175" s="27"/>
      <c r="V175" s="27"/>
      <c r="W175" s="27"/>
      <c r="X175" s="27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</row>
    <row r="176">
      <c r="A176" s="259"/>
      <c r="B176" s="269">
        <v>44061.0</v>
      </c>
      <c r="C176" s="270" t="s">
        <v>61</v>
      </c>
      <c r="D176" s="273">
        <f>ROUND($C$3/365*H175,2)</f>
        <v>36.46</v>
      </c>
      <c r="E176" s="272">
        <v>0.0</v>
      </c>
      <c r="F176" s="273">
        <f>F175+E176</f>
        <v>7818.1</v>
      </c>
      <c r="G176" s="272">
        <v>0.0</v>
      </c>
      <c r="H176" s="273">
        <f t="shared" si="64"/>
        <v>22181.9</v>
      </c>
      <c r="I176" s="272">
        <v>0.0</v>
      </c>
      <c r="J176" s="271">
        <f t="shared" si="65"/>
        <v>12.86</v>
      </c>
      <c r="K176" s="272">
        <v>0.0</v>
      </c>
      <c r="L176" s="273">
        <f>L175+K176</f>
        <v>1465.84</v>
      </c>
      <c r="M176" s="272">
        <v>0.0</v>
      </c>
      <c r="N176" s="273">
        <f>N173+M176</f>
        <v>900</v>
      </c>
      <c r="O176" s="272">
        <f>D176</f>
        <v>36.46</v>
      </c>
      <c r="P176" s="273">
        <f t="shared" si="63"/>
        <v>1221.33</v>
      </c>
      <c r="Q176" s="272">
        <f>D176</f>
        <v>36.46</v>
      </c>
      <c r="R176" s="271">
        <f t="shared" si="22"/>
        <v>33600.03</v>
      </c>
      <c r="S176" s="217"/>
      <c r="T176" s="274">
        <v>7.0</v>
      </c>
      <c r="U176" s="274">
        <v>0.0</v>
      </c>
      <c r="V176" s="316">
        <v>0.0</v>
      </c>
      <c r="W176" s="276">
        <f>ROUND(MAX(0,F176-$S$5)+J177+ROUND(F176*$C$2/365,2)*(T176-U176)+ROUND(F176*$C$5,2)*U176,2)</f>
        <v>7882.4</v>
      </c>
      <c r="X176" s="277">
        <f>ROUND(R177/$C$14*100,2)</f>
        <v>336.06</v>
      </c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</row>
    <row r="177">
      <c r="A177" s="259"/>
      <c r="B177" s="253">
        <v>44061.0</v>
      </c>
      <c r="C177" s="254" t="s">
        <v>44</v>
      </c>
      <c r="D177" s="290">
        <f>ROUND($C$2/365*F175,2)</f>
        <v>6.43</v>
      </c>
      <c r="E177" s="256">
        <v>0.0</v>
      </c>
      <c r="F177" s="255">
        <f>F175+E177</f>
        <v>7818.1</v>
      </c>
      <c r="G177" s="256">
        <v>0.0</v>
      </c>
      <c r="H177" s="255">
        <f>H175+G177</f>
        <v>22181.9</v>
      </c>
      <c r="I177" s="291">
        <f>D177</f>
        <v>6.43</v>
      </c>
      <c r="J177" s="257">
        <f t="shared" si="65"/>
        <v>19.29</v>
      </c>
      <c r="K177" s="256">
        <v>0.0</v>
      </c>
      <c r="L177" s="255">
        <f>L175+K177</f>
        <v>1465.84</v>
      </c>
      <c r="M177" s="256">
        <v>0.0</v>
      </c>
      <c r="N177" s="255">
        <f>N175+M177</f>
        <v>900</v>
      </c>
      <c r="O177" s="256">
        <v>0.0</v>
      </c>
      <c r="P177" s="255">
        <f t="shared" si="63"/>
        <v>1221.33</v>
      </c>
      <c r="Q177" s="256">
        <f>E177+I177</f>
        <v>6.43</v>
      </c>
      <c r="R177" s="257">
        <f t="shared" si="22"/>
        <v>33606.46</v>
      </c>
      <c r="S177" s="217"/>
      <c r="T177" s="27"/>
      <c r="U177" s="27"/>
      <c r="V177" s="316">
        <v>0.0</v>
      </c>
      <c r="W177" s="27"/>
      <c r="X177" s="27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</row>
    <row r="178">
      <c r="A178" s="259"/>
      <c r="B178" s="269">
        <v>44062.0</v>
      </c>
      <c r="C178" s="270" t="s">
        <v>61</v>
      </c>
      <c r="D178" s="273">
        <f>ROUND($C$3/365*H177,2)</f>
        <v>36.46</v>
      </c>
      <c r="E178" s="272">
        <v>0.0</v>
      </c>
      <c r="F178" s="273">
        <f>F177+E178</f>
        <v>7818.1</v>
      </c>
      <c r="G178" s="272">
        <v>0.0</v>
      </c>
      <c r="H178" s="273">
        <f>H177+G178</f>
        <v>22181.9</v>
      </c>
      <c r="I178" s="272">
        <v>0.0</v>
      </c>
      <c r="J178" s="271">
        <f t="shared" si="65"/>
        <v>19.29</v>
      </c>
      <c r="K178" s="272">
        <v>0.0</v>
      </c>
      <c r="L178" s="273">
        <f>L177+K178</f>
        <v>1465.84</v>
      </c>
      <c r="M178" s="272">
        <v>0.0</v>
      </c>
      <c r="N178" s="273">
        <f>N175+M178</f>
        <v>900</v>
      </c>
      <c r="O178" s="272">
        <f>D178</f>
        <v>36.46</v>
      </c>
      <c r="P178" s="273">
        <f t="shared" si="63"/>
        <v>1257.79</v>
      </c>
      <c r="Q178" s="272">
        <f>D178</f>
        <v>36.46</v>
      </c>
      <c r="R178" s="271">
        <f t="shared" si="22"/>
        <v>33642.92</v>
      </c>
      <c r="S178" s="217"/>
      <c r="T178" s="274">
        <v>6.0</v>
      </c>
      <c r="U178" s="274">
        <v>0.0</v>
      </c>
      <c r="V178" s="316">
        <v>0.0</v>
      </c>
      <c r="W178" s="276">
        <f>ROUND(MAX(0,F178-$S$5)+J179+ROUND(F178*$C$2/365,2)*(T178-U178)+ROUND(F178*$C$5,2)*U178,2)</f>
        <v>7882.4</v>
      </c>
      <c r="X178" s="277">
        <f>ROUND(R179/$C$14*100,2)</f>
        <v>336.49</v>
      </c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</row>
    <row r="179">
      <c r="A179" s="259"/>
      <c r="B179" s="253">
        <v>44062.0</v>
      </c>
      <c r="C179" s="254" t="s">
        <v>44</v>
      </c>
      <c r="D179" s="290">
        <f>ROUND($C$2/365*F177,2)</f>
        <v>6.43</v>
      </c>
      <c r="E179" s="256">
        <v>0.0</v>
      </c>
      <c r="F179" s="255">
        <f>F177+E179</f>
        <v>7818.1</v>
      </c>
      <c r="G179" s="256">
        <v>0.0</v>
      </c>
      <c r="H179" s="255">
        <f>H177+G179</f>
        <v>22181.9</v>
      </c>
      <c r="I179" s="291">
        <f>D179</f>
        <v>6.43</v>
      </c>
      <c r="J179" s="257">
        <f t="shared" si="65"/>
        <v>25.72</v>
      </c>
      <c r="K179" s="256">
        <v>0.0</v>
      </c>
      <c r="L179" s="255">
        <f>L177+K179</f>
        <v>1465.84</v>
      </c>
      <c r="M179" s="256">
        <v>0.0</v>
      </c>
      <c r="N179" s="255">
        <f>N177+M179</f>
        <v>900</v>
      </c>
      <c r="O179" s="256">
        <v>0.0</v>
      </c>
      <c r="P179" s="255">
        <f t="shared" si="63"/>
        <v>1257.79</v>
      </c>
      <c r="Q179" s="256">
        <f>E179+I179</f>
        <v>6.43</v>
      </c>
      <c r="R179" s="257">
        <f t="shared" si="22"/>
        <v>33649.35</v>
      </c>
      <c r="S179" s="217"/>
      <c r="T179" s="27"/>
      <c r="U179" s="27"/>
      <c r="V179" s="316">
        <v>0.0</v>
      </c>
      <c r="W179" s="27"/>
      <c r="X179" s="27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</row>
    <row r="180">
      <c r="A180" s="259"/>
      <c r="B180" s="269">
        <v>44063.0</v>
      </c>
      <c r="C180" s="270" t="s">
        <v>61</v>
      </c>
      <c r="D180" s="273">
        <f>ROUND($C$3/365*H179,2)</f>
        <v>36.46</v>
      </c>
      <c r="E180" s="272">
        <v>0.0</v>
      </c>
      <c r="F180" s="273">
        <f>F179+E180</f>
        <v>7818.1</v>
      </c>
      <c r="G180" s="272">
        <v>0.0</v>
      </c>
      <c r="H180" s="273">
        <f>H179+G180</f>
        <v>22181.9</v>
      </c>
      <c r="I180" s="272">
        <v>0.0</v>
      </c>
      <c r="J180" s="271">
        <f t="shared" si="65"/>
        <v>25.72</v>
      </c>
      <c r="K180" s="272">
        <v>0.0</v>
      </c>
      <c r="L180" s="273">
        <f>L179+K180</f>
        <v>1465.84</v>
      </c>
      <c r="M180" s="272">
        <v>0.0</v>
      </c>
      <c r="N180" s="273">
        <f>N177+M180</f>
        <v>900</v>
      </c>
      <c r="O180" s="272">
        <f>D180</f>
        <v>36.46</v>
      </c>
      <c r="P180" s="273">
        <f t="shared" si="63"/>
        <v>1294.25</v>
      </c>
      <c r="Q180" s="272">
        <f>D180</f>
        <v>36.46</v>
      </c>
      <c r="R180" s="271">
        <f t="shared" si="22"/>
        <v>33685.81</v>
      </c>
      <c r="S180" s="217"/>
      <c r="T180" s="274">
        <v>5.0</v>
      </c>
      <c r="U180" s="274">
        <v>0.0</v>
      </c>
      <c r="V180" s="316">
        <v>0.0</v>
      </c>
      <c r="W180" s="276">
        <f>ROUND(MAX(0,F180-$S$5)+J181+ROUND(F180*$C$2/365,2)*(T180-U180)+ROUND(F180*$C$5,2)*U180,2)</f>
        <v>7882.4</v>
      </c>
      <c r="X180" s="277">
        <f>ROUND(R181/$C$14*100,2)</f>
        <v>336.92</v>
      </c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</row>
    <row r="181">
      <c r="A181" s="259"/>
      <c r="B181" s="253">
        <v>44063.0</v>
      </c>
      <c r="C181" s="254" t="s">
        <v>44</v>
      </c>
      <c r="D181" s="290">
        <f>ROUND($C$2/365*F179,2)</f>
        <v>6.43</v>
      </c>
      <c r="E181" s="256">
        <v>0.0</v>
      </c>
      <c r="F181" s="255">
        <f>F179+E181</f>
        <v>7818.1</v>
      </c>
      <c r="G181" s="256">
        <v>0.0</v>
      </c>
      <c r="H181" s="255">
        <f>H179+G181</f>
        <v>22181.9</v>
      </c>
      <c r="I181" s="291">
        <f>D181</f>
        <v>6.43</v>
      </c>
      <c r="J181" s="257">
        <f t="shared" si="65"/>
        <v>32.15</v>
      </c>
      <c r="K181" s="256">
        <v>0.0</v>
      </c>
      <c r="L181" s="255">
        <f>L179+K181</f>
        <v>1465.84</v>
      </c>
      <c r="M181" s="256">
        <v>0.0</v>
      </c>
      <c r="N181" s="255">
        <f>N179+M181</f>
        <v>900</v>
      </c>
      <c r="O181" s="256">
        <v>0.0</v>
      </c>
      <c r="P181" s="255">
        <f t="shared" si="63"/>
        <v>1294.25</v>
      </c>
      <c r="Q181" s="256">
        <f>E181+I181</f>
        <v>6.43</v>
      </c>
      <c r="R181" s="257">
        <f t="shared" si="22"/>
        <v>33692.24</v>
      </c>
      <c r="S181" s="217"/>
      <c r="T181" s="27"/>
      <c r="U181" s="27"/>
      <c r="V181" s="316">
        <v>0.0</v>
      </c>
      <c r="W181" s="27"/>
      <c r="X181" s="27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</row>
    <row r="182">
      <c r="A182" s="259"/>
      <c r="B182" s="269">
        <v>44064.0</v>
      </c>
      <c r="C182" s="270" t="s">
        <v>61</v>
      </c>
      <c r="D182" s="273">
        <f>ROUND($C$3/365*H181,2)</f>
        <v>36.46</v>
      </c>
      <c r="E182" s="272">
        <v>0.0</v>
      </c>
      <c r="F182" s="273">
        <f>F181+E182</f>
        <v>7818.1</v>
      </c>
      <c r="G182" s="272">
        <v>0.0</v>
      </c>
      <c r="H182" s="273">
        <f>H181+G182</f>
        <v>22181.9</v>
      </c>
      <c r="I182" s="272">
        <v>0.0</v>
      </c>
      <c r="J182" s="271">
        <f t="shared" si="65"/>
        <v>32.15</v>
      </c>
      <c r="K182" s="272">
        <v>0.0</v>
      </c>
      <c r="L182" s="273">
        <f>L181+K182</f>
        <v>1465.84</v>
      </c>
      <c r="M182" s="272">
        <v>0.0</v>
      </c>
      <c r="N182" s="273">
        <f>N179+M182</f>
        <v>900</v>
      </c>
      <c r="O182" s="272">
        <f>D182</f>
        <v>36.46</v>
      </c>
      <c r="P182" s="273">
        <f t="shared" si="63"/>
        <v>1330.71</v>
      </c>
      <c r="Q182" s="272">
        <f>D182</f>
        <v>36.46</v>
      </c>
      <c r="R182" s="271">
        <f t="shared" si="22"/>
        <v>33728.7</v>
      </c>
      <c r="S182" s="217"/>
      <c r="T182" s="274">
        <v>4.0</v>
      </c>
      <c r="U182" s="274">
        <v>0.0</v>
      </c>
      <c r="V182" s="316">
        <v>0.0</v>
      </c>
      <c r="W182" s="276">
        <f>ROUND(MAX(0,F182-$S$5)+J183+ROUND(F182*$C$2/365,2)*(T182-U182)+ROUND(F182*$C$5,2)*U182,2)</f>
        <v>7882.4</v>
      </c>
      <c r="X182" s="277">
        <f>ROUND(R183/$C$14*100,2)</f>
        <v>337.35</v>
      </c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</row>
    <row r="183">
      <c r="A183" s="259"/>
      <c r="B183" s="253">
        <v>44064.0</v>
      </c>
      <c r="C183" s="254" t="s">
        <v>44</v>
      </c>
      <c r="D183" s="290">
        <f>ROUND($C$2/365*F181,2)</f>
        <v>6.43</v>
      </c>
      <c r="E183" s="256">
        <v>0.0</v>
      </c>
      <c r="F183" s="255">
        <f>F181+E183</f>
        <v>7818.1</v>
      </c>
      <c r="G183" s="256">
        <v>0.0</v>
      </c>
      <c r="H183" s="255">
        <f>H181+G183</f>
        <v>22181.9</v>
      </c>
      <c r="I183" s="291">
        <f>D183</f>
        <v>6.43</v>
      </c>
      <c r="J183" s="257">
        <f t="shared" si="65"/>
        <v>38.58</v>
      </c>
      <c r="K183" s="256">
        <v>0.0</v>
      </c>
      <c r="L183" s="255">
        <f>L181+K183</f>
        <v>1465.84</v>
      </c>
      <c r="M183" s="256">
        <v>0.0</v>
      </c>
      <c r="N183" s="255">
        <f>N181+M183</f>
        <v>900</v>
      </c>
      <c r="O183" s="256">
        <v>0.0</v>
      </c>
      <c r="P183" s="255">
        <f t="shared" si="63"/>
        <v>1330.71</v>
      </c>
      <c r="Q183" s="256">
        <f>E183+I183</f>
        <v>6.43</v>
      </c>
      <c r="R183" s="257">
        <f t="shared" si="22"/>
        <v>33735.13</v>
      </c>
      <c r="S183" s="217"/>
      <c r="T183" s="27"/>
      <c r="U183" s="27"/>
      <c r="V183" s="316">
        <v>0.0</v>
      </c>
      <c r="W183" s="27"/>
      <c r="X183" s="27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</row>
    <row r="184">
      <c r="A184" s="259"/>
      <c r="B184" s="269">
        <v>44065.0</v>
      </c>
      <c r="C184" s="270" t="s">
        <v>61</v>
      </c>
      <c r="D184" s="273">
        <f>ROUND($C$3/365*H183,2)</f>
        <v>36.46</v>
      </c>
      <c r="E184" s="272">
        <v>0.0</v>
      </c>
      <c r="F184" s="273">
        <f>F183+E184</f>
        <v>7818.1</v>
      </c>
      <c r="G184" s="272">
        <v>0.0</v>
      </c>
      <c r="H184" s="273">
        <f>H183+G184</f>
        <v>22181.9</v>
      </c>
      <c r="I184" s="272">
        <v>0.0</v>
      </c>
      <c r="J184" s="271">
        <f t="shared" si="65"/>
        <v>38.58</v>
      </c>
      <c r="K184" s="272">
        <v>0.0</v>
      </c>
      <c r="L184" s="273">
        <f>L183+K184</f>
        <v>1465.84</v>
      </c>
      <c r="M184" s="272">
        <v>0.0</v>
      </c>
      <c r="N184" s="273">
        <f>N181+M184</f>
        <v>900</v>
      </c>
      <c r="O184" s="272">
        <f>D184</f>
        <v>36.46</v>
      </c>
      <c r="P184" s="273">
        <f t="shared" si="63"/>
        <v>1367.17</v>
      </c>
      <c r="Q184" s="272">
        <f>D184</f>
        <v>36.46</v>
      </c>
      <c r="R184" s="271">
        <f t="shared" si="22"/>
        <v>33771.59</v>
      </c>
      <c r="S184" s="217"/>
      <c r="T184" s="274">
        <v>3.0</v>
      </c>
      <c r="U184" s="274">
        <v>0.0</v>
      </c>
      <c r="V184" s="316">
        <v>0.0</v>
      </c>
      <c r="W184" s="276">
        <f>ROUND(MAX(0,F184-$S$5)+J185+ROUND(F184*$C$2/365,2)*(T184-U184)+ROUND(F184*$C$5,2)*U184,2)</f>
        <v>7882.4</v>
      </c>
      <c r="X184" s="277">
        <f>ROUND(R185/$C$14*100,2)</f>
        <v>337.78</v>
      </c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</row>
    <row r="185">
      <c r="A185" s="259"/>
      <c r="B185" s="253">
        <v>44065.0</v>
      </c>
      <c r="C185" s="254" t="s">
        <v>44</v>
      </c>
      <c r="D185" s="290">
        <f>ROUND($C$2/365*F183,2)</f>
        <v>6.43</v>
      </c>
      <c r="E185" s="256">
        <v>0.0</v>
      </c>
      <c r="F185" s="255">
        <f>F183+E185</f>
        <v>7818.1</v>
      </c>
      <c r="G185" s="256">
        <v>0.0</v>
      </c>
      <c r="H185" s="255">
        <f>H183+G185</f>
        <v>22181.9</v>
      </c>
      <c r="I185" s="291">
        <f>D185</f>
        <v>6.43</v>
      </c>
      <c r="J185" s="257">
        <f t="shared" si="65"/>
        <v>45.01</v>
      </c>
      <c r="K185" s="256">
        <v>0.0</v>
      </c>
      <c r="L185" s="255">
        <f>L183+K185</f>
        <v>1465.84</v>
      </c>
      <c r="M185" s="256">
        <v>0.0</v>
      </c>
      <c r="N185" s="255">
        <f>N183+M185</f>
        <v>900</v>
      </c>
      <c r="O185" s="256">
        <v>0.0</v>
      </c>
      <c r="P185" s="255">
        <f t="shared" si="63"/>
        <v>1367.17</v>
      </c>
      <c r="Q185" s="256">
        <f>E185+I185</f>
        <v>6.43</v>
      </c>
      <c r="R185" s="257">
        <f t="shared" si="22"/>
        <v>33778.02</v>
      </c>
      <c r="S185" s="217"/>
      <c r="T185" s="27"/>
      <c r="U185" s="27"/>
      <c r="V185" s="316">
        <v>0.0</v>
      </c>
      <c r="W185" s="27"/>
      <c r="X185" s="27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</row>
    <row r="186">
      <c r="A186" s="259"/>
      <c r="B186" s="269">
        <v>44066.0</v>
      </c>
      <c r="C186" s="270" t="s">
        <v>61</v>
      </c>
      <c r="D186" s="273">
        <f>ROUND($C$3/365*H185,2)</f>
        <v>36.46</v>
      </c>
      <c r="E186" s="272">
        <v>0.0</v>
      </c>
      <c r="F186" s="273">
        <f>F185+E186</f>
        <v>7818.1</v>
      </c>
      <c r="G186" s="272">
        <v>0.0</v>
      </c>
      <c r="H186" s="273">
        <f>H185+G186</f>
        <v>22181.9</v>
      </c>
      <c r="I186" s="272">
        <v>0.0</v>
      </c>
      <c r="J186" s="271">
        <f t="shared" si="65"/>
        <v>45.01</v>
      </c>
      <c r="K186" s="272">
        <v>0.0</v>
      </c>
      <c r="L186" s="273">
        <f>L185+K186</f>
        <v>1465.84</v>
      </c>
      <c r="M186" s="272">
        <v>0.0</v>
      </c>
      <c r="N186" s="273">
        <f>N183+M186</f>
        <v>900</v>
      </c>
      <c r="O186" s="272">
        <f>D186</f>
        <v>36.46</v>
      </c>
      <c r="P186" s="273">
        <f t="shared" si="63"/>
        <v>1403.63</v>
      </c>
      <c r="Q186" s="272">
        <f>D186</f>
        <v>36.46</v>
      </c>
      <c r="R186" s="271">
        <f t="shared" si="22"/>
        <v>33814.48</v>
      </c>
      <c r="S186" s="217"/>
      <c r="T186" s="274">
        <v>2.0</v>
      </c>
      <c r="U186" s="274">
        <v>0.0</v>
      </c>
      <c r="V186" s="316">
        <v>0.0</v>
      </c>
      <c r="W186" s="276">
        <f>ROUND(MAX(0,F186-$S$5)+J187+ROUND(F186*$C$2/365,2)*(T186-U186)+ROUND(F186*$C$5,2)*U186,2)</f>
        <v>7882.4</v>
      </c>
      <c r="X186" s="277">
        <f>ROUND(R187/$C$14*100,2)</f>
        <v>338.21</v>
      </c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</row>
    <row r="187">
      <c r="A187" s="259"/>
      <c r="B187" s="253">
        <v>44066.0</v>
      </c>
      <c r="C187" s="254" t="s">
        <v>44</v>
      </c>
      <c r="D187" s="290">
        <f>ROUND($C$2/365*F185,2)</f>
        <v>6.43</v>
      </c>
      <c r="E187" s="256">
        <v>0.0</v>
      </c>
      <c r="F187" s="255">
        <f>F185+E187</f>
        <v>7818.1</v>
      </c>
      <c r="G187" s="256">
        <v>0.0</v>
      </c>
      <c r="H187" s="255">
        <f>H185+G187</f>
        <v>22181.9</v>
      </c>
      <c r="I187" s="291">
        <f>D187</f>
        <v>6.43</v>
      </c>
      <c r="J187" s="257">
        <f t="shared" si="65"/>
        <v>51.44</v>
      </c>
      <c r="K187" s="256">
        <v>0.0</v>
      </c>
      <c r="L187" s="255">
        <f>L185+K187</f>
        <v>1465.84</v>
      </c>
      <c r="M187" s="256">
        <v>0.0</v>
      </c>
      <c r="N187" s="255">
        <f>N185+M187</f>
        <v>900</v>
      </c>
      <c r="O187" s="256">
        <v>0.0</v>
      </c>
      <c r="P187" s="255">
        <f t="shared" si="63"/>
        <v>1403.63</v>
      </c>
      <c r="Q187" s="256">
        <f>E187+I187</f>
        <v>6.43</v>
      </c>
      <c r="R187" s="257">
        <f t="shared" si="22"/>
        <v>33820.91</v>
      </c>
      <c r="S187" s="217"/>
      <c r="T187" s="27"/>
      <c r="U187" s="27"/>
      <c r="V187" s="316">
        <v>0.0</v>
      </c>
      <c r="W187" s="27"/>
      <c r="X187" s="27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</row>
    <row r="188">
      <c r="A188" s="259"/>
      <c r="B188" s="269">
        <v>44067.0</v>
      </c>
      <c r="C188" s="270" t="s">
        <v>61</v>
      </c>
      <c r="D188" s="273">
        <f>ROUND($C$3/365*H187,2)</f>
        <v>36.46</v>
      </c>
      <c r="E188" s="272">
        <v>0.0</v>
      </c>
      <c r="F188" s="273">
        <f>F187+E188</f>
        <v>7818.1</v>
      </c>
      <c r="G188" s="272">
        <v>0.0</v>
      </c>
      <c r="H188" s="273">
        <f>H187+G188</f>
        <v>22181.9</v>
      </c>
      <c r="I188" s="272">
        <v>0.0</v>
      </c>
      <c r="J188" s="271">
        <f t="shared" si="65"/>
        <v>51.44</v>
      </c>
      <c r="K188" s="272">
        <v>0.0</v>
      </c>
      <c r="L188" s="273">
        <f>L187+K188</f>
        <v>1465.84</v>
      </c>
      <c r="M188" s="272">
        <v>0.0</v>
      </c>
      <c r="N188" s="273">
        <f>N185+M188</f>
        <v>900</v>
      </c>
      <c r="O188" s="272">
        <f>D188</f>
        <v>36.46</v>
      </c>
      <c r="P188" s="273">
        <f t="shared" si="63"/>
        <v>1440.09</v>
      </c>
      <c r="Q188" s="272">
        <f>D188</f>
        <v>36.46</v>
      </c>
      <c r="R188" s="271">
        <f t="shared" si="22"/>
        <v>33857.37</v>
      </c>
      <c r="S188" s="217"/>
      <c r="T188" s="274">
        <v>1.0</v>
      </c>
      <c r="U188" s="274">
        <v>0.0</v>
      </c>
      <c r="V188" s="316">
        <v>0.0</v>
      </c>
      <c r="W188" s="276">
        <f>ROUND(MAX(0,F188-$S$5)+J189+ROUND(F188*$C$2/365,2)*(T188-U188)+ROUND(F188*$C$5,2)*U188,2)</f>
        <v>7882.4</v>
      </c>
      <c r="X188" s="277">
        <f>ROUND(R189/$C$14*100,2)</f>
        <v>338.64</v>
      </c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</row>
    <row r="189">
      <c r="A189" s="259"/>
      <c r="B189" s="253">
        <v>44067.0</v>
      </c>
      <c r="C189" s="254" t="s">
        <v>44</v>
      </c>
      <c r="D189" s="290">
        <f>ROUND($C$2/365*F187,2)</f>
        <v>6.43</v>
      </c>
      <c r="E189" s="256">
        <v>0.0</v>
      </c>
      <c r="F189" s="255">
        <f>F187+E189</f>
        <v>7818.1</v>
      </c>
      <c r="G189" s="256">
        <v>0.0</v>
      </c>
      <c r="H189" s="255">
        <f>H187+G189</f>
        <v>22181.9</v>
      </c>
      <c r="I189" s="291">
        <f>D189</f>
        <v>6.43</v>
      </c>
      <c r="J189" s="257">
        <f t="shared" si="65"/>
        <v>57.87</v>
      </c>
      <c r="K189" s="256">
        <v>0.0</v>
      </c>
      <c r="L189" s="255">
        <f>L187+K189</f>
        <v>1465.84</v>
      </c>
      <c r="M189" s="256">
        <v>0.0</v>
      </c>
      <c r="N189" s="255">
        <f>N187+M189</f>
        <v>900</v>
      </c>
      <c r="O189" s="256">
        <v>0.0</v>
      </c>
      <c r="P189" s="255">
        <f t="shared" si="63"/>
        <v>1440.09</v>
      </c>
      <c r="Q189" s="256">
        <f>E189+I189</f>
        <v>6.43</v>
      </c>
      <c r="R189" s="257">
        <f t="shared" si="22"/>
        <v>33863.8</v>
      </c>
      <c r="S189" s="217"/>
      <c r="T189" s="27"/>
      <c r="U189" s="27"/>
      <c r="V189" s="316">
        <v>0.0</v>
      </c>
      <c r="W189" s="27"/>
      <c r="X189" s="27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</row>
    <row r="190">
      <c r="A190" s="259"/>
      <c r="B190" s="269">
        <v>44068.0</v>
      </c>
      <c r="C190" s="270" t="s">
        <v>61</v>
      </c>
      <c r="D190" s="273">
        <f>ROUND($C$3/365*H189,2)</f>
        <v>36.46</v>
      </c>
      <c r="E190" s="272">
        <v>0.0</v>
      </c>
      <c r="F190" s="273">
        <f>F189+E190</f>
        <v>7818.1</v>
      </c>
      <c r="G190" s="272">
        <v>0.0</v>
      </c>
      <c r="H190" s="273">
        <f>H189+G190</f>
        <v>22181.9</v>
      </c>
      <c r="I190" s="272">
        <v>0.0</v>
      </c>
      <c r="J190" s="271">
        <f t="shared" si="65"/>
        <v>57.87</v>
      </c>
      <c r="K190" s="272">
        <v>0.0</v>
      </c>
      <c r="L190" s="273">
        <f>L189+K190</f>
        <v>1465.84</v>
      </c>
      <c r="M190" s="272">
        <v>0.0</v>
      </c>
      <c r="N190" s="273">
        <f>N187+M190</f>
        <v>900</v>
      </c>
      <c r="O190" s="272">
        <f>D190</f>
        <v>36.46</v>
      </c>
      <c r="P190" s="273">
        <f t="shared" si="63"/>
        <v>1476.55</v>
      </c>
      <c r="Q190" s="272">
        <f>D190</f>
        <v>36.46</v>
      </c>
      <c r="R190" s="271">
        <f t="shared" si="22"/>
        <v>33900.26</v>
      </c>
      <c r="S190" s="217"/>
      <c r="T190" s="274">
        <v>0.0</v>
      </c>
      <c r="U190" s="274">
        <v>0.0</v>
      </c>
      <c r="V190" s="316">
        <v>0.0</v>
      </c>
      <c r="W190" s="276">
        <f>ROUND(MAX(0,F190-$S$5)+J191+ROUND(F190*$C$2/365,2)*(T190-U190)+ROUND(F190*$C$5,2)*U190,2)</f>
        <v>7882.4</v>
      </c>
      <c r="X190" s="277">
        <f>ROUND(R191/$C$14*100,2)</f>
        <v>339.07</v>
      </c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</row>
    <row r="191">
      <c r="A191" s="259"/>
      <c r="B191" s="260">
        <v>44068.0</v>
      </c>
      <c r="C191" s="261" t="s">
        <v>44</v>
      </c>
      <c r="D191" s="292">
        <f>ROUND($C$2/365*F189,2)</f>
        <v>6.43</v>
      </c>
      <c r="E191" s="263">
        <v>0.0</v>
      </c>
      <c r="F191" s="262">
        <f>F189+E191</f>
        <v>7818.1</v>
      </c>
      <c r="G191" s="263">
        <v>0.0</v>
      </c>
      <c r="H191" s="262">
        <f>H189+G191</f>
        <v>22181.9</v>
      </c>
      <c r="I191" s="293">
        <f>D191</f>
        <v>6.43</v>
      </c>
      <c r="J191" s="264">
        <f t="shared" si="65"/>
        <v>64.3</v>
      </c>
      <c r="K191" s="263">
        <v>0.0</v>
      </c>
      <c r="L191" s="262">
        <f>L189+K191</f>
        <v>1465.84</v>
      </c>
      <c r="M191" s="263">
        <v>0.0</v>
      </c>
      <c r="N191" s="262">
        <f>N189+M191</f>
        <v>900</v>
      </c>
      <c r="O191" s="263">
        <v>0.0</v>
      </c>
      <c r="P191" s="262">
        <f t="shared" si="63"/>
        <v>1476.55</v>
      </c>
      <c r="Q191" s="263">
        <f>E191+I191</f>
        <v>6.43</v>
      </c>
      <c r="R191" s="264">
        <f t="shared" si="22"/>
        <v>33906.69</v>
      </c>
      <c r="S191" s="217"/>
      <c r="T191" s="27"/>
      <c r="U191" s="27"/>
      <c r="V191" s="316">
        <v>0.0</v>
      </c>
      <c r="W191" s="27"/>
      <c r="X191" s="27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</row>
    <row r="192">
      <c r="A192" s="214"/>
      <c r="B192" s="317">
        <v>44068.0</v>
      </c>
      <c r="C192" s="318" t="s">
        <v>45</v>
      </c>
      <c r="D192" s="319">
        <f>-(E192+G192+I192+K192+M192+O192)</f>
        <v>33906.69</v>
      </c>
      <c r="E192" s="320">
        <f>-F191</f>
        <v>-7818.1</v>
      </c>
      <c r="F192" s="319">
        <f>F191+E192</f>
        <v>0</v>
      </c>
      <c r="G192" s="320">
        <f>-(H191)</f>
        <v>-22181.9</v>
      </c>
      <c r="H192" s="319">
        <f>H191+G192</f>
        <v>0</v>
      </c>
      <c r="I192" s="320">
        <f>-J191</f>
        <v>-64.3</v>
      </c>
      <c r="J192" s="321">
        <f t="shared" si="65"/>
        <v>0</v>
      </c>
      <c r="K192" s="320">
        <f>-(L191)</f>
        <v>-1465.84</v>
      </c>
      <c r="L192" s="319">
        <f>L191+K192</f>
        <v>0</v>
      </c>
      <c r="M192" s="320">
        <f>-N191</f>
        <v>-900</v>
      </c>
      <c r="N192" s="319">
        <f>N191+M192</f>
        <v>0</v>
      </c>
      <c r="O192" s="320">
        <f>-(P191)</f>
        <v>-1476.55</v>
      </c>
      <c r="P192" s="319">
        <f t="shared" si="63"/>
        <v>0</v>
      </c>
      <c r="Q192" s="320">
        <f>-D192</f>
        <v>-33906.69</v>
      </c>
      <c r="R192" s="321">
        <f t="shared" si="22"/>
        <v>0</v>
      </c>
      <c r="S192" s="214"/>
      <c r="T192" s="322">
        <v>0.0</v>
      </c>
      <c r="U192" s="323">
        <v>0.0</v>
      </c>
      <c r="V192" s="316">
        <v>0.0</v>
      </c>
      <c r="W192" s="324">
        <v>0.0</v>
      </c>
      <c r="X192" s="325">
        <f>ROUND(R192/$C$14*100,2)</f>
        <v>0</v>
      </c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</row>
    <row r="193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</row>
    <row r="194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</row>
    <row r="195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</row>
    <row r="196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8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</row>
    <row r="997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</row>
    <row r="998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</row>
    <row r="999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</row>
    <row r="1000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</row>
    <row r="1001">
      <c r="A1001" s="214"/>
      <c r="B1001" s="214"/>
      <c r="C1001" s="214"/>
      <c r="D1001" s="214"/>
      <c r="E1001" s="214"/>
      <c r="F1001" s="214"/>
      <c r="G1001" s="214"/>
      <c r="H1001" s="214"/>
      <c r="I1001" s="214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14"/>
      <c r="X1001" s="214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</row>
    <row r="1002">
      <c r="A1002" s="214"/>
      <c r="B1002" s="214"/>
      <c r="C1002" s="214"/>
      <c r="D1002" s="214"/>
      <c r="E1002" s="214"/>
      <c r="F1002" s="214"/>
      <c r="G1002" s="214"/>
      <c r="H1002" s="214"/>
      <c r="I1002" s="214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14"/>
      <c r="X1002" s="214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</row>
    <row r="1003">
      <c r="A1003" s="214"/>
      <c r="B1003" s="214"/>
      <c r="C1003" s="214"/>
      <c r="D1003" s="214"/>
      <c r="E1003" s="214"/>
      <c r="F1003" s="214"/>
      <c r="G1003" s="214"/>
      <c r="H1003" s="214"/>
      <c r="I1003" s="214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14"/>
      <c r="X1003" s="214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</row>
    <row r="1004">
      <c r="A1004" s="214"/>
      <c r="B1004" s="214"/>
      <c r="C1004" s="214"/>
      <c r="D1004" s="214"/>
      <c r="E1004" s="214"/>
      <c r="F1004" s="214"/>
      <c r="G1004" s="214"/>
      <c r="H1004" s="214"/>
      <c r="I1004" s="214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</row>
    <row r="1005">
      <c r="A1005" s="214"/>
      <c r="B1005" s="214"/>
      <c r="C1005" s="214"/>
      <c r="D1005" s="214"/>
      <c r="E1005" s="214"/>
      <c r="F1005" s="214"/>
      <c r="G1005" s="214"/>
      <c r="H1005" s="214"/>
      <c r="I1005" s="214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</row>
    <row r="1006">
      <c r="A1006" s="214"/>
      <c r="B1006" s="214"/>
      <c r="C1006" s="214"/>
      <c r="D1006" s="214"/>
      <c r="E1006" s="214"/>
      <c r="F1006" s="214"/>
      <c r="G1006" s="214"/>
      <c r="H1006" s="214"/>
      <c r="I1006" s="214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14"/>
      <c r="X1006" s="214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</row>
    <row r="1007">
      <c r="A1007" s="214"/>
      <c r="B1007" s="214"/>
      <c r="C1007" s="214"/>
      <c r="D1007" s="214"/>
      <c r="E1007" s="214"/>
      <c r="F1007" s="214"/>
      <c r="G1007" s="214"/>
      <c r="H1007" s="214"/>
      <c r="I1007" s="214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14"/>
      <c r="X1007" s="214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</row>
    <row r="1008">
      <c r="A1008" s="214"/>
      <c r="B1008" s="214"/>
      <c r="C1008" s="214"/>
      <c r="D1008" s="214"/>
      <c r="E1008" s="214"/>
      <c r="F1008" s="214"/>
      <c r="G1008" s="214"/>
      <c r="H1008" s="214"/>
      <c r="I1008" s="214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</row>
    <row r="1009">
      <c r="A1009" s="214"/>
      <c r="B1009" s="214"/>
      <c r="C1009" s="214"/>
      <c r="D1009" s="214"/>
      <c r="E1009" s="214"/>
      <c r="F1009" s="214"/>
      <c r="G1009" s="214"/>
      <c r="H1009" s="214"/>
      <c r="I1009" s="214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4"/>
      <c r="AA1009" s="214"/>
      <c r="AB1009" s="214"/>
      <c r="AC1009" s="214"/>
      <c r="AD1009" s="214"/>
      <c r="AE1009" s="214"/>
      <c r="AF1009" s="214"/>
      <c r="AG1009" s="214"/>
      <c r="AH1009" s="214"/>
      <c r="AI1009" s="214"/>
      <c r="AJ1009" s="214"/>
    </row>
    <row r="1010">
      <c r="A1010" s="214"/>
      <c r="B1010" s="214"/>
      <c r="C1010" s="214"/>
      <c r="D1010" s="214"/>
      <c r="E1010" s="214"/>
      <c r="F1010" s="214"/>
      <c r="G1010" s="214"/>
      <c r="H1010" s="214"/>
      <c r="I1010" s="214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14"/>
      <c r="X1010" s="214"/>
      <c r="Y1010" s="214"/>
      <c r="Z1010" s="214"/>
      <c r="AA1010" s="214"/>
      <c r="AB1010" s="214"/>
      <c r="AC1010" s="214"/>
      <c r="AD1010" s="214"/>
      <c r="AE1010" s="214"/>
      <c r="AF1010" s="214"/>
      <c r="AG1010" s="214"/>
      <c r="AH1010" s="214"/>
      <c r="AI1010" s="214"/>
      <c r="AJ1010" s="214"/>
    </row>
    <row r="1011">
      <c r="A1011" s="214"/>
      <c r="B1011" s="214"/>
      <c r="C1011" s="214"/>
      <c r="D1011" s="214"/>
      <c r="E1011" s="214"/>
      <c r="F1011" s="214"/>
      <c r="G1011" s="214"/>
      <c r="H1011" s="214"/>
      <c r="I1011" s="214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14"/>
      <c r="X1011" s="214"/>
      <c r="Y1011" s="214"/>
      <c r="Z1011" s="214"/>
      <c r="AA1011" s="214"/>
      <c r="AB1011" s="214"/>
      <c r="AC1011" s="214"/>
      <c r="AD1011" s="214"/>
      <c r="AE1011" s="214"/>
      <c r="AF1011" s="214"/>
      <c r="AG1011" s="214"/>
      <c r="AH1011" s="214"/>
      <c r="AI1011" s="214"/>
      <c r="AJ1011" s="214"/>
    </row>
    <row r="1012">
      <c r="A1012" s="214"/>
      <c r="B1012" s="214"/>
      <c r="C1012" s="214"/>
      <c r="D1012" s="214"/>
      <c r="E1012" s="214"/>
      <c r="F1012" s="214"/>
      <c r="G1012" s="214"/>
      <c r="H1012" s="214"/>
      <c r="I1012" s="214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14"/>
      <c r="X1012" s="214"/>
      <c r="Y1012" s="214"/>
      <c r="Z1012" s="214"/>
      <c r="AA1012" s="214"/>
      <c r="AB1012" s="214"/>
      <c r="AC1012" s="214"/>
      <c r="AD1012" s="214"/>
      <c r="AE1012" s="214"/>
      <c r="AF1012" s="214"/>
      <c r="AG1012" s="214"/>
      <c r="AH1012" s="214"/>
      <c r="AI1012" s="214"/>
      <c r="AJ1012" s="214"/>
    </row>
    <row r="1013">
      <c r="A1013" s="214"/>
      <c r="B1013" s="214"/>
      <c r="C1013" s="214"/>
      <c r="D1013" s="214"/>
      <c r="E1013" s="214"/>
      <c r="F1013" s="214"/>
      <c r="G1013" s="214"/>
      <c r="H1013" s="214"/>
      <c r="I1013" s="214"/>
      <c r="J1013" s="214"/>
      <c r="K1013" s="214"/>
      <c r="L1013" s="214"/>
      <c r="M1013" s="214"/>
      <c r="N1013" s="214"/>
      <c r="O1013" s="214"/>
      <c r="P1013" s="214"/>
      <c r="Q1013" s="214"/>
      <c r="R1013" s="214"/>
      <c r="S1013" s="214"/>
      <c r="T1013" s="214"/>
      <c r="U1013" s="214"/>
      <c r="V1013" s="214"/>
      <c r="W1013" s="214"/>
      <c r="X1013" s="214"/>
      <c r="Y1013" s="214"/>
      <c r="Z1013" s="214"/>
      <c r="AA1013" s="214"/>
      <c r="AB1013" s="214"/>
      <c r="AC1013" s="214"/>
      <c r="AD1013" s="214"/>
      <c r="AE1013" s="214"/>
      <c r="AF1013" s="214"/>
      <c r="AG1013" s="214"/>
      <c r="AH1013" s="214"/>
      <c r="AI1013" s="214"/>
      <c r="AJ1013" s="214"/>
    </row>
    <row r="1014">
      <c r="A1014" s="214"/>
      <c r="B1014" s="214"/>
      <c r="C1014" s="214"/>
      <c r="D1014" s="214"/>
      <c r="E1014" s="214"/>
      <c r="F1014" s="214"/>
      <c r="G1014" s="214"/>
      <c r="H1014" s="214"/>
      <c r="I1014" s="214"/>
      <c r="J1014" s="214"/>
      <c r="K1014" s="214"/>
      <c r="L1014" s="214"/>
      <c r="M1014" s="214"/>
      <c r="N1014" s="214"/>
      <c r="O1014" s="214"/>
      <c r="P1014" s="214"/>
      <c r="Q1014" s="214"/>
      <c r="R1014" s="214"/>
      <c r="S1014" s="214"/>
      <c r="T1014" s="214"/>
      <c r="U1014" s="214"/>
      <c r="V1014" s="214"/>
      <c r="W1014" s="214"/>
      <c r="X1014" s="214"/>
      <c r="Y1014" s="214"/>
      <c r="Z1014" s="214"/>
      <c r="AA1014" s="214"/>
      <c r="AB1014" s="214"/>
      <c r="AC1014" s="214"/>
      <c r="AD1014" s="214"/>
      <c r="AE1014" s="214"/>
      <c r="AF1014" s="214"/>
      <c r="AG1014" s="214"/>
      <c r="AH1014" s="214"/>
      <c r="AI1014" s="214"/>
      <c r="AJ1014" s="214"/>
    </row>
    <row r="1015">
      <c r="A1015" s="214"/>
      <c r="B1015" s="214"/>
      <c r="C1015" s="214"/>
      <c r="D1015" s="214"/>
      <c r="E1015" s="214"/>
      <c r="F1015" s="214"/>
      <c r="G1015" s="214"/>
      <c r="H1015" s="214"/>
      <c r="I1015" s="214"/>
      <c r="J1015" s="214"/>
      <c r="K1015" s="214"/>
      <c r="L1015" s="214"/>
      <c r="M1015" s="214"/>
      <c r="N1015" s="214"/>
      <c r="O1015" s="214"/>
      <c r="P1015" s="214"/>
      <c r="Q1015" s="214"/>
      <c r="R1015" s="214"/>
      <c r="S1015" s="214"/>
      <c r="T1015" s="214"/>
      <c r="U1015" s="214"/>
      <c r="V1015" s="214"/>
      <c r="W1015" s="214"/>
      <c r="X1015" s="214"/>
      <c r="Y1015" s="214"/>
      <c r="Z1015" s="214"/>
      <c r="AA1015" s="214"/>
      <c r="AB1015" s="214"/>
      <c r="AC1015" s="214"/>
      <c r="AD1015" s="214"/>
      <c r="AE1015" s="214"/>
      <c r="AF1015" s="214"/>
      <c r="AG1015" s="214"/>
      <c r="AH1015" s="214"/>
      <c r="AI1015" s="214"/>
      <c r="AJ1015" s="214"/>
    </row>
    <row r="1016">
      <c r="A1016" s="214"/>
      <c r="B1016" s="214"/>
      <c r="C1016" s="214"/>
      <c r="D1016" s="214"/>
      <c r="E1016" s="214"/>
      <c r="F1016" s="214"/>
      <c r="G1016" s="214"/>
      <c r="H1016" s="214"/>
      <c r="I1016" s="214"/>
      <c r="J1016" s="214"/>
      <c r="K1016" s="214"/>
      <c r="L1016" s="214"/>
      <c r="M1016" s="214"/>
      <c r="N1016" s="214"/>
      <c r="O1016" s="214"/>
      <c r="P1016" s="214"/>
      <c r="Q1016" s="214"/>
      <c r="R1016" s="214"/>
      <c r="S1016" s="214"/>
      <c r="T1016" s="214"/>
      <c r="U1016" s="214"/>
      <c r="V1016" s="214"/>
      <c r="W1016" s="214"/>
      <c r="X1016" s="214"/>
      <c r="Y1016" s="214"/>
      <c r="Z1016" s="214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</row>
    <row r="1017">
      <c r="A1017" s="214"/>
      <c r="B1017" s="214"/>
      <c r="C1017" s="214"/>
      <c r="D1017" s="214"/>
      <c r="E1017" s="214"/>
      <c r="F1017" s="214"/>
      <c r="G1017" s="214"/>
      <c r="H1017" s="214"/>
      <c r="I1017" s="214"/>
      <c r="J1017" s="214"/>
      <c r="K1017" s="214"/>
      <c r="L1017" s="214"/>
      <c r="M1017" s="214"/>
      <c r="N1017" s="214"/>
      <c r="O1017" s="214"/>
      <c r="P1017" s="214"/>
      <c r="Q1017" s="214"/>
      <c r="R1017" s="214"/>
      <c r="S1017" s="214"/>
      <c r="T1017" s="214"/>
      <c r="U1017" s="214"/>
      <c r="V1017" s="214"/>
      <c r="W1017" s="214"/>
      <c r="X1017" s="214"/>
      <c r="Y1017" s="214"/>
      <c r="Z1017" s="214"/>
      <c r="AA1017" s="214"/>
      <c r="AB1017" s="214"/>
      <c r="AC1017" s="214"/>
      <c r="AD1017" s="214"/>
      <c r="AE1017" s="214"/>
      <c r="AF1017" s="214"/>
      <c r="AG1017" s="214"/>
      <c r="AH1017" s="214"/>
      <c r="AI1017" s="214"/>
      <c r="AJ1017" s="214"/>
    </row>
    <row r="1018">
      <c r="A1018" s="214"/>
      <c r="B1018" s="214"/>
      <c r="C1018" s="214"/>
      <c r="D1018" s="214"/>
      <c r="E1018" s="214"/>
      <c r="F1018" s="214"/>
      <c r="G1018" s="214"/>
      <c r="H1018" s="214"/>
      <c r="I1018" s="214"/>
      <c r="J1018" s="214"/>
      <c r="K1018" s="214"/>
      <c r="L1018" s="214"/>
      <c r="M1018" s="214"/>
      <c r="N1018" s="214"/>
      <c r="O1018" s="214"/>
      <c r="P1018" s="214"/>
      <c r="Q1018" s="214"/>
      <c r="R1018" s="214"/>
      <c r="S1018" s="214"/>
      <c r="T1018" s="214"/>
      <c r="U1018" s="214"/>
      <c r="V1018" s="214"/>
      <c r="W1018" s="214"/>
      <c r="X1018" s="214"/>
      <c r="Y1018" s="214"/>
      <c r="Z1018" s="214"/>
      <c r="AA1018" s="214"/>
      <c r="AB1018" s="214"/>
      <c r="AC1018" s="214"/>
      <c r="AD1018" s="214"/>
      <c r="AE1018" s="214"/>
      <c r="AF1018" s="214"/>
      <c r="AG1018" s="214"/>
      <c r="AH1018" s="214"/>
      <c r="AI1018" s="214"/>
      <c r="AJ1018" s="214"/>
    </row>
    <row r="1019">
      <c r="A1019" s="214"/>
      <c r="B1019" s="214"/>
      <c r="C1019" s="214"/>
      <c r="D1019" s="214"/>
      <c r="E1019" s="214"/>
      <c r="F1019" s="214"/>
      <c r="G1019" s="214"/>
      <c r="H1019" s="214"/>
      <c r="I1019" s="214"/>
      <c r="J1019" s="214"/>
      <c r="K1019" s="214"/>
      <c r="L1019" s="214"/>
      <c r="M1019" s="214"/>
      <c r="N1019" s="214"/>
      <c r="O1019" s="214"/>
      <c r="P1019" s="214"/>
      <c r="Q1019" s="214"/>
      <c r="R1019" s="214"/>
      <c r="S1019" s="214"/>
      <c r="T1019" s="214"/>
      <c r="U1019" s="214"/>
      <c r="V1019" s="214"/>
      <c r="W1019" s="214"/>
      <c r="X1019" s="214"/>
      <c r="Y1019" s="214"/>
      <c r="Z1019" s="214"/>
      <c r="AA1019" s="214"/>
      <c r="AB1019" s="214"/>
      <c r="AC1019" s="214"/>
      <c r="AD1019" s="214"/>
      <c r="AE1019" s="214"/>
      <c r="AF1019" s="214"/>
      <c r="AG1019" s="214"/>
      <c r="AH1019" s="214"/>
      <c r="AI1019" s="214"/>
      <c r="AJ1019" s="214"/>
    </row>
    <row r="1020">
      <c r="A1020" s="214"/>
      <c r="B1020" s="214"/>
      <c r="C1020" s="214"/>
      <c r="D1020" s="214"/>
      <c r="E1020" s="214"/>
      <c r="F1020" s="214"/>
      <c r="G1020" s="214"/>
      <c r="H1020" s="214"/>
      <c r="I1020" s="214"/>
      <c r="J1020" s="214"/>
      <c r="K1020" s="214"/>
      <c r="L1020" s="214"/>
      <c r="M1020" s="214"/>
      <c r="N1020" s="214"/>
      <c r="O1020" s="214"/>
      <c r="P1020" s="214"/>
      <c r="Q1020" s="214"/>
      <c r="R1020" s="214"/>
      <c r="S1020" s="214"/>
      <c r="T1020" s="214"/>
      <c r="U1020" s="214"/>
      <c r="V1020" s="214"/>
      <c r="W1020" s="214"/>
      <c r="X1020" s="214"/>
      <c r="Y1020" s="214"/>
      <c r="Z1020" s="214"/>
      <c r="AA1020" s="214"/>
      <c r="AB1020" s="214"/>
      <c r="AC1020" s="214"/>
      <c r="AD1020" s="214"/>
      <c r="AE1020" s="214"/>
      <c r="AF1020" s="214"/>
      <c r="AG1020" s="214"/>
      <c r="AH1020" s="214"/>
      <c r="AI1020" s="214"/>
      <c r="AJ1020" s="214"/>
    </row>
    <row r="1021">
      <c r="A1021" s="214"/>
      <c r="B1021" s="214"/>
      <c r="C1021" s="214"/>
      <c r="D1021" s="214"/>
      <c r="E1021" s="214"/>
      <c r="F1021" s="214"/>
      <c r="G1021" s="214"/>
      <c r="H1021" s="214"/>
      <c r="I1021" s="214"/>
      <c r="J1021" s="214"/>
      <c r="K1021" s="214"/>
      <c r="L1021" s="214"/>
      <c r="M1021" s="214"/>
      <c r="N1021" s="21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4"/>
      <c r="AA1021" s="214"/>
      <c r="AB1021" s="214"/>
      <c r="AC1021" s="214"/>
      <c r="AD1021" s="214"/>
      <c r="AE1021" s="214"/>
      <c r="AF1021" s="214"/>
      <c r="AG1021" s="214"/>
      <c r="AH1021" s="214"/>
      <c r="AI1021" s="214"/>
      <c r="AJ1021" s="214"/>
    </row>
    <row r="1022">
      <c r="A1022" s="214"/>
      <c r="B1022" s="214"/>
      <c r="C1022" s="214"/>
      <c r="D1022" s="214"/>
      <c r="E1022" s="214"/>
      <c r="F1022" s="214"/>
      <c r="G1022" s="214"/>
      <c r="H1022" s="214"/>
      <c r="I1022" s="214"/>
      <c r="J1022" s="214"/>
      <c r="K1022" s="214"/>
      <c r="L1022" s="214"/>
      <c r="M1022" s="214"/>
      <c r="N1022" s="214"/>
      <c r="O1022" s="214"/>
      <c r="P1022" s="214"/>
      <c r="Q1022" s="214"/>
      <c r="R1022" s="214"/>
      <c r="S1022" s="214"/>
      <c r="T1022" s="214"/>
      <c r="U1022" s="214"/>
      <c r="V1022" s="214"/>
      <c r="W1022" s="214"/>
      <c r="X1022" s="214"/>
      <c r="Y1022" s="214"/>
      <c r="Z1022" s="214"/>
      <c r="AA1022" s="214"/>
      <c r="AB1022" s="214"/>
      <c r="AC1022" s="214"/>
      <c r="AD1022" s="214"/>
      <c r="AE1022" s="214"/>
      <c r="AF1022" s="214"/>
      <c r="AG1022" s="214"/>
      <c r="AH1022" s="214"/>
      <c r="AI1022" s="214"/>
      <c r="AJ1022" s="214"/>
    </row>
    <row r="1023">
      <c r="A1023" s="214"/>
      <c r="B1023" s="214"/>
      <c r="C1023" s="214"/>
      <c r="D1023" s="214"/>
      <c r="E1023" s="214"/>
      <c r="F1023" s="214"/>
      <c r="G1023" s="214"/>
      <c r="H1023" s="214"/>
      <c r="I1023" s="214"/>
      <c r="J1023" s="214"/>
      <c r="K1023" s="214"/>
      <c r="L1023" s="214"/>
      <c r="M1023" s="214"/>
      <c r="N1023" s="214"/>
      <c r="O1023" s="214"/>
      <c r="P1023" s="214"/>
      <c r="Q1023" s="214"/>
      <c r="R1023" s="214"/>
      <c r="S1023" s="214"/>
      <c r="T1023" s="214"/>
      <c r="U1023" s="214"/>
      <c r="V1023" s="214"/>
      <c r="W1023" s="214"/>
      <c r="X1023" s="214"/>
      <c r="Y1023" s="214"/>
      <c r="Z1023" s="214"/>
      <c r="AA1023" s="214"/>
      <c r="AB1023" s="214"/>
      <c r="AC1023" s="214"/>
      <c r="AD1023" s="214"/>
      <c r="AE1023" s="214"/>
      <c r="AF1023" s="214"/>
      <c r="AG1023" s="214"/>
      <c r="AH1023" s="214"/>
      <c r="AI1023" s="214"/>
      <c r="AJ1023" s="214"/>
    </row>
    <row r="1024">
      <c r="A1024" s="214"/>
      <c r="B1024" s="214"/>
      <c r="C1024" s="214"/>
      <c r="D1024" s="214"/>
      <c r="E1024" s="214"/>
      <c r="F1024" s="214"/>
      <c r="G1024" s="214"/>
      <c r="H1024" s="214"/>
      <c r="I1024" s="214"/>
      <c r="J1024" s="214"/>
      <c r="K1024" s="214"/>
      <c r="L1024" s="214"/>
      <c r="M1024" s="214"/>
      <c r="N1024" s="214"/>
      <c r="O1024" s="214"/>
      <c r="P1024" s="214"/>
      <c r="Q1024" s="214"/>
      <c r="R1024" s="214"/>
      <c r="S1024" s="214"/>
      <c r="T1024" s="214"/>
      <c r="U1024" s="214"/>
      <c r="V1024" s="214"/>
      <c r="W1024" s="214"/>
      <c r="X1024" s="214"/>
      <c r="Y1024" s="214"/>
      <c r="Z1024" s="214"/>
      <c r="AA1024" s="214"/>
      <c r="AB1024" s="214"/>
      <c r="AC1024" s="214"/>
      <c r="AD1024" s="214"/>
      <c r="AE1024" s="214"/>
      <c r="AF1024" s="214"/>
      <c r="AG1024" s="214"/>
      <c r="AH1024" s="214"/>
      <c r="AI1024" s="214"/>
      <c r="AJ1024" s="214"/>
    </row>
    <row r="1025">
      <c r="A1025" s="214"/>
      <c r="B1025" s="214"/>
      <c r="C1025" s="214"/>
      <c r="D1025" s="214"/>
      <c r="E1025" s="214"/>
      <c r="F1025" s="214"/>
      <c r="G1025" s="214"/>
      <c r="H1025" s="214"/>
      <c r="I1025" s="214"/>
      <c r="J1025" s="214"/>
      <c r="K1025" s="214"/>
      <c r="L1025" s="214"/>
      <c r="M1025" s="214"/>
      <c r="N1025" s="214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4"/>
      <c r="AA1025" s="214"/>
      <c r="AB1025" s="214"/>
      <c r="AC1025" s="214"/>
      <c r="AD1025" s="214"/>
      <c r="AE1025" s="214"/>
      <c r="AF1025" s="214"/>
      <c r="AG1025" s="214"/>
      <c r="AH1025" s="214"/>
      <c r="AI1025" s="214"/>
      <c r="AJ1025" s="214"/>
    </row>
    <row r="1026">
      <c r="A1026" s="214"/>
      <c r="B1026" s="214"/>
      <c r="C1026" s="214"/>
      <c r="D1026" s="214"/>
      <c r="E1026" s="214"/>
      <c r="F1026" s="214"/>
      <c r="G1026" s="214"/>
      <c r="H1026" s="214"/>
      <c r="I1026" s="214"/>
      <c r="J1026" s="214"/>
      <c r="K1026" s="214"/>
      <c r="L1026" s="214"/>
      <c r="M1026" s="214"/>
      <c r="N1026" s="214"/>
      <c r="O1026" s="214"/>
      <c r="P1026" s="214"/>
      <c r="Q1026" s="214"/>
      <c r="R1026" s="214"/>
      <c r="S1026" s="214"/>
      <c r="T1026" s="214"/>
      <c r="U1026" s="214"/>
      <c r="V1026" s="214"/>
      <c r="W1026" s="214"/>
      <c r="X1026" s="214"/>
      <c r="Y1026" s="214"/>
      <c r="Z1026" s="214"/>
      <c r="AA1026" s="214"/>
      <c r="AB1026" s="214"/>
      <c r="AC1026" s="214"/>
      <c r="AD1026" s="214"/>
      <c r="AE1026" s="214"/>
      <c r="AF1026" s="214"/>
      <c r="AG1026" s="214"/>
      <c r="AH1026" s="214"/>
      <c r="AI1026" s="214"/>
      <c r="AJ1026" s="214"/>
    </row>
    <row r="1027">
      <c r="A1027" s="214"/>
      <c r="B1027" s="214"/>
      <c r="C1027" s="214"/>
      <c r="D1027" s="214"/>
      <c r="E1027" s="214"/>
      <c r="F1027" s="214"/>
      <c r="G1027" s="214"/>
      <c r="H1027" s="214"/>
      <c r="I1027" s="214"/>
      <c r="J1027" s="214"/>
      <c r="K1027" s="214"/>
      <c r="L1027" s="214"/>
      <c r="M1027" s="214"/>
      <c r="N1027" s="214"/>
      <c r="O1027" s="214"/>
      <c r="P1027" s="214"/>
      <c r="Q1027" s="214"/>
      <c r="R1027" s="214"/>
      <c r="S1027" s="214"/>
      <c r="T1027" s="214"/>
      <c r="U1027" s="214"/>
      <c r="V1027" s="214"/>
      <c r="W1027" s="214"/>
      <c r="X1027" s="214"/>
      <c r="Y1027" s="214"/>
      <c r="Z1027" s="214"/>
      <c r="AA1027" s="214"/>
      <c r="AB1027" s="214"/>
      <c r="AC1027" s="214"/>
      <c r="AD1027" s="214"/>
      <c r="AE1027" s="214"/>
      <c r="AF1027" s="214"/>
      <c r="AG1027" s="214"/>
      <c r="AH1027" s="214"/>
      <c r="AI1027" s="214"/>
      <c r="AJ1027" s="214"/>
    </row>
    <row r="1028">
      <c r="A1028" s="214"/>
      <c r="B1028" s="214"/>
      <c r="C1028" s="214"/>
      <c r="D1028" s="214"/>
      <c r="E1028" s="214"/>
      <c r="F1028" s="214"/>
      <c r="G1028" s="214"/>
      <c r="H1028" s="214"/>
      <c r="I1028" s="214"/>
      <c r="J1028" s="214"/>
      <c r="K1028" s="214"/>
      <c r="L1028" s="214"/>
      <c r="M1028" s="214"/>
      <c r="N1028" s="214"/>
      <c r="O1028" s="214"/>
      <c r="P1028" s="214"/>
      <c r="Q1028" s="214"/>
      <c r="R1028" s="214"/>
      <c r="S1028" s="214"/>
      <c r="T1028" s="214"/>
      <c r="U1028" s="214"/>
      <c r="V1028" s="214"/>
      <c r="W1028" s="214"/>
      <c r="X1028" s="214"/>
      <c r="Y1028" s="214"/>
      <c r="Z1028" s="214"/>
      <c r="AA1028" s="214"/>
      <c r="AB1028" s="214"/>
      <c r="AC1028" s="214"/>
      <c r="AD1028" s="214"/>
      <c r="AE1028" s="214"/>
      <c r="AF1028" s="214"/>
      <c r="AG1028" s="214"/>
      <c r="AH1028" s="214"/>
      <c r="AI1028" s="214"/>
      <c r="AJ1028" s="214"/>
    </row>
    <row r="1029">
      <c r="A1029" s="214"/>
      <c r="B1029" s="214"/>
      <c r="C1029" s="214"/>
      <c r="D1029" s="214"/>
      <c r="E1029" s="214"/>
      <c r="F1029" s="214"/>
      <c r="G1029" s="214"/>
      <c r="H1029" s="214"/>
      <c r="I1029" s="214"/>
      <c r="J1029" s="214"/>
      <c r="K1029" s="214"/>
      <c r="L1029" s="214"/>
      <c r="M1029" s="214"/>
      <c r="N1029" s="214"/>
      <c r="O1029" s="214"/>
      <c r="P1029" s="214"/>
      <c r="Q1029" s="214"/>
      <c r="R1029" s="214"/>
      <c r="S1029" s="214"/>
      <c r="T1029" s="214"/>
      <c r="U1029" s="214"/>
      <c r="V1029" s="214"/>
      <c r="W1029" s="214"/>
      <c r="X1029" s="214"/>
      <c r="Y1029" s="214"/>
      <c r="Z1029" s="214"/>
      <c r="AA1029" s="214"/>
      <c r="AB1029" s="214"/>
      <c r="AC1029" s="214"/>
      <c r="AD1029" s="214"/>
      <c r="AE1029" s="214"/>
      <c r="AF1029" s="214"/>
      <c r="AG1029" s="214"/>
      <c r="AH1029" s="214"/>
      <c r="AI1029" s="214"/>
      <c r="AJ1029" s="214"/>
    </row>
    <row r="1030">
      <c r="A1030" s="214"/>
      <c r="B1030" s="214"/>
      <c r="C1030" s="214"/>
      <c r="D1030" s="214"/>
      <c r="E1030" s="214"/>
      <c r="F1030" s="214"/>
      <c r="G1030" s="214"/>
      <c r="H1030" s="214"/>
      <c r="I1030" s="214"/>
      <c r="J1030" s="214"/>
      <c r="K1030" s="214"/>
      <c r="L1030" s="214"/>
      <c r="M1030" s="214"/>
      <c r="N1030" s="214"/>
      <c r="O1030" s="214"/>
      <c r="P1030" s="214"/>
      <c r="Q1030" s="214"/>
      <c r="R1030" s="214"/>
      <c r="S1030" s="214"/>
      <c r="T1030" s="214"/>
      <c r="U1030" s="214"/>
      <c r="V1030" s="214"/>
      <c r="W1030" s="214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</row>
    <row r="1031">
      <c r="A1031" s="214"/>
      <c r="B1031" s="214"/>
      <c r="C1031" s="214"/>
      <c r="D1031" s="214"/>
      <c r="E1031" s="214"/>
      <c r="F1031" s="214"/>
      <c r="G1031" s="214"/>
      <c r="H1031" s="214"/>
      <c r="I1031" s="214"/>
      <c r="J1031" s="214"/>
      <c r="K1031" s="214"/>
      <c r="L1031" s="214"/>
      <c r="M1031" s="214"/>
      <c r="N1031" s="214"/>
      <c r="O1031" s="214"/>
      <c r="P1031" s="214"/>
      <c r="Q1031" s="214"/>
      <c r="R1031" s="214"/>
      <c r="S1031" s="214"/>
      <c r="T1031" s="214"/>
      <c r="U1031" s="214"/>
      <c r="V1031" s="214"/>
      <c r="W1031" s="214"/>
      <c r="X1031" s="214"/>
      <c r="Y1031" s="214"/>
      <c r="Z1031" s="214"/>
      <c r="AA1031" s="214"/>
      <c r="AB1031" s="214"/>
      <c r="AC1031" s="214"/>
      <c r="AD1031" s="214"/>
      <c r="AE1031" s="214"/>
      <c r="AF1031" s="214"/>
      <c r="AG1031" s="214"/>
      <c r="AH1031" s="214"/>
      <c r="AI1031" s="214"/>
      <c r="AJ1031" s="214"/>
    </row>
    <row r="1032">
      <c r="A1032" s="214"/>
      <c r="B1032" s="214"/>
      <c r="C1032" s="214"/>
      <c r="D1032" s="214"/>
      <c r="E1032" s="214"/>
      <c r="F1032" s="214"/>
      <c r="G1032" s="214"/>
      <c r="H1032" s="214"/>
      <c r="I1032" s="214"/>
      <c r="J1032" s="214"/>
      <c r="K1032" s="214"/>
      <c r="L1032" s="214"/>
      <c r="M1032" s="214"/>
      <c r="N1032" s="214"/>
      <c r="O1032" s="214"/>
      <c r="P1032" s="214"/>
      <c r="Q1032" s="214"/>
      <c r="R1032" s="214"/>
      <c r="S1032" s="214"/>
      <c r="T1032" s="214"/>
      <c r="U1032" s="214"/>
      <c r="V1032" s="214"/>
      <c r="W1032" s="214"/>
      <c r="X1032" s="214"/>
      <c r="Y1032" s="214"/>
      <c r="Z1032" s="214"/>
      <c r="AA1032" s="214"/>
      <c r="AB1032" s="214"/>
      <c r="AC1032" s="214"/>
      <c r="AD1032" s="214"/>
      <c r="AE1032" s="214"/>
      <c r="AF1032" s="214"/>
      <c r="AG1032" s="214"/>
      <c r="AH1032" s="214"/>
      <c r="AI1032" s="214"/>
      <c r="AJ1032" s="214"/>
    </row>
    <row r="1033">
      <c r="A1033" s="214"/>
      <c r="B1033" s="214"/>
      <c r="C1033" s="214"/>
      <c r="D1033" s="214"/>
      <c r="E1033" s="214"/>
      <c r="F1033" s="214"/>
      <c r="G1033" s="214"/>
      <c r="H1033" s="214"/>
      <c r="I1033" s="214"/>
      <c r="J1033" s="214"/>
      <c r="K1033" s="214"/>
      <c r="L1033" s="214"/>
      <c r="M1033" s="214"/>
      <c r="N1033" s="214"/>
      <c r="O1033" s="214"/>
      <c r="P1033" s="214"/>
      <c r="Q1033" s="214"/>
      <c r="R1033" s="214"/>
      <c r="S1033" s="214"/>
      <c r="T1033" s="214"/>
      <c r="U1033" s="214"/>
      <c r="V1033" s="214"/>
      <c r="W1033" s="214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</row>
    <row r="1034">
      <c r="A1034" s="214"/>
      <c r="B1034" s="214"/>
      <c r="C1034" s="214"/>
      <c r="D1034" s="214"/>
      <c r="E1034" s="214"/>
      <c r="F1034" s="214"/>
      <c r="G1034" s="214"/>
      <c r="H1034" s="214"/>
      <c r="I1034" s="214"/>
      <c r="J1034" s="214"/>
      <c r="K1034" s="214"/>
      <c r="L1034" s="214"/>
      <c r="M1034" s="214"/>
      <c r="N1034" s="214"/>
      <c r="O1034" s="214"/>
      <c r="P1034" s="214"/>
      <c r="Q1034" s="214"/>
      <c r="R1034" s="214"/>
      <c r="S1034" s="214"/>
      <c r="T1034" s="214"/>
      <c r="U1034" s="214"/>
      <c r="V1034" s="214"/>
      <c r="W1034" s="214"/>
      <c r="X1034" s="214"/>
      <c r="Y1034" s="214"/>
      <c r="Z1034" s="214"/>
      <c r="AA1034" s="214"/>
      <c r="AB1034" s="214"/>
      <c r="AC1034" s="214"/>
      <c r="AD1034" s="214"/>
      <c r="AE1034" s="214"/>
      <c r="AF1034" s="214"/>
      <c r="AG1034" s="214"/>
      <c r="AH1034" s="214"/>
      <c r="AI1034" s="214"/>
      <c r="AJ1034" s="214"/>
    </row>
    <row r="1035">
      <c r="A1035" s="214"/>
      <c r="B1035" s="214"/>
      <c r="C1035" s="214"/>
      <c r="D1035" s="214"/>
      <c r="E1035" s="214"/>
      <c r="F1035" s="214"/>
      <c r="G1035" s="214"/>
      <c r="H1035" s="214"/>
      <c r="I1035" s="214"/>
      <c r="J1035" s="214"/>
      <c r="K1035" s="214"/>
      <c r="L1035" s="214"/>
      <c r="M1035" s="214"/>
      <c r="N1035" s="214"/>
      <c r="O1035" s="214"/>
      <c r="P1035" s="214"/>
      <c r="Q1035" s="214"/>
      <c r="R1035" s="214"/>
      <c r="S1035" s="214"/>
      <c r="T1035" s="214"/>
      <c r="U1035" s="214"/>
      <c r="V1035" s="214"/>
      <c r="W1035" s="214"/>
      <c r="X1035" s="214"/>
      <c r="Y1035" s="214"/>
      <c r="Z1035" s="214"/>
      <c r="AA1035" s="214"/>
      <c r="AB1035" s="214"/>
      <c r="AC1035" s="214"/>
      <c r="AD1035" s="214"/>
      <c r="AE1035" s="214"/>
      <c r="AF1035" s="214"/>
      <c r="AG1035" s="214"/>
      <c r="AH1035" s="214"/>
      <c r="AI1035" s="214"/>
      <c r="AJ1035" s="214"/>
    </row>
    <row r="1036">
      <c r="A1036" s="214"/>
      <c r="B1036" s="214"/>
      <c r="C1036" s="214"/>
      <c r="D1036" s="214"/>
      <c r="E1036" s="214"/>
      <c r="F1036" s="214"/>
      <c r="G1036" s="214"/>
      <c r="H1036" s="214"/>
      <c r="I1036" s="214"/>
      <c r="J1036" s="214"/>
      <c r="K1036" s="214"/>
      <c r="L1036" s="214"/>
      <c r="M1036" s="214"/>
      <c r="N1036" s="214"/>
      <c r="O1036" s="214"/>
      <c r="P1036" s="214"/>
      <c r="Q1036" s="214"/>
      <c r="R1036" s="214"/>
      <c r="S1036" s="214"/>
      <c r="T1036" s="214"/>
      <c r="U1036" s="214"/>
      <c r="V1036" s="214"/>
      <c r="W1036" s="214"/>
      <c r="X1036" s="214"/>
      <c r="Y1036" s="214"/>
      <c r="Z1036" s="214"/>
      <c r="AA1036" s="214"/>
      <c r="AB1036" s="214"/>
      <c r="AC1036" s="214"/>
      <c r="AD1036" s="214"/>
      <c r="AE1036" s="214"/>
      <c r="AF1036" s="214"/>
      <c r="AG1036" s="214"/>
      <c r="AH1036" s="214"/>
      <c r="AI1036" s="214"/>
      <c r="AJ1036" s="214"/>
    </row>
    <row r="1037">
      <c r="A1037" s="214"/>
      <c r="B1037" s="214"/>
      <c r="C1037" s="214"/>
      <c r="D1037" s="214"/>
      <c r="E1037" s="214"/>
      <c r="F1037" s="214"/>
      <c r="G1037" s="214"/>
      <c r="H1037" s="214"/>
      <c r="I1037" s="214"/>
      <c r="J1037" s="214"/>
      <c r="K1037" s="214"/>
      <c r="L1037" s="214"/>
      <c r="M1037" s="214"/>
      <c r="N1037" s="21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4"/>
      <c r="AA1037" s="214"/>
      <c r="AB1037" s="214"/>
      <c r="AC1037" s="214"/>
      <c r="AD1037" s="214"/>
      <c r="AE1037" s="214"/>
      <c r="AF1037" s="214"/>
      <c r="AG1037" s="214"/>
      <c r="AH1037" s="214"/>
      <c r="AI1037" s="214"/>
      <c r="AJ1037" s="214"/>
    </row>
    <row r="1038">
      <c r="A1038" s="214"/>
      <c r="B1038" s="214"/>
      <c r="C1038" s="214"/>
      <c r="D1038" s="214"/>
      <c r="E1038" s="214"/>
      <c r="F1038" s="214"/>
      <c r="G1038" s="214"/>
      <c r="H1038" s="214"/>
      <c r="I1038" s="214"/>
      <c r="J1038" s="214"/>
      <c r="K1038" s="214"/>
      <c r="L1038" s="214"/>
      <c r="M1038" s="214"/>
      <c r="N1038" s="214"/>
      <c r="O1038" s="214"/>
      <c r="P1038" s="214"/>
      <c r="Q1038" s="214"/>
      <c r="R1038" s="214"/>
      <c r="S1038" s="214"/>
      <c r="T1038" s="214"/>
      <c r="U1038" s="214"/>
      <c r="V1038" s="214"/>
      <c r="W1038" s="214"/>
      <c r="X1038" s="214"/>
      <c r="Y1038" s="214"/>
      <c r="Z1038" s="214"/>
      <c r="AA1038" s="214"/>
      <c r="AB1038" s="214"/>
      <c r="AC1038" s="214"/>
      <c r="AD1038" s="214"/>
      <c r="AE1038" s="214"/>
      <c r="AF1038" s="214"/>
      <c r="AG1038" s="214"/>
      <c r="AH1038" s="214"/>
      <c r="AI1038" s="214"/>
      <c r="AJ1038" s="214"/>
    </row>
    <row r="1039">
      <c r="A1039" s="214"/>
      <c r="B1039" s="214"/>
      <c r="C1039" s="214"/>
      <c r="D1039" s="214"/>
      <c r="E1039" s="214"/>
      <c r="F1039" s="214"/>
      <c r="G1039" s="214"/>
      <c r="H1039" s="214"/>
      <c r="I1039" s="214"/>
      <c r="J1039" s="214"/>
      <c r="K1039" s="214"/>
      <c r="L1039" s="214"/>
      <c r="M1039" s="214"/>
      <c r="N1039" s="214"/>
      <c r="O1039" s="214"/>
      <c r="P1039" s="214"/>
      <c r="Q1039" s="214"/>
      <c r="R1039" s="214"/>
      <c r="S1039" s="214"/>
      <c r="T1039" s="214"/>
      <c r="U1039" s="214"/>
      <c r="V1039" s="214"/>
      <c r="W1039" s="214"/>
      <c r="X1039" s="214"/>
      <c r="Y1039" s="214"/>
      <c r="Z1039" s="214"/>
      <c r="AA1039" s="214"/>
      <c r="AB1039" s="214"/>
      <c r="AC1039" s="214"/>
      <c r="AD1039" s="214"/>
      <c r="AE1039" s="214"/>
      <c r="AF1039" s="214"/>
      <c r="AG1039" s="214"/>
      <c r="AH1039" s="214"/>
      <c r="AI1039" s="214"/>
      <c r="AJ1039" s="214"/>
    </row>
    <row r="1040">
      <c r="A1040" s="214"/>
      <c r="B1040" s="214"/>
      <c r="C1040" s="214"/>
      <c r="D1040" s="214"/>
      <c r="E1040" s="214"/>
      <c r="F1040" s="214"/>
      <c r="G1040" s="214"/>
      <c r="H1040" s="214"/>
      <c r="I1040" s="214"/>
      <c r="J1040" s="214"/>
      <c r="K1040" s="214"/>
      <c r="L1040" s="214"/>
      <c r="M1040" s="214"/>
      <c r="N1040" s="214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4"/>
      <c r="AA1040" s="214"/>
      <c r="AB1040" s="214"/>
      <c r="AC1040" s="214"/>
      <c r="AD1040" s="214"/>
      <c r="AE1040" s="214"/>
      <c r="AF1040" s="214"/>
      <c r="AG1040" s="214"/>
      <c r="AH1040" s="214"/>
      <c r="AI1040" s="214"/>
      <c r="AJ1040" s="214"/>
    </row>
    <row r="1041">
      <c r="A1041" s="214"/>
      <c r="B1041" s="214"/>
      <c r="C1041" s="214"/>
      <c r="D1041" s="214"/>
      <c r="E1041" s="214"/>
      <c r="F1041" s="214"/>
      <c r="G1041" s="214"/>
      <c r="H1041" s="214"/>
      <c r="I1041" s="214"/>
      <c r="J1041" s="214"/>
      <c r="K1041" s="214"/>
      <c r="L1041" s="214"/>
      <c r="M1041" s="214"/>
      <c r="N1041" s="214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4"/>
      <c r="AA1041" s="214"/>
      <c r="AB1041" s="214"/>
      <c r="AC1041" s="214"/>
      <c r="AD1041" s="214"/>
      <c r="AE1041" s="214"/>
      <c r="AF1041" s="214"/>
      <c r="AG1041" s="214"/>
      <c r="AH1041" s="214"/>
      <c r="AI1041" s="214"/>
      <c r="AJ1041" s="214"/>
    </row>
    <row r="1042">
      <c r="A1042" s="214"/>
      <c r="B1042" s="214"/>
      <c r="C1042" s="214"/>
      <c r="D1042" s="214"/>
      <c r="E1042" s="214"/>
      <c r="F1042" s="214"/>
      <c r="G1042" s="214"/>
      <c r="H1042" s="214"/>
      <c r="I1042" s="214"/>
      <c r="J1042" s="214"/>
      <c r="K1042" s="214"/>
      <c r="L1042" s="214"/>
      <c r="M1042" s="214"/>
      <c r="N1042" s="214"/>
      <c r="O1042" s="214"/>
      <c r="P1042" s="214"/>
      <c r="Q1042" s="214"/>
      <c r="R1042" s="214"/>
      <c r="S1042" s="214"/>
      <c r="T1042" s="214"/>
      <c r="U1042" s="214"/>
      <c r="V1042" s="214"/>
      <c r="W1042" s="214"/>
      <c r="X1042" s="214"/>
      <c r="Y1042" s="214"/>
      <c r="Z1042" s="214"/>
      <c r="AA1042" s="214"/>
      <c r="AB1042" s="214"/>
      <c r="AC1042" s="214"/>
      <c r="AD1042" s="214"/>
      <c r="AE1042" s="214"/>
      <c r="AF1042" s="214"/>
      <c r="AG1042" s="214"/>
      <c r="AH1042" s="214"/>
      <c r="AI1042" s="214"/>
      <c r="AJ1042" s="214"/>
    </row>
    <row r="1043">
      <c r="A1043" s="214"/>
      <c r="B1043" s="214"/>
      <c r="C1043" s="214"/>
      <c r="D1043" s="214"/>
      <c r="E1043" s="214"/>
      <c r="F1043" s="214"/>
      <c r="G1043" s="214"/>
      <c r="H1043" s="214"/>
      <c r="I1043" s="214"/>
      <c r="J1043" s="214"/>
      <c r="K1043" s="214"/>
      <c r="L1043" s="214"/>
      <c r="M1043" s="214"/>
      <c r="N1043" s="214"/>
      <c r="O1043" s="214"/>
      <c r="P1043" s="214"/>
      <c r="Q1043" s="214"/>
      <c r="R1043" s="214"/>
      <c r="S1043" s="214"/>
      <c r="T1043" s="214"/>
      <c r="U1043" s="214"/>
      <c r="V1043" s="214"/>
      <c r="W1043" s="214"/>
      <c r="X1043" s="214"/>
      <c r="Y1043" s="214"/>
      <c r="Z1043" s="214"/>
      <c r="AA1043" s="214"/>
      <c r="AB1043" s="214"/>
      <c r="AC1043" s="214"/>
      <c r="AD1043" s="214"/>
      <c r="AE1043" s="214"/>
      <c r="AF1043" s="214"/>
      <c r="AG1043" s="214"/>
      <c r="AH1043" s="214"/>
      <c r="AI1043" s="214"/>
      <c r="AJ1043" s="214"/>
    </row>
    <row r="1044">
      <c r="A1044" s="214"/>
      <c r="B1044" s="214"/>
      <c r="C1044" s="214"/>
      <c r="D1044" s="214"/>
      <c r="E1044" s="214"/>
      <c r="F1044" s="214"/>
      <c r="G1044" s="214"/>
      <c r="H1044" s="214"/>
      <c r="I1044" s="214"/>
      <c r="J1044" s="214"/>
      <c r="K1044" s="214"/>
      <c r="L1044" s="214"/>
      <c r="M1044" s="214"/>
      <c r="N1044" s="214"/>
      <c r="O1044" s="214"/>
      <c r="P1044" s="214"/>
      <c r="Q1044" s="214"/>
      <c r="R1044" s="214"/>
      <c r="S1044" s="214"/>
      <c r="T1044" s="214"/>
      <c r="U1044" s="214"/>
      <c r="V1044" s="214"/>
      <c r="W1044" s="214"/>
      <c r="X1044" s="214"/>
      <c r="Y1044" s="214"/>
      <c r="Z1044" s="214"/>
      <c r="AA1044" s="214"/>
      <c r="AB1044" s="214"/>
      <c r="AC1044" s="214"/>
      <c r="AD1044" s="214"/>
      <c r="AE1044" s="214"/>
      <c r="AF1044" s="214"/>
      <c r="AG1044" s="214"/>
      <c r="AH1044" s="214"/>
      <c r="AI1044" s="214"/>
      <c r="AJ1044" s="214"/>
    </row>
    <row r="1045">
      <c r="A1045" s="214"/>
      <c r="B1045" s="214"/>
      <c r="C1045" s="214"/>
      <c r="D1045" s="214"/>
      <c r="E1045" s="214"/>
      <c r="F1045" s="214"/>
      <c r="G1045" s="214"/>
      <c r="H1045" s="214"/>
      <c r="I1045" s="214"/>
      <c r="J1045" s="214"/>
      <c r="K1045" s="214"/>
      <c r="L1045" s="214"/>
      <c r="M1045" s="214"/>
      <c r="N1045" s="214"/>
      <c r="O1045" s="214"/>
      <c r="P1045" s="214"/>
      <c r="Q1045" s="214"/>
      <c r="R1045" s="214"/>
      <c r="S1045" s="214"/>
      <c r="T1045" s="214"/>
      <c r="U1045" s="214"/>
      <c r="V1045" s="214"/>
      <c r="W1045" s="214"/>
      <c r="X1045" s="214"/>
      <c r="Y1045" s="214"/>
      <c r="Z1045" s="214"/>
      <c r="AA1045" s="214"/>
      <c r="AB1045" s="214"/>
      <c r="AC1045" s="214"/>
      <c r="AD1045" s="214"/>
      <c r="AE1045" s="214"/>
      <c r="AF1045" s="214"/>
      <c r="AG1045" s="214"/>
      <c r="AH1045" s="214"/>
      <c r="AI1045" s="214"/>
      <c r="AJ1045" s="214"/>
    </row>
    <row r="1046">
      <c r="A1046" s="214"/>
      <c r="B1046" s="214"/>
      <c r="C1046" s="214"/>
      <c r="D1046" s="214"/>
      <c r="E1046" s="214"/>
      <c r="F1046" s="214"/>
      <c r="G1046" s="214"/>
      <c r="H1046" s="214"/>
      <c r="I1046" s="214"/>
      <c r="J1046" s="214"/>
      <c r="K1046" s="214"/>
      <c r="L1046" s="214"/>
      <c r="M1046" s="214"/>
      <c r="N1046" s="214"/>
      <c r="O1046" s="214"/>
      <c r="P1046" s="214"/>
      <c r="Q1046" s="214"/>
      <c r="R1046" s="214"/>
      <c r="S1046" s="214"/>
      <c r="T1046" s="214"/>
      <c r="U1046" s="214"/>
      <c r="V1046" s="214"/>
      <c r="W1046" s="214"/>
      <c r="X1046" s="214"/>
      <c r="Y1046" s="214"/>
      <c r="Z1046" s="214"/>
      <c r="AA1046" s="214"/>
      <c r="AB1046" s="214"/>
      <c r="AC1046" s="214"/>
      <c r="AD1046" s="214"/>
      <c r="AE1046" s="214"/>
      <c r="AF1046" s="214"/>
      <c r="AG1046" s="214"/>
      <c r="AH1046" s="214"/>
      <c r="AI1046" s="214"/>
      <c r="AJ1046" s="214"/>
    </row>
    <row r="1047">
      <c r="A1047" s="214"/>
      <c r="B1047" s="214"/>
      <c r="C1047" s="214"/>
      <c r="D1047" s="214"/>
      <c r="E1047" s="214"/>
      <c r="F1047" s="214"/>
      <c r="G1047" s="214"/>
      <c r="H1047" s="214"/>
      <c r="I1047" s="214"/>
      <c r="J1047" s="214"/>
      <c r="K1047" s="214"/>
      <c r="L1047" s="214"/>
      <c r="M1047" s="214"/>
      <c r="N1047" s="214"/>
      <c r="O1047" s="214"/>
      <c r="P1047" s="214"/>
      <c r="Q1047" s="214"/>
      <c r="R1047" s="214"/>
      <c r="S1047" s="214"/>
      <c r="T1047" s="214"/>
      <c r="U1047" s="214"/>
      <c r="V1047" s="214"/>
      <c r="W1047" s="214"/>
      <c r="X1047" s="214"/>
      <c r="Y1047" s="214"/>
      <c r="Z1047" s="214"/>
      <c r="AA1047" s="214"/>
      <c r="AB1047" s="214"/>
      <c r="AC1047" s="214"/>
      <c r="AD1047" s="214"/>
      <c r="AE1047" s="214"/>
      <c r="AF1047" s="214"/>
      <c r="AG1047" s="214"/>
      <c r="AH1047" s="214"/>
      <c r="AI1047" s="214"/>
      <c r="AJ1047" s="214"/>
    </row>
    <row r="1048">
      <c r="A1048" s="214"/>
      <c r="B1048" s="214"/>
      <c r="C1048" s="214"/>
      <c r="D1048" s="214"/>
      <c r="E1048" s="214"/>
      <c r="F1048" s="214"/>
      <c r="G1048" s="214"/>
      <c r="H1048" s="214"/>
      <c r="I1048" s="214"/>
      <c r="J1048" s="214"/>
      <c r="K1048" s="214"/>
      <c r="L1048" s="214"/>
      <c r="M1048" s="214"/>
      <c r="N1048" s="214"/>
      <c r="O1048" s="214"/>
      <c r="P1048" s="214"/>
      <c r="Q1048" s="214"/>
      <c r="R1048" s="214"/>
      <c r="S1048" s="214"/>
      <c r="T1048" s="214"/>
      <c r="U1048" s="214"/>
      <c r="V1048" s="214"/>
      <c r="W1048" s="214"/>
      <c r="X1048" s="214"/>
      <c r="Y1048" s="214"/>
      <c r="Z1048" s="214"/>
      <c r="AA1048" s="214"/>
      <c r="AB1048" s="214"/>
      <c r="AC1048" s="214"/>
      <c r="AD1048" s="214"/>
      <c r="AE1048" s="214"/>
      <c r="AF1048" s="214"/>
      <c r="AG1048" s="214"/>
      <c r="AH1048" s="214"/>
      <c r="AI1048" s="214"/>
      <c r="AJ1048" s="214"/>
    </row>
    <row r="1049">
      <c r="A1049" s="214"/>
      <c r="B1049" s="214"/>
      <c r="C1049" s="214"/>
      <c r="D1049" s="214"/>
      <c r="E1049" s="214"/>
      <c r="F1049" s="214"/>
      <c r="G1049" s="214"/>
      <c r="H1049" s="214"/>
      <c r="I1049" s="214"/>
      <c r="J1049" s="214"/>
      <c r="K1049" s="214"/>
      <c r="L1049" s="214"/>
      <c r="M1049" s="214"/>
      <c r="N1049" s="214"/>
      <c r="O1049" s="214"/>
      <c r="P1049" s="214"/>
      <c r="Q1049" s="214"/>
      <c r="R1049" s="214"/>
      <c r="S1049" s="214"/>
      <c r="T1049" s="214"/>
      <c r="U1049" s="214"/>
      <c r="V1049" s="214"/>
      <c r="W1049" s="214"/>
      <c r="X1049" s="214"/>
      <c r="Y1049" s="214"/>
      <c r="Z1049" s="214"/>
      <c r="AA1049" s="214"/>
      <c r="AB1049" s="214"/>
      <c r="AC1049" s="214"/>
      <c r="AD1049" s="214"/>
      <c r="AE1049" s="214"/>
      <c r="AF1049" s="214"/>
      <c r="AG1049" s="214"/>
      <c r="AH1049" s="214"/>
      <c r="AI1049" s="214"/>
      <c r="AJ1049" s="214"/>
    </row>
    <row r="1050">
      <c r="A1050" s="214"/>
      <c r="B1050" s="214"/>
      <c r="C1050" s="214"/>
      <c r="D1050" s="214"/>
      <c r="E1050" s="214"/>
      <c r="F1050" s="214"/>
      <c r="G1050" s="214"/>
      <c r="H1050" s="214"/>
      <c r="I1050" s="214"/>
      <c r="J1050" s="214"/>
      <c r="K1050" s="214"/>
      <c r="L1050" s="214"/>
      <c r="M1050" s="214"/>
      <c r="N1050" s="214"/>
      <c r="O1050" s="214"/>
      <c r="P1050" s="214"/>
      <c r="Q1050" s="214"/>
      <c r="R1050" s="214"/>
      <c r="S1050" s="214"/>
      <c r="T1050" s="214"/>
      <c r="U1050" s="214"/>
      <c r="V1050" s="214"/>
      <c r="W1050" s="214"/>
      <c r="X1050" s="214"/>
      <c r="Y1050" s="214"/>
      <c r="Z1050" s="214"/>
      <c r="AA1050" s="214"/>
      <c r="AB1050" s="214"/>
      <c r="AC1050" s="214"/>
      <c r="AD1050" s="214"/>
      <c r="AE1050" s="214"/>
      <c r="AF1050" s="214"/>
      <c r="AG1050" s="214"/>
      <c r="AH1050" s="214"/>
      <c r="AI1050" s="214"/>
      <c r="AJ1050" s="214"/>
    </row>
    <row r="1051">
      <c r="A1051" s="214"/>
      <c r="B1051" s="214"/>
      <c r="C1051" s="214"/>
      <c r="D1051" s="214"/>
      <c r="E1051" s="214"/>
      <c r="F1051" s="214"/>
      <c r="G1051" s="214"/>
      <c r="H1051" s="214"/>
      <c r="I1051" s="214"/>
      <c r="J1051" s="214"/>
      <c r="K1051" s="214"/>
      <c r="L1051" s="214"/>
      <c r="M1051" s="214"/>
      <c r="N1051" s="214"/>
      <c r="O1051" s="214"/>
      <c r="P1051" s="214"/>
      <c r="Q1051" s="214"/>
      <c r="R1051" s="214"/>
      <c r="S1051" s="214"/>
      <c r="T1051" s="214"/>
      <c r="U1051" s="214"/>
      <c r="V1051" s="214"/>
      <c r="W1051" s="214"/>
      <c r="X1051" s="214"/>
      <c r="Y1051" s="214"/>
      <c r="Z1051" s="214"/>
      <c r="AA1051" s="214"/>
      <c r="AB1051" s="214"/>
      <c r="AC1051" s="214"/>
      <c r="AD1051" s="214"/>
      <c r="AE1051" s="214"/>
      <c r="AF1051" s="214"/>
      <c r="AG1051" s="214"/>
      <c r="AH1051" s="214"/>
      <c r="AI1051" s="214"/>
      <c r="AJ1051" s="214"/>
    </row>
    <row r="1052">
      <c r="A1052" s="214"/>
      <c r="B1052" s="214"/>
      <c r="C1052" s="214"/>
      <c r="D1052" s="214"/>
      <c r="E1052" s="214"/>
      <c r="F1052" s="214"/>
      <c r="G1052" s="214"/>
      <c r="H1052" s="214"/>
      <c r="I1052" s="214"/>
      <c r="J1052" s="214"/>
      <c r="K1052" s="214"/>
      <c r="L1052" s="214"/>
      <c r="M1052" s="214"/>
      <c r="N1052" s="214"/>
      <c r="O1052" s="214"/>
      <c r="P1052" s="214"/>
      <c r="Q1052" s="214"/>
      <c r="R1052" s="214"/>
      <c r="S1052" s="214"/>
      <c r="T1052" s="214"/>
      <c r="U1052" s="214"/>
      <c r="V1052" s="214"/>
      <c r="W1052" s="214"/>
      <c r="X1052" s="214"/>
      <c r="Y1052" s="214"/>
      <c r="Z1052" s="214"/>
      <c r="AA1052" s="214"/>
      <c r="AB1052" s="214"/>
      <c r="AC1052" s="214"/>
      <c r="AD1052" s="214"/>
      <c r="AE1052" s="214"/>
      <c r="AF1052" s="214"/>
      <c r="AG1052" s="214"/>
      <c r="AH1052" s="214"/>
      <c r="AI1052" s="214"/>
      <c r="AJ1052" s="214"/>
    </row>
    <row r="1053">
      <c r="A1053" s="214"/>
      <c r="B1053" s="214"/>
      <c r="C1053" s="214"/>
      <c r="D1053" s="214"/>
      <c r="E1053" s="214"/>
      <c r="F1053" s="214"/>
      <c r="G1053" s="214"/>
      <c r="H1053" s="214"/>
      <c r="I1053" s="214"/>
      <c r="J1053" s="214"/>
      <c r="K1053" s="214"/>
      <c r="L1053" s="214"/>
      <c r="M1053" s="214"/>
      <c r="N1053" s="214"/>
      <c r="O1053" s="214"/>
      <c r="P1053" s="214"/>
      <c r="Q1053" s="214"/>
      <c r="R1053" s="214"/>
      <c r="S1053" s="214"/>
      <c r="T1053" s="214"/>
      <c r="U1053" s="214"/>
      <c r="V1053" s="214"/>
      <c r="W1053" s="214"/>
      <c r="X1053" s="214"/>
      <c r="Y1053" s="214"/>
      <c r="Z1053" s="214"/>
      <c r="AA1053" s="214"/>
      <c r="AB1053" s="214"/>
      <c r="AC1053" s="214"/>
      <c r="AD1053" s="214"/>
      <c r="AE1053" s="214"/>
      <c r="AF1053" s="214"/>
      <c r="AG1053" s="214"/>
      <c r="AH1053" s="214"/>
      <c r="AI1053" s="214"/>
      <c r="AJ1053" s="214"/>
    </row>
    <row r="1054">
      <c r="A1054" s="214"/>
      <c r="B1054" s="214"/>
      <c r="C1054" s="214"/>
      <c r="D1054" s="214"/>
      <c r="E1054" s="214"/>
      <c r="F1054" s="214"/>
      <c r="G1054" s="214"/>
      <c r="H1054" s="214"/>
      <c r="I1054" s="214"/>
      <c r="J1054" s="214"/>
      <c r="K1054" s="214"/>
      <c r="L1054" s="214"/>
      <c r="M1054" s="214"/>
      <c r="N1054" s="214"/>
      <c r="O1054" s="214"/>
      <c r="P1054" s="214"/>
      <c r="Q1054" s="214"/>
      <c r="R1054" s="214"/>
      <c r="S1054" s="214"/>
      <c r="T1054" s="214"/>
      <c r="U1054" s="214"/>
      <c r="V1054" s="214"/>
      <c r="W1054" s="214"/>
      <c r="X1054" s="214"/>
      <c r="Y1054" s="214"/>
      <c r="Z1054" s="214"/>
      <c r="AA1054" s="214"/>
      <c r="AB1054" s="214"/>
      <c r="AC1054" s="214"/>
      <c r="AD1054" s="214"/>
      <c r="AE1054" s="214"/>
      <c r="AF1054" s="214"/>
      <c r="AG1054" s="214"/>
      <c r="AH1054" s="214"/>
      <c r="AI1054" s="214"/>
      <c r="AJ1054" s="214"/>
    </row>
    <row r="1055">
      <c r="A1055" s="214"/>
      <c r="B1055" s="214"/>
      <c r="C1055" s="214"/>
      <c r="D1055" s="214"/>
      <c r="E1055" s="214"/>
      <c r="F1055" s="214"/>
      <c r="G1055" s="214"/>
      <c r="H1055" s="214"/>
      <c r="I1055" s="214"/>
      <c r="J1055" s="214"/>
      <c r="K1055" s="214"/>
      <c r="L1055" s="214"/>
      <c r="M1055" s="214"/>
      <c r="N1055" s="214"/>
      <c r="O1055" s="214"/>
      <c r="P1055" s="214"/>
      <c r="Q1055" s="214"/>
      <c r="R1055" s="214"/>
      <c r="S1055" s="214"/>
      <c r="T1055" s="214"/>
      <c r="U1055" s="214"/>
      <c r="V1055" s="214"/>
      <c r="W1055" s="214"/>
      <c r="X1055" s="214"/>
      <c r="Y1055" s="214"/>
      <c r="Z1055" s="214"/>
      <c r="AA1055" s="214"/>
      <c r="AB1055" s="214"/>
      <c r="AC1055" s="214"/>
      <c r="AD1055" s="214"/>
      <c r="AE1055" s="214"/>
      <c r="AF1055" s="214"/>
      <c r="AG1055" s="214"/>
      <c r="AH1055" s="214"/>
      <c r="AI1055" s="214"/>
      <c r="AJ1055" s="214"/>
    </row>
    <row r="1056">
      <c r="A1056" s="214"/>
      <c r="B1056" s="214"/>
      <c r="C1056" s="214"/>
      <c r="D1056" s="214"/>
      <c r="E1056" s="214"/>
      <c r="F1056" s="214"/>
      <c r="G1056" s="214"/>
      <c r="H1056" s="214"/>
      <c r="I1056" s="214"/>
      <c r="J1056" s="214"/>
      <c r="K1056" s="214"/>
      <c r="L1056" s="214"/>
      <c r="M1056" s="214"/>
      <c r="N1056" s="214"/>
      <c r="O1056" s="214"/>
      <c r="P1056" s="214"/>
      <c r="Q1056" s="214"/>
      <c r="R1056" s="214"/>
      <c r="S1056" s="214"/>
      <c r="T1056" s="214"/>
      <c r="U1056" s="214"/>
      <c r="V1056" s="214"/>
      <c r="W1056" s="214"/>
      <c r="X1056" s="214"/>
      <c r="Y1056" s="214"/>
      <c r="Z1056" s="214"/>
      <c r="AA1056" s="214"/>
      <c r="AB1056" s="214"/>
      <c r="AC1056" s="214"/>
      <c r="AD1056" s="214"/>
      <c r="AE1056" s="214"/>
      <c r="AF1056" s="214"/>
      <c r="AG1056" s="214"/>
      <c r="AH1056" s="214"/>
      <c r="AI1056" s="214"/>
      <c r="AJ1056" s="214"/>
    </row>
    <row r="1057">
      <c r="A1057" s="214"/>
      <c r="B1057" s="214"/>
      <c r="C1057" s="214"/>
      <c r="D1057" s="214"/>
      <c r="E1057" s="214"/>
      <c r="F1057" s="214"/>
      <c r="G1057" s="214"/>
      <c r="H1057" s="214"/>
      <c r="I1057" s="214"/>
      <c r="J1057" s="214"/>
      <c r="K1057" s="214"/>
      <c r="L1057" s="214"/>
      <c r="M1057" s="214"/>
      <c r="N1057" s="214"/>
      <c r="O1057" s="214"/>
      <c r="P1057" s="214"/>
      <c r="Q1057" s="214"/>
      <c r="R1057" s="214"/>
      <c r="S1057" s="214"/>
      <c r="T1057" s="214"/>
      <c r="U1057" s="214"/>
      <c r="V1057" s="214"/>
      <c r="W1057" s="214"/>
      <c r="X1057" s="214"/>
      <c r="Y1057" s="214"/>
      <c r="Z1057" s="214"/>
      <c r="AA1057" s="214"/>
      <c r="AB1057" s="214"/>
      <c r="AC1057" s="214"/>
      <c r="AD1057" s="214"/>
      <c r="AE1057" s="214"/>
      <c r="AF1057" s="214"/>
      <c r="AG1057" s="214"/>
      <c r="AH1057" s="214"/>
      <c r="AI1057" s="214"/>
      <c r="AJ1057" s="214"/>
    </row>
    <row r="1058">
      <c r="A1058" s="214"/>
      <c r="B1058" s="214"/>
      <c r="C1058" s="214"/>
      <c r="D1058" s="214"/>
      <c r="E1058" s="214"/>
      <c r="F1058" s="214"/>
      <c r="G1058" s="214"/>
      <c r="H1058" s="214"/>
      <c r="I1058" s="214"/>
      <c r="J1058" s="214"/>
      <c r="K1058" s="214"/>
      <c r="L1058" s="214"/>
      <c r="M1058" s="214"/>
      <c r="N1058" s="214"/>
      <c r="O1058" s="214"/>
      <c r="P1058" s="214"/>
      <c r="Q1058" s="214"/>
      <c r="R1058" s="214"/>
      <c r="S1058" s="214"/>
      <c r="T1058" s="214"/>
      <c r="U1058" s="214"/>
      <c r="V1058" s="214"/>
      <c r="W1058" s="214"/>
      <c r="X1058" s="214"/>
      <c r="Y1058" s="214"/>
      <c r="Z1058" s="214"/>
      <c r="AA1058" s="214"/>
      <c r="AB1058" s="214"/>
      <c r="AC1058" s="214"/>
      <c r="AD1058" s="214"/>
      <c r="AE1058" s="214"/>
      <c r="AF1058" s="214"/>
      <c r="AG1058" s="214"/>
      <c r="AH1058" s="214"/>
      <c r="AI1058" s="214"/>
      <c r="AJ1058" s="214"/>
    </row>
    <row r="1059">
      <c r="A1059" s="214"/>
      <c r="B1059" s="214"/>
      <c r="C1059" s="214"/>
      <c r="D1059" s="214"/>
      <c r="E1059" s="214"/>
      <c r="F1059" s="214"/>
      <c r="G1059" s="214"/>
      <c r="H1059" s="214"/>
      <c r="I1059" s="214"/>
      <c r="J1059" s="214"/>
      <c r="K1059" s="214"/>
      <c r="L1059" s="214"/>
      <c r="M1059" s="214"/>
      <c r="N1059" s="214"/>
      <c r="O1059" s="214"/>
      <c r="P1059" s="214"/>
      <c r="Q1059" s="214"/>
      <c r="R1059" s="214"/>
      <c r="S1059" s="214"/>
      <c r="T1059" s="214"/>
      <c r="U1059" s="214"/>
      <c r="V1059" s="214"/>
      <c r="W1059" s="214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</row>
    <row r="1060">
      <c r="A1060" s="214"/>
      <c r="B1060" s="214"/>
      <c r="C1060" s="214"/>
      <c r="D1060" s="214"/>
      <c r="E1060" s="214"/>
      <c r="F1060" s="214"/>
      <c r="G1060" s="214"/>
      <c r="H1060" s="214"/>
      <c r="I1060" s="214"/>
      <c r="J1060" s="214"/>
      <c r="K1060" s="214"/>
      <c r="L1060" s="214"/>
      <c r="M1060" s="214"/>
      <c r="N1060" s="21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</row>
    <row r="1061">
      <c r="A1061" s="214"/>
      <c r="B1061" s="214"/>
      <c r="C1061" s="214"/>
      <c r="D1061" s="214"/>
      <c r="E1061" s="214"/>
      <c r="F1061" s="214"/>
      <c r="G1061" s="214"/>
      <c r="H1061" s="214"/>
      <c r="I1061" s="214"/>
      <c r="J1061" s="214"/>
      <c r="K1061" s="214"/>
      <c r="L1061" s="214"/>
      <c r="M1061" s="214"/>
      <c r="N1061" s="214"/>
      <c r="O1061" s="214"/>
      <c r="P1061" s="214"/>
      <c r="Q1061" s="214"/>
      <c r="R1061" s="214"/>
      <c r="S1061" s="214"/>
      <c r="T1061" s="214"/>
      <c r="U1061" s="214"/>
      <c r="V1061" s="214"/>
      <c r="W1061" s="214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</row>
    <row r="1062">
      <c r="A1062" s="214"/>
      <c r="B1062" s="214"/>
      <c r="C1062" s="214"/>
      <c r="D1062" s="214"/>
      <c r="E1062" s="214"/>
      <c r="F1062" s="214"/>
      <c r="G1062" s="214"/>
      <c r="H1062" s="214"/>
      <c r="I1062" s="214"/>
      <c r="J1062" s="214"/>
      <c r="K1062" s="214"/>
      <c r="L1062" s="214"/>
      <c r="M1062" s="214"/>
      <c r="N1062" s="214"/>
      <c r="O1062" s="214"/>
      <c r="P1062" s="214"/>
      <c r="Q1062" s="214"/>
      <c r="R1062" s="214"/>
      <c r="S1062" s="214"/>
      <c r="T1062" s="214"/>
      <c r="U1062" s="214"/>
      <c r="V1062" s="214"/>
      <c r="W1062" s="214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</row>
    <row r="1063">
      <c r="A1063" s="214"/>
      <c r="B1063" s="214"/>
      <c r="C1063" s="214"/>
      <c r="D1063" s="214"/>
      <c r="E1063" s="214"/>
      <c r="F1063" s="214"/>
      <c r="G1063" s="214"/>
      <c r="H1063" s="214"/>
      <c r="I1063" s="214"/>
      <c r="J1063" s="214"/>
      <c r="K1063" s="214"/>
      <c r="L1063" s="214"/>
      <c r="M1063" s="214"/>
      <c r="N1063" s="214"/>
      <c r="O1063" s="214"/>
      <c r="P1063" s="214"/>
      <c r="Q1063" s="214"/>
      <c r="R1063" s="214"/>
      <c r="S1063" s="214"/>
      <c r="T1063" s="214"/>
      <c r="U1063" s="214"/>
      <c r="V1063" s="214"/>
      <c r="W1063" s="214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</row>
    <row r="1064">
      <c r="A1064" s="214"/>
      <c r="B1064" s="214"/>
      <c r="C1064" s="214"/>
      <c r="D1064" s="214"/>
      <c r="E1064" s="214"/>
      <c r="F1064" s="214"/>
      <c r="G1064" s="214"/>
      <c r="H1064" s="214"/>
      <c r="I1064" s="214"/>
      <c r="J1064" s="214"/>
      <c r="K1064" s="214"/>
      <c r="L1064" s="214"/>
      <c r="M1064" s="214"/>
      <c r="N1064" s="214"/>
      <c r="O1064" s="214"/>
      <c r="P1064" s="214"/>
      <c r="Q1064" s="214"/>
      <c r="R1064" s="214"/>
      <c r="S1064" s="214"/>
      <c r="T1064" s="214"/>
      <c r="U1064" s="214"/>
      <c r="V1064" s="214"/>
      <c r="W1064" s="214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</row>
    <row r="1065">
      <c r="A1065" s="214"/>
      <c r="B1065" s="214"/>
      <c r="C1065" s="214"/>
      <c r="D1065" s="214"/>
      <c r="E1065" s="214"/>
      <c r="F1065" s="214"/>
      <c r="G1065" s="214"/>
      <c r="H1065" s="214"/>
      <c r="I1065" s="214"/>
      <c r="J1065" s="214"/>
      <c r="K1065" s="214"/>
      <c r="L1065" s="214"/>
      <c r="M1065" s="214"/>
      <c r="N1065" s="214"/>
      <c r="O1065" s="214"/>
      <c r="P1065" s="214"/>
      <c r="Q1065" s="214"/>
      <c r="R1065" s="214"/>
      <c r="S1065" s="214"/>
      <c r="T1065" s="214"/>
      <c r="U1065" s="214"/>
      <c r="V1065" s="214"/>
      <c r="W1065" s="214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</row>
    <row r="1066">
      <c r="A1066" s="214"/>
      <c r="B1066" s="214"/>
      <c r="C1066" s="214"/>
      <c r="D1066" s="214"/>
      <c r="E1066" s="214"/>
      <c r="F1066" s="214"/>
      <c r="G1066" s="214"/>
      <c r="H1066" s="214"/>
      <c r="I1066" s="214"/>
      <c r="J1066" s="214"/>
      <c r="K1066" s="214"/>
      <c r="L1066" s="214"/>
      <c r="M1066" s="214"/>
      <c r="N1066" s="214"/>
      <c r="O1066" s="214"/>
      <c r="P1066" s="214"/>
      <c r="Q1066" s="214"/>
      <c r="R1066" s="214"/>
      <c r="S1066" s="214"/>
      <c r="T1066" s="214"/>
      <c r="U1066" s="214"/>
      <c r="V1066" s="214"/>
      <c r="W1066" s="214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</row>
    <row r="1067">
      <c r="A1067" s="214"/>
      <c r="B1067" s="214"/>
      <c r="C1067" s="214"/>
      <c r="D1067" s="214"/>
      <c r="E1067" s="214"/>
      <c r="F1067" s="214"/>
      <c r="G1067" s="214"/>
      <c r="H1067" s="214"/>
      <c r="I1067" s="214"/>
      <c r="J1067" s="214"/>
      <c r="K1067" s="214"/>
      <c r="L1067" s="214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14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</row>
    <row r="1068">
      <c r="A1068" s="214"/>
      <c r="B1068" s="214"/>
      <c r="C1068" s="214"/>
      <c r="D1068" s="214"/>
      <c r="E1068" s="214"/>
      <c r="F1068" s="214"/>
      <c r="G1068" s="214"/>
      <c r="H1068" s="214"/>
      <c r="I1068" s="214"/>
      <c r="J1068" s="214"/>
      <c r="K1068" s="214"/>
      <c r="L1068" s="214"/>
      <c r="M1068" s="214"/>
      <c r="N1068" s="214"/>
      <c r="O1068" s="214"/>
      <c r="P1068" s="214"/>
      <c r="Q1068" s="214"/>
      <c r="R1068" s="214"/>
      <c r="S1068" s="214"/>
      <c r="T1068" s="214"/>
      <c r="U1068" s="214"/>
      <c r="V1068" s="214"/>
      <c r="W1068" s="214"/>
      <c r="X1068" s="214"/>
      <c r="Y1068" s="214"/>
      <c r="Z1068" s="214"/>
      <c r="AA1068" s="214"/>
      <c r="AB1068" s="214"/>
      <c r="AC1068" s="214"/>
      <c r="AD1068" s="214"/>
      <c r="AE1068" s="214"/>
      <c r="AF1068" s="214"/>
      <c r="AG1068" s="214"/>
      <c r="AH1068" s="214"/>
      <c r="AI1068" s="214"/>
      <c r="AJ1068" s="214"/>
    </row>
    <row r="1069">
      <c r="A1069" s="214"/>
      <c r="B1069" s="214"/>
      <c r="C1069" s="214"/>
      <c r="D1069" s="214"/>
      <c r="E1069" s="214"/>
      <c r="F1069" s="214"/>
      <c r="G1069" s="214"/>
      <c r="H1069" s="214"/>
      <c r="I1069" s="214"/>
      <c r="J1069" s="214"/>
      <c r="K1069" s="214"/>
      <c r="L1069" s="214"/>
      <c r="M1069" s="214"/>
      <c r="N1069" s="214"/>
      <c r="O1069" s="214"/>
      <c r="P1069" s="214"/>
      <c r="Q1069" s="214"/>
      <c r="R1069" s="214"/>
      <c r="S1069" s="214"/>
      <c r="T1069" s="214"/>
      <c r="U1069" s="214"/>
      <c r="V1069" s="214"/>
      <c r="W1069" s="214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</row>
    <row r="1070">
      <c r="A1070" s="214"/>
      <c r="B1070" s="214"/>
      <c r="C1070" s="214"/>
      <c r="D1070" s="214"/>
      <c r="E1070" s="214"/>
      <c r="F1070" s="214"/>
      <c r="G1070" s="214"/>
      <c r="H1070" s="214"/>
      <c r="I1070" s="214"/>
      <c r="J1070" s="214"/>
      <c r="K1070" s="214"/>
      <c r="L1070" s="214"/>
      <c r="M1070" s="214"/>
      <c r="N1070" s="214"/>
      <c r="O1070" s="214"/>
      <c r="P1070" s="214"/>
      <c r="Q1070" s="214"/>
      <c r="R1070" s="214"/>
      <c r="S1070" s="214"/>
      <c r="T1070" s="214"/>
      <c r="U1070" s="214"/>
      <c r="V1070" s="214"/>
      <c r="W1070" s="214"/>
      <c r="X1070" s="214"/>
      <c r="Y1070" s="214"/>
      <c r="Z1070" s="214"/>
      <c r="AA1070" s="214"/>
      <c r="AB1070" s="214"/>
      <c r="AC1070" s="214"/>
      <c r="AD1070" s="214"/>
      <c r="AE1070" s="214"/>
      <c r="AF1070" s="214"/>
      <c r="AG1070" s="214"/>
      <c r="AH1070" s="214"/>
      <c r="AI1070" s="214"/>
      <c r="AJ1070" s="214"/>
    </row>
    <row r="1071">
      <c r="A1071" s="214"/>
      <c r="B1071" s="214"/>
      <c r="C1071" s="214"/>
      <c r="D1071" s="214"/>
      <c r="E1071" s="214"/>
      <c r="F1071" s="214"/>
      <c r="G1071" s="214"/>
      <c r="H1071" s="214"/>
      <c r="I1071" s="214"/>
      <c r="J1071" s="214"/>
      <c r="K1071" s="214"/>
      <c r="L1071" s="214"/>
      <c r="M1071" s="214"/>
      <c r="N1071" s="214"/>
      <c r="O1071" s="214"/>
      <c r="P1071" s="214"/>
      <c r="Q1071" s="214"/>
      <c r="R1071" s="214"/>
      <c r="S1071" s="214"/>
      <c r="T1071" s="214"/>
      <c r="U1071" s="214"/>
      <c r="V1071" s="214"/>
      <c r="W1071" s="214"/>
      <c r="X1071" s="214"/>
      <c r="Y1071" s="214"/>
      <c r="Z1071" s="214"/>
      <c r="AA1071" s="214"/>
      <c r="AB1071" s="214"/>
      <c r="AC1071" s="214"/>
      <c r="AD1071" s="214"/>
      <c r="AE1071" s="214"/>
      <c r="AF1071" s="214"/>
      <c r="AG1071" s="214"/>
      <c r="AH1071" s="214"/>
      <c r="AI1071" s="214"/>
      <c r="AJ1071" s="214"/>
    </row>
    <row r="1072">
      <c r="A1072" s="214"/>
      <c r="B1072" s="214"/>
      <c r="C1072" s="214"/>
      <c r="D1072" s="214"/>
      <c r="E1072" s="214"/>
      <c r="F1072" s="214"/>
      <c r="G1072" s="214"/>
      <c r="H1072" s="214"/>
      <c r="I1072" s="214"/>
      <c r="J1072" s="214"/>
      <c r="K1072" s="214"/>
      <c r="L1072" s="214"/>
      <c r="M1072" s="214"/>
      <c r="N1072" s="214"/>
      <c r="O1072" s="214"/>
      <c r="P1072" s="214"/>
      <c r="Q1072" s="214"/>
      <c r="R1072" s="214"/>
      <c r="S1072" s="214"/>
      <c r="T1072" s="214"/>
      <c r="U1072" s="214"/>
      <c r="V1072" s="214"/>
      <c r="W1072" s="214"/>
      <c r="X1072" s="214"/>
      <c r="Y1072" s="214"/>
      <c r="Z1072" s="214"/>
      <c r="AA1072" s="214"/>
      <c r="AB1072" s="214"/>
      <c r="AC1072" s="214"/>
      <c r="AD1072" s="214"/>
      <c r="AE1072" s="214"/>
      <c r="AF1072" s="214"/>
      <c r="AG1072" s="214"/>
      <c r="AH1072" s="214"/>
      <c r="AI1072" s="214"/>
      <c r="AJ1072" s="214"/>
    </row>
    <row r="1073">
      <c r="A1073" s="214"/>
      <c r="B1073" s="214"/>
      <c r="C1073" s="214"/>
      <c r="D1073" s="214"/>
      <c r="E1073" s="214"/>
      <c r="F1073" s="214"/>
      <c r="G1073" s="214"/>
      <c r="H1073" s="214"/>
      <c r="I1073" s="214"/>
      <c r="J1073" s="214"/>
      <c r="K1073" s="214"/>
      <c r="L1073" s="214"/>
      <c r="M1073" s="214"/>
      <c r="N1073" s="214"/>
      <c r="O1073" s="214"/>
      <c r="P1073" s="214"/>
      <c r="Q1073" s="214"/>
      <c r="R1073" s="214"/>
      <c r="S1073" s="214"/>
      <c r="T1073" s="214"/>
      <c r="U1073" s="214"/>
      <c r="V1073" s="214"/>
      <c r="W1073" s="214"/>
      <c r="X1073" s="214"/>
      <c r="Y1073" s="214"/>
      <c r="Z1073" s="214"/>
      <c r="AA1073" s="214"/>
      <c r="AB1073" s="214"/>
      <c r="AC1073" s="214"/>
      <c r="AD1073" s="214"/>
      <c r="AE1073" s="214"/>
      <c r="AF1073" s="214"/>
      <c r="AG1073" s="214"/>
      <c r="AH1073" s="214"/>
      <c r="AI1073" s="214"/>
      <c r="AJ1073" s="214"/>
    </row>
    <row r="1074">
      <c r="A1074" s="214"/>
      <c r="B1074" s="214"/>
      <c r="C1074" s="214"/>
      <c r="D1074" s="214"/>
      <c r="E1074" s="214"/>
      <c r="F1074" s="214"/>
      <c r="G1074" s="214"/>
      <c r="H1074" s="214"/>
      <c r="I1074" s="214"/>
      <c r="J1074" s="214"/>
      <c r="K1074" s="214"/>
      <c r="L1074" s="214"/>
      <c r="M1074" s="214"/>
      <c r="N1074" s="214"/>
      <c r="O1074" s="214"/>
      <c r="P1074" s="214"/>
      <c r="Q1074" s="214"/>
      <c r="R1074" s="214"/>
      <c r="S1074" s="214"/>
      <c r="T1074" s="214"/>
      <c r="U1074" s="214"/>
      <c r="V1074" s="214"/>
      <c r="W1074" s="214"/>
      <c r="X1074" s="214"/>
      <c r="Y1074" s="214"/>
      <c r="Z1074" s="214"/>
      <c r="AA1074" s="214"/>
      <c r="AB1074" s="214"/>
      <c r="AC1074" s="214"/>
      <c r="AD1074" s="214"/>
      <c r="AE1074" s="214"/>
      <c r="AF1074" s="214"/>
      <c r="AG1074" s="214"/>
      <c r="AH1074" s="214"/>
      <c r="AI1074" s="214"/>
      <c r="AJ1074" s="214"/>
    </row>
    <row r="1075">
      <c r="A1075" s="214"/>
      <c r="B1075" s="214"/>
      <c r="C1075" s="214"/>
      <c r="D1075" s="214"/>
      <c r="E1075" s="214"/>
      <c r="F1075" s="214"/>
      <c r="G1075" s="214"/>
      <c r="H1075" s="214"/>
      <c r="I1075" s="214"/>
      <c r="J1075" s="214"/>
      <c r="K1075" s="214"/>
      <c r="L1075" s="214"/>
      <c r="M1075" s="214"/>
      <c r="N1075" s="214"/>
      <c r="O1075" s="214"/>
      <c r="P1075" s="214"/>
      <c r="Q1075" s="214"/>
      <c r="R1075" s="214"/>
      <c r="S1075" s="214"/>
      <c r="T1075" s="214"/>
      <c r="U1075" s="214"/>
      <c r="V1075" s="214"/>
      <c r="W1075" s="214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</row>
    <row r="1076">
      <c r="A1076" s="214"/>
      <c r="B1076" s="214"/>
      <c r="C1076" s="214"/>
      <c r="D1076" s="214"/>
      <c r="E1076" s="214"/>
      <c r="F1076" s="214"/>
      <c r="G1076" s="214"/>
      <c r="H1076" s="214"/>
      <c r="I1076" s="214"/>
      <c r="J1076" s="214"/>
      <c r="K1076" s="214"/>
      <c r="L1076" s="214"/>
      <c r="M1076" s="214"/>
      <c r="N1076" s="214"/>
      <c r="O1076" s="214"/>
      <c r="P1076" s="214"/>
      <c r="Q1076" s="214"/>
      <c r="R1076" s="214"/>
      <c r="S1076" s="214"/>
      <c r="T1076" s="214"/>
      <c r="U1076" s="214"/>
      <c r="V1076" s="214"/>
      <c r="W1076" s="214"/>
      <c r="X1076" s="214"/>
      <c r="Y1076" s="214"/>
      <c r="Z1076" s="214"/>
      <c r="AA1076" s="214"/>
      <c r="AB1076" s="214"/>
      <c r="AC1076" s="214"/>
      <c r="AD1076" s="214"/>
      <c r="AE1076" s="214"/>
      <c r="AF1076" s="214"/>
      <c r="AG1076" s="214"/>
      <c r="AH1076" s="214"/>
      <c r="AI1076" s="214"/>
      <c r="AJ1076" s="214"/>
    </row>
    <row r="1077">
      <c r="A1077" s="214"/>
      <c r="B1077" s="214"/>
      <c r="C1077" s="214"/>
      <c r="D1077" s="214"/>
      <c r="E1077" s="214"/>
      <c r="F1077" s="214"/>
      <c r="G1077" s="214"/>
      <c r="H1077" s="214"/>
      <c r="I1077" s="214"/>
      <c r="J1077" s="214"/>
      <c r="K1077" s="214"/>
      <c r="L1077" s="214"/>
      <c r="M1077" s="214"/>
      <c r="N1077" s="214"/>
      <c r="O1077" s="214"/>
      <c r="P1077" s="214"/>
      <c r="Q1077" s="214"/>
      <c r="R1077" s="214"/>
      <c r="S1077" s="214"/>
      <c r="T1077" s="214"/>
      <c r="U1077" s="214"/>
      <c r="V1077" s="214"/>
      <c r="W1077" s="214"/>
      <c r="X1077" s="214"/>
      <c r="Y1077" s="214"/>
      <c r="Z1077" s="214"/>
      <c r="AA1077" s="214"/>
      <c r="AB1077" s="214"/>
      <c r="AC1077" s="214"/>
      <c r="AD1077" s="214"/>
      <c r="AE1077" s="214"/>
      <c r="AF1077" s="214"/>
      <c r="AG1077" s="214"/>
      <c r="AH1077" s="214"/>
      <c r="AI1077" s="214"/>
      <c r="AJ1077" s="214"/>
    </row>
    <row r="1078">
      <c r="A1078" s="214"/>
      <c r="B1078" s="214"/>
      <c r="C1078" s="214"/>
      <c r="D1078" s="214"/>
      <c r="E1078" s="214"/>
      <c r="F1078" s="214"/>
      <c r="G1078" s="214"/>
      <c r="H1078" s="214"/>
      <c r="I1078" s="214"/>
      <c r="J1078" s="214"/>
      <c r="K1078" s="214"/>
      <c r="L1078" s="214"/>
      <c r="M1078" s="214"/>
      <c r="N1078" s="214"/>
      <c r="O1078" s="214"/>
      <c r="P1078" s="214"/>
      <c r="Q1078" s="214"/>
      <c r="R1078" s="214"/>
      <c r="S1078" s="214"/>
      <c r="T1078" s="214"/>
      <c r="U1078" s="214"/>
      <c r="V1078" s="214"/>
      <c r="W1078" s="214"/>
      <c r="X1078" s="214"/>
      <c r="Y1078" s="214"/>
      <c r="Z1078" s="214"/>
      <c r="AA1078" s="214"/>
      <c r="AB1078" s="214"/>
      <c r="AC1078" s="214"/>
      <c r="AD1078" s="214"/>
      <c r="AE1078" s="214"/>
      <c r="AF1078" s="214"/>
      <c r="AG1078" s="214"/>
      <c r="AH1078" s="214"/>
      <c r="AI1078" s="214"/>
      <c r="AJ1078" s="214"/>
    </row>
    <row r="1079">
      <c r="A1079" s="214"/>
      <c r="B1079" s="214"/>
      <c r="C1079" s="214"/>
      <c r="D1079" s="214"/>
      <c r="E1079" s="214"/>
      <c r="F1079" s="214"/>
      <c r="G1079" s="214"/>
      <c r="H1079" s="214"/>
      <c r="I1079" s="214"/>
      <c r="J1079" s="214"/>
      <c r="K1079" s="214"/>
      <c r="L1079" s="214"/>
      <c r="M1079" s="214"/>
      <c r="N1079" s="214"/>
      <c r="O1079" s="214"/>
      <c r="P1079" s="214"/>
      <c r="Q1079" s="214"/>
      <c r="R1079" s="214"/>
      <c r="S1079" s="214"/>
      <c r="T1079" s="214"/>
      <c r="U1079" s="214"/>
      <c r="V1079" s="214"/>
      <c r="W1079" s="214"/>
      <c r="X1079" s="214"/>
      <c r="Y1079" s="214"/>
      <c r="Z1079" s="214"/>
      <c r="AA1079" s="214"/>
      <c r="AB1079" s="214"/>
      <c r="AC1079" s="214"/>
      <c r="AD1079" s="214"/>
      <c r="AE1079" s="214"/>
      <c r="AF1079" s="214"/>
      <c r="AG1079" s="214"/>
      <c r="AH1079" s="214"/>
      <c r="AI1079" s="214"/>
      <c r="AJ1079" s="214"/>
    </row>
    <row r="1080">
      <c r="A1080" s="214"/>
      <c r="B1080" s="214"/>
      <c r="C1080" s="214"/>
      <c r="D1080" s="214"/>
      <c r="E1080" s="214"/>
      <c r="F1080" s="214"/>
      <c r="G1080" s="214"/>
      <c r="H1080" s="214"/>
      <c r="I1080" s="214"/>
      <c r="J1080" s="214"/>
      <c r="K1080" s="214"/>
      <c r="L1080" s="214"/>
      <c r="M1080" s="214"/>
      <c r="N1080" s="214"/>
      <c r="O1080" s="214"/>
      <c r="P1080" s="214"/>
      <c r="Q1080" s="214"/>
      <c r="R1080" s="214"/>
      <c r="S1080" s="214"/>
      <c r="T1080" s="214"/>
      <c r="U1080" s="214"/>
      <c r="V1080" s="214"/>
      <c r="W1080" s="214"/>
      <c r="X1080" s="214"/>
      <c r="Y1080" s="214"/>
      <c r="Z1080" s="214"/>
      <c r="AA1080" s="214"/>
      <c r="AB1080" s="214"/>
      <c r="AC1080" s="214"/>
      <c r="AD1080" s="214"/>
      <c r="AE1080" s="214"/>
      <c r="AF1080" s="214"/>
      <c r="AG1080" s="214"/>
      <c r="AH1080" s="214"/>
      <c r="AI1080" s="214"/>
      <c r="AJ1080" s="214"/>
    </row>
    <row r="1081">
      <c r="A1081" s="214"/>
      <c r="B1081" s="214"/>
      <c r="C1081" s="214"/>
      <c r="D1081" s="214"/>
      <c r="E1081" s="214"/>
      <c r="F1081" s="214"/>
      <c r="G1081" s="214"/>
      <c r="H1081" s="214"/>
      <c r="I1081" s="214"/>
      <c r="J1081" s="214"/>
      <c r="K1081" s="214"/>
      <c r="L1081" s="214"/>
      <c r="M1081" s="214"/>
      <c r="N1081" s="214"/>
      <c r="O1081" s="214"/>
      <c r="P1081" s="214"/>
      <c r="Q1081" s="214"/>
      <c r="R1081" s="214"/>
      <c r="S1081" s="214"/>
      <c r="T1081" s="214"/>
      <c r="U1081" s="214"/>
      <c r="V1081" s="214"/>
      <c r="X1081" s="214"/>
      <c r="Y1081" s="214"/>
      <c r="Z1081" s="214"/>
      <c r="AA1081" s="214"/>
      <c r="AB1081" s="214"/>
      <c r="AC1081" s="214"/>
      <c r="AD1081" s="214"/>
      <c r="AE1081" s="214"/>
      <c r="AF1081" s="214"/>
      <c r="AG1081" s="214"/>
      <c r="AH1081" s="214"/>
      <c r="AI1081" s="214"/>
      <c r="AJ1081" s="214"/>
    </row>
    <row r="1082">
      <c r="A1082" s="214"/>
      <c r="B1082" s="214"/>
      <c r="C1082" s="214"/>
      <c r="D1082" s="214"/>
      <c r="E1082" s="214"/>
      <c r="F1082" s="214"/>
      <c r="G1082" s="214"/>
      <c r="H1082" s="214"/>
      <c r="I1082" s="214"/>
      <c r="J1082" s="214"/>
      <c r="K1082" s="214"/>
      <c r="L1082" s="214"/>
      <c r="M1082" s="214"/>
      <c r="N1082" s="214"/>
      <c r="O1082" s="214"/>
      <c r="P1082" s="214"/>
      <c r="Q1082" s="214"/>
      <c r="R1082" s="214"/>
      <c r="S1082" s="214"/>
      <c r="T1082" s="214"/>
      <c r="U1082" s="214"/>
      <c r="V1082" s="214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</row>
    <row r="1083">
      <c r="A1083" s="214"/>
      <c r="B1083" s="214"/>
      <c r="C1083" s="214"/>
      <c r="D1083" s="214"/>
      <c r="E1083" s="214"/>
      <c r="F1083" s="214"/>
      <c r="G1083" s="214"/>
      <c r="H1083" s="214"/>
      <c r="I1083" s="214"/>
      <c r="J1083" s="214"/>
      <c r="K1083" s="214"/>
      <c r="L1083" s="214"/>
      <c r="M1083" s="214"/>
      <c r="N1083" s="214"/>
      <c r="O1083" s="214"/>
      <c r="P1083" s="214"/>
      <c r="Q1083" s="214"/>
      <c r="R1083" s="214"/>
      <c r="S1083" s="214"/>
      <c r="T1083" s="214"/>
      <c r="U1083" s="214"/>
      <c r="V1083" s="214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</row>
    <row r="1084">
      <c r="A1084" s="214"/>
      <c r="B1084" s="214"/>
      <c r="C1084" s="214"/>
      <c r="D1084" s="214"/>
      <c r="E1084" s="214"/>
      <c r="F1084" s="214"/>
      <c r="G1084" s="214"/>
      <c r="H1084" s="214"/>
      <c r="I1084" s="214"/>
      <c r="J1084" s="214"/>
      <c r="K1084" s="214"/>
      <c r="L1084" s="214"/>
      <c r="M1084" s="214"/>
      <c r="N1084" s="214"/>
      <c r="O1084" s="214"/>
      <c r="P1084" s="214"/>
      <c r="Q1084" s="214"/>
      <c r="R1084" s="214"/>
      <c r="S1084" s="214"/>
      <c r="T1084" s="214"/>
      <c r="U1084" s="214"/>
      <c r="V1084" s="214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</row>
    <row r="1085">
      <c r="A1085" s="214"/>
      <c r="B1085" s="214"/>
      <c r="C1085" s="214"/>
      <c r="D1085" s="214"/>
      <c r="E1085" s="214"/>
      <c r="F1085" s="214"/>
      <c r="G1085" s="214"/>
      <c r="H1085" s="214"/>
      <c r="I1085" s="214"/>
      <c r="J1085" s="214"/>
      <c r="K1085" s="214"/>
      <c r="L1085" s="214"/>
      <c r="M1085" s="214"/>
      <c r="N1085" s="214"/>
      <c r="O1085" s="214"/>
      <c r="P1085" s="214"/>
      <c r="Q1085" s="214"/>
      <c r="R1085" s="214"/>
      <c r="S1085" s="214"/>
      <c r="T1085" s="214"/>
      <c r="U1085" s="214"/>
      <c r="V1085" s="214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</row>
    <row r="1086">
      <c r="A1086" s="214"/>
      <c r="B1086" s="214"/>
      <c r="C1086" s="214"/>
      <c r="D1086" s="214"/>
      <c r="E1086" s="214"/>
      <c r="F1086" s="214"/>
      <c r="G1086" s="214"/>
      <c r="H1086" s="214"/>
      <c r="I1086" s="214"/>
      <c r="J1086" s="214"/>
      <c r="K1086" s="214"/>
      <c r="L1086" s="214"/>
      <c r="M1086" s="214"/>
      <c r="N1086" s="214"/>
      <c r="O1086" s="214"/>
      <c r="P1086" s="214"/>
      <c r="Q1086" s="214"/>
      <c r="R1086" s="214"/>
      <c r="S1086" s="214"/>
      <c r="T1086" s="214"/>
      <c r="U1086" s="214"/>
      <c r="V1086" s="214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</row>
    <row r="1087">
      <c r="A1087" s="214"/>
      <c r="B1087" s="214"/>
      <c r="C1087" s="214"/>
      <c r="D1087" s="214"/>
      <c r="E1087" s="214"/>
      <c r="F1087" s="214"/>
      <c r="G1087" s="214"/>
      <c r="H1087" s="214"/>
      <c r="I1087" s="214"/>
      <c r="J1087" s="214"/>
      <c r="K1087" s="214"/>
      <c r="L1087" s="214"/>
      <c r="M1087" s="214"/>
      <c r="N1087" s="214"/>
      <c r="O1087" s="214"/>
      <c r="P1087" s="214"/>
      <c r="Q1087" s="214"/>
      <c r="R1087" s="214"/>
      <c r="S1087" s="214"/>
      <c r="T1087" s="214"/>
      <c r="U1087" s="214"/>
      <c r="V1087" s="214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</row>
  </sheetData>
  <mergeCells count="291">
    <mergeCell ref="W113:W114"/>
    <mergeCell ref="X113:X114"/>
    <mergeCell ref="U104:U108"/>
    <mergeCell ref="U109:U110"/>
    <mergeCell ref="V109:V110"/>
    <mergeCell ref="W109:W110"/>
    <mergeCell ref="X109:X110"/>
    <mergeCell ref="W111:W112"/>
    <mergeCell ref="X111:X112"/>
    <mergeCell ref="W86:W87"/>
    <mergeCell ref="X86:X87"/>
    <mergeCell ref="U82:U83"/>
    <mergeCell ref="W82:W83"/>
    <mergeCell ref="X82:X83"/>
    <mergeCell ref="U84:U85"/>
    <mergeCell ref="W84:W85"/>
    <mergeCell ref="X84:X85"/>
    <mergeCell ref="U86:U87"/>
    <mergeCell ref="W92:W93"/>
    <mergeCell ref="X92:X93"/>
    <mergeCell ref="U88:U89"/>
    <mergeCell ref="W88:W89"/>
    <mergeCell ref="X88:X89"/>
    <mergeCell ref="U90:U91"/>
    <mergeCell ref="W90:W91"/>
    <mergeCell ref="X90:X91"/>
    <mergeCell ref="U92:U93"/>
    <mergeCell ref="W98:W99"/>
    <mergeCell ref="X98:X99"/>
    <mergeCell ref="U94:U95"/>
    <mergeCell ref="W94:W95"/>
    <mergeCell ref="X94:X95"/>
    <mergeCell ref="U96:U97"/>
    <mergeCell ref="W96:W97"/>
    <mergeCell ref="X96:X97"/>
    <mergeCell ref="U98:U99"/>
    <mergeCell ref="U117:U118"/>
    <mergeCell ref="U119:U120"/>
    <mergeCell ref="W155:W156"/>
    <mergeCell ref="X155:X156"/>
    <mergeCell ref="W145:W146"/>
    <mergeCell ref="W147:W148"/>
    <mergeCell ref="W149:W150"/>
    <mergeCell ref="W151:W152"/>
    <mergeCell ref="X151:X152"/>
    <mergeCell ref="W153:W154"/>
    <mergeCell ref="X153:X154"/>
    <mergeCell ref="U111:U112"/>
    <mergeCell ref="U113:U114"/>
    <mergeCell ref="U115:U116"/>
    <mergeCell ref="W115:W116"/>
    <mergeCell ref="X115:X116"/>
    <mergeCell ref="W117:W118"/>
    <mergeCell ref="X117:X118"/>
    <mergeCell ref="W119:W120"/>
    <mergeCell ref="X119:X120"/>
    <mergeCell ref="U121:U122"/>
    <mergeCell ref="W121:W122"/>
    <mergeCell ref="X121:X122"/>
    <mergeCell ref="W123:W124"/>
    <mergeCell ref="X123:X124"/>
    <mergeCell ref="W125:W126"/>
    <mergeCell ref="X125:X126"/>
    <mergeCell ref="W127:W128"/>
    <mergeCell ref="X127:X128"/>
    <mergeCell ref="W129:W130"/>
    <mergeCell ref="X129:X130"/>
    <mergeCell ref="X131:X132"/>
    <mergeCell ref="U123:U124"/>
    <mergeCell ref="U125:U126"/>
    <mergeCell ref="U127:U128"/>
    <mergeCell ref="U129:U130"/>
    <mergeCell ref="U131:U132"/>
    <mergeCell ref="U133:U134"/>
    <mergeCell ref="U135:U136"/>
    <mergeCell ref="W131:W132"/>
    <mergeCell ref="W133:W134"/>
    <mergeCell ref="W135:W136"/>
    <mergeCell ref="W137:W138"/>
    <mergeCell ref="W139:W140"/>
    <mergeCell ref="W141:W142"/>
    <mergeCell ref="W143:W144"/>
    <mergeCell ref="U151:U152"/>
    <mergeCell ref="U153:U154"/>
    <mergeCell ref="U155:U156"/>
    <mergeCell ref="U137:U138"/>
    <mergeCell ref="U139:U140"/>
    <mergeCell ref="U141:U142"/>
    <mergeCell ref="U143:U144"/>
    <mergeCell ref="U145:U146"/>
    <mergeCell ref="U147:U148"/>
    <mergeCell ref="U149:U150"/>
    <mergeCell ref="T184:T185"/>
    <mergeCell ref="T186:T187"/>
    <mergeCell ref="T188:T189"/>
    <mergeCell ref="T190:T191"/>
    <mergeCell ref="T167:T168"/>
    <mergeCell ref="T169:T173"/>
    <mergeCell ref="T174:T175"/>
    <mergeCell ref="T176:T177"/>
    <mergeCell ref="T178:T179"/>
    <mergeCell ref="T180:T181"/>
    <mergeCell ref="T182:T183"/>
    <mergeCell ref="T66:T67"/>
    <mergeCell ref="T68:T69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2:T103"/>
    <mergeCell ref="T104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W66:W67"/>
    <mergeCell ref="W68:W69"/>
    <mergeCell ref="W52:W53"/>
    <mergeCell ref="W54:W55"/>
    <mergeCell ref="W56:W57"/>
    <mergeCell ref="W58:W59"/>
    <mergeCell ref="W60:W61"/>
    <mergeCell ref="W62:W63"/>
    <mergeCell ref="W64:W65"/>
    <mergeCell ref="X68:X69"/>
    <mergeCell ref="X70:X71"/>
    <mergeCell ref="X54:X55"/>
    <mergeCell ref="X56:X57"/>
    <mergeCell ref="X58:X59"/>
    <mergeCell ref="X60:X61"/>
    <mergeCell ref="X62:X63"/>
    <mergeCell ref="X64:X65"/>
    <mergeCell ref="X66:X67"/>
    <mergeCell ref="W74:W75"/>
    <mergeCell ref="X74:X75"/>
    <mergeCell ref="U68:U69"/>
    <mergeCell ref="U70:U71"/>
    <mergeCell ref="W70:W71"/>
    <mergeCell ref="U72:U73"/>
    <mergeCell ref="W72:W73"/>
    <mergeCell ref="X72:X73"/>
    <mergeCell ref="U74:U75"/>
    <mergeCell ref="U2:U5"/>
    <mergeCell ref="T41:T45"/>
    <mergeCell ref="U41:U45"/>
    <mergeCell ref="V41:V45"/>
    <mergeCell ref="W41:W45"/>
    <mergeCell ref="X41:X45"/>
    <mergeCell ref="T46:T47"/>
    <mergeCell ref="U46:U47"/>
    <mergeCell ref="V46:V47"/>
    <mergeCell ref="T48:T49"/>
    <mergeCell ref="U48:U49"/>
    <mergeCell ref="T50:T51"/>
    <mergeCell ref="U50:U51"/>
    <mergeCell ref="U52:U53"/>
    <mergeCell ref="W46:W47"/>
    <mergeCell ref="X46:X47"/>
    <mergeCell ref="W48:W49"/>
    <mergeCell ref="X48:X49"/>
    <mergeCell ref="W50:W51"/>
    <mergeCell ref="X50:X51"/>
    <mergeCell ref="X52:X53"/>
    <mergeCell ref="T52:T53"/>
    <mergeCell ref="T54:T55"/>
    <mergeCell ref="U54:U55"/>
    <mergeCell ref="T56:T57"/>
    <mergeCell ref="U56:U57"/>
    <mergeCell ref="T58:T59"/>
    <mergeCell ref="U58:U59"/>
    <mergeCell ref="T60:T61"/>
    <mergeCell ref="U60:U61"/>
    <mergeCell ref="T62:T63"/>
    <mergeCell ref="U62:U63"/>
    <mergeCell ref="T64:T65"/>
    <mergeCell ref="U64:U65"/>
    <mergeCell ref="U66:U67"/>
    <mergeCell ref="W80:W81"/>
    <mergeCell ref="X80:X81"/>
    <mergeCell ref="U76:U77"/>
    <mergeCell ref="W76:W77"/>
    <mergeCell ref="X76:X77"/>
    <mergeCell ref="U78:U79"/>
    <mergeCell ref="W78:W79"/>
    <mergeCell ref="X78:X79"/>
    <mergeCell ref="U80:U81"/>
    <mergeCell ref="V104:V108"/>
    <mergeCell ref="W104:W108"/>
    <mergeCell ref="U100:U101"/>
    <mergeCell ref="W100:W101"/>
    <mergeCell ref="X100:X101"/>
    <mergeCell ref="U102:U103"/>
    <mergeCell ref="W102:W103"/>
    <mergeCell ref="X102:X103"/>
    <mergeCell ref="X104:X108"/>
    <mergeCell ref="U174:U175"/>
    <mergeCell ref="V174:V175"/>
    <mergeCell ref="W174:W175"/>
    <mergeCell ref="X174:X175"/>
    <mergeCell ref="W176:W177"/>
    <mergeCell ref="X176:X177"/>
    <mergeCell ref="U176:U177"/>
    <mergeCell ref="U178:U179"/>
    <mergeCell ref="W178:W179"/>
    <mergeCell ref="X178:X179"/>
    <mergeCell ref="U180:U181"/>
    <mergeCell ref="X180:X181"/>
    <mergeCell ref="X182:X183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U157:U158"/>
    <mergeCell ref="W157:W158"/>
    <mergeCell ref="X157:X158"/>
    <mergeCell ref="W159:W160"/>
    <mergeCell ref="X159:X160"/>
    <mergeCell ref="W167:W168"/>
    <mergeCell ref="W169:W173"/>
    <mergeCell ref="X169:X173"/>
    <mergeCell ref="W161:W162"/>
    <mergeCell ref="X161:X162"/>
    <mergeCell ref="W163:W164"/>
    <mergeCell ref="X163:X164"/>
    <mergeCell ref="W165:W166"/>
    <mergeCell ref="X165:X166"/>
    <mergeCell ref="X167:X168"/>
    <mergeCell ref="U159:U160"/>
    <mergeCell ref="U161:U162"/>
    <mergeCell ref="U163:U164"/>
    <mergeCell ref="U165:U166"/>
    <mergeCell ref="U167:U168"/>
    <mergeCell ref="U169:U173"/>
    <mergeCell ref="V169:V173"/>
    <mergeCell ref="U182:U183"/>
    <mergeCell ref="U184:U185"/>
    <mergeCell ref="U186:U187"/>
    <mergeCell ref="U188:U189"/>
    <mergeCell ref="U190:U191"/>
    <mergeCell ref="W188:W189"/>
    <mergeCell ref="W190:W191"/>
    <mergeCell ref="W180:W181"/>
    <mergeCell ref="W182:W183"/>
    <mergeCell ref="W184:W185"/>
    <mergeCell ref="X184:X185"/>
    <mergeCell ref="W186:W187"/>
    <mergeCell ref="X186:X187"/>
    <mergeCell ref="X188:X189"/>
    <mergeCell ref="X190:X19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29"/>
    <col customWidth="1" min="3" max="3" width="31.57"/>
    <col customWidth="1" min="13" max="13" width="20.86"/>
    <col customWidth="1" min="17" max="17" width="19.29"/>
    <col customWidth="1" min="19" max="19" width="22.71"/>
    <col customWidth="1" min="20" max="20" width="20.14"/>
    <col customWidth="1" min="21" max="21" width="18.57"/>
    <col customWidth="1" min="22" max="23" width="25.71"/>
  </cols>
  <sheetData>
    <row r="1" ht="27.75" customHeight="1">
      <c r="A1" s="211"/>
      <c r="B1" s="212" t="s">
        <v>0</v>
      </c>
      <c r="C1" s="308">
        <v>6000.0</v>
      </c>
      <c r="D1" s="214"/>
      <c r="E1" s="214"/>
      <c r="F1" s="214"/>
      <c r="G1" s="214"/>
      <c r="H1" s="214"/>
      <c r="I1" s="214"/>
      <c r="J1" s="214"/>
      <c r="K1" s="214"/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  <c r="X1" s="215"/>
      <c r="Y1" s="215"/>
      <c r="Z1" s="215"/>
      <c r="AA1" s="215"/>
      <c r="AB1" s="215"/>
      <c r="AC1" s="214"/>
      <c r="AD1" s="214"/>
      <c r="AE1" s="214"/>
      <c r="AF1" s="214"/>
      <c r="AG1" s="214"/>
      <c r="AH1" s="214"/>
      <c r="AI1" s="214"/>
      <c r="AJ1" s="214"/>
    </row>
    <row r="2" ht="18.75" customHeight="1">
      <c r="A2" s="211"/>
      <c r="B2" s="212" t="s">
        <v>13</v>
      </c>
      <c r="C2" s="309">
        <v>0.32</v>
      </c>
      <c r="D2" s="214"/>
      <c r="E2" s="214"/>
      <c r="F2" s="214"/>
      <c r="G2" s="214"/>
      <c r="H2" s="214"/>
      <c r="I2" s="214"/>
      <c r="J2" s="214"/>
      <c r="K2" s="217"/>
      <c r="L2" s="14">
        <v>43997.0</v>
      </c>
      <c r="M2" s="15">
        <v>0.0</v>
      </c>
      <c r="N2" s="16">
        <f>L2-C13</f>
        <v>21</v>
      </c>
      <c r="O2" s="17">
        <f t="shared" ref="O2:O4" si="1">ROUND($C$1/SUM($W$2:$W$5),2)</f>
        <v>1581.67</v>
      </c>
      <c r="P2" s="17">
        <f t="shared" ref="P2:P5" si="2">O2-Q2</f>
        <v>1471.21</v>
      </c>
      <c r="Q2" s="17">
        <f t="shared" ref="Q2:Q5" si="3">ROUND(R2*$C$2/365,2)*N2</f>
        <v>110.46</v>
      </c>
      <c r="R2" s="17">
        <f>C1</f>
        <v>6000</v>
      </c>
      <c r="S2" s="17">
        <f t="shared" ref="S2:S5" si="4">R2-P2</f>
        <v>4528.79</v>
      </c>
      <c r="T2" s="18">
        <f>Q2</f>
        <v>110.46</v>
      </c>
      <c r="U2" s="19">
        <f>SUM(O2:O5)</f>
        <v>6326.65</v>
      </c>
      <c r="V2" s="20">
        <f t="shared" ref="V2:V5" si="5">1/(1+$C$2/365*N2)</f>
        <v>0.9819218767</v>
      </c>
      <c r="W2" s="20">
        <f>V2</f>
        <v>0.9819218767</v>
      </c>
      <c r="X2" s="215"/>
      <c r="Y2" s="215"/>
      <c r="Z2" s="215"/>
      <c r="AA2" s="215"/>
      <c r="AB2" s="218"/>
      <c r="AC2" s="214"/>
      <c r="AD2" s="214"/>
      <c r="AE2" s="214"/>
      <c r="AF2" s="214"/>
      <c r="AG2" s="214"/>
      <c r="AH2" s="214"/>
      <c r="AI2" s="214"/>
      <c r="AJ2" s="214"/>
    </row>
    <row r="3" ht="30.0" customHeight="1">
      <c r="A3" s="211"/>
      <c r="B3" s="212" t="s">
        <v>48</v>
      </c>
      <c r="C3" s="309">
        <v>0.72</v>
      </c>
      <c r="D3" s="214"/>
      <c r="E3" s="214"/>
      <c r="F3" s="214"/>
      <c r="G3" s="214"/>
      <c r="H3" s="214"/>
      <c r="I3" s="214"/>
      <c r="J3" s="214"/>
      <c r="K3" s="217"/>
      <c r="L3" s="14">
        <v>44027.0</v>
      </c>
      <c r="M3" s="15">
        <v>0.0</v>
      </c>
      <c r="N3" s="22">
        <f t="shared" ref="N3:N5" si="6">L3-L2</f>
        <v>30</v>
      </c>
      <c r="O3" s="17">
        <f t="shared" si="1"/>
        <v>1581.67</v>
      </c>
      <c r="P3" s="17">
        <f t="shared" si="2"/>
        <v>1462.57</v>
      </c>
      <c r="Q3" s="17">
        <f t="shared" si="3"/>
        <v>119.1</v>
      </c>
      <c r="R3" s="17">
        <f t="shared" ref="R3:R5" si="7">S2</f>
        <v>4528.79</v>
      </c>
      <c r="S3" s="17">
        <f t="shared" si="4"/>
        <v>3066.22</v>
      </c>
      <c r="T3" s="18">
        <f>SUM(Q2:Q3)</f>
        <v>229.56</v>
      </c>
      <c r="U3" s="23"/>
      <c r="V3" s="20">
        <f t="shared" si="5"/>
        <v>0.9743726642</v>
      </c>
      <c r="W3" s="20">
        <f t="shared" ref="W3:W5" si="8">PRODUCT($V$2:V3)</f>
        <v>0.956757835</v>
      </c>
      <c r="X3" s="215"/>
      <c r="Y3" s="215"/>
      <c r="Z3" s="215"/>
      <c r="AA3" s="215"/>
      <c r="AB3" s="218"/>
      <c r="AC3" s="214"/>
      <c r="AD3" s="214"/>
      <c r="AE3" s="214"/>
      <c r="AF3" s="214"/>
      <c r="AG3" s="214"/>
      <c r="AH3" s="214"/>
      <c r="AI3" s="214"/>
      <c r="AJ3" s="214"/>
    </row>
    <row r="4">
      <c r="A4" s="211"/>
      <c r="B4" s="212" t="s">
        <v>14</v>
      </c>
      <c r="C4" s="216">
        <v>0.03</v>
      </c>
      <c r="D4" s="214"/>
      <c r="E4" s="214"/>
      <c r="F4" s="214"/>
      <c r="G4" s="214"/>
      <c r="H4" s="214"/>
      <c r="I4" s="214"/>
      <c r="J4" s="214"/>
      <c r="K4" s="217"/>
      <c r="L4" s="14">
        <v>44058.0</v>
      </c>
      <c r="M4" s="15">
        <v>0.0</v>
      </c>
      <c r="N4" s="22">
        <f t="shared" si="6"/>
        <v>31</v>
      </c>
      <c r="O4" s="17">
        <f t="shared" si="1"/>
        <v>1581.67</v>
      </c>
      <c r="P4" s="17">
        <f t="shared" si="2"/>
        <v>1498.28</v>
      </c>
      <c r="Q4" s="17">
        <f t="shared" si="3"/>
        <v>83.39</v>
      </c>
      <c r="R4" s="17">
        <f t="shared" si="7"/>
        <v>3066.22</v>
      </c>
      <c r="S4" s="17">
        <f t="shared" si="4"/>
        <v>1567.94</v>
      </c>
      <c r="T4" s="18">
        <f>SUM(Q2:Q4)</f>
        <v>312.95</v>
      </c>
      <c r="U4" s="23"/>
      <c r="V4" s="20">
        <f t="shared" si="5"/>
        <v>0.9735410221</v>
      </c>
      <c r="W4" s="20">
        <f t="shared" si="8"/>
        <v>0.9314430006</v>
      </c>
      <c r="X4" s="215"/>
      <c r="Y4" s="215"/>
      <c r="Z4" s="215"/>
      <c r="AA4" s="215"/>
      <c r="AB4" s="218"/>
      <c r="AC4" s="214"/>
      <c r="AD4" s="214"/>
      <c r="AE4" s="214"/>
      <c r="AF4" s="214"/>
      <c r="AG4" s="214"/>
      <c r="AH4" s="214"/>
      <c r="AI4" s="214"/>
      <c r="AJ4" s="214"/>
    </row>
    <row r="5" ht="15.75" customHeight="1">
      <c r="A5" s="211"/>
      <c r="B5" s="212" t="s">
        <v>15</v>
      </c>
      <c r="C5" s="219">
        <f>C4*C1</f>
        <v>180</v>
      </c>
      <c r="D5" s="214"/>
      <c r="E5" s="214"/>
      <c r="F5" s="214"/>
      <c r="G5" s="214"/>
      <c r="H5" s="214"/>
      <c r="I5" s="214"/>
      <c r="J5" s="214"/>
      <c r="K5" s="217"/>
      <c r="L5" s="14">
        <v>44068.0</v>
      </c>
      <c r="M5" s="15">
        <v>0.0</v>
      </c>
      <c r="N5" s="22">
        <f t="shared" si="6"/>
        <v>10</v>
      </c>
      <c r="O5" s="17">
        <f>SUM(Q5,R5)</f>
        <v>1581.64</v>
      </c>
      <c r="P5" s="17">
        <f t="shared" si="2"/>
        <v>1567.94</v>
      </c>
      <c r="Q5" s="17">
        <f t="shared" si="3"/>
        <v>13.7</v>
      </c>
      <c r="R5" s="25">
        <f t="shared" si="7"/>
        <v>1567.94</v>
      </c>
      <c r="S5" s="17">
        <f t="shared" si="4"/>
        <v>0</v>
      </c>
      <c r="T5" s="26">
        <f>SUM(Q2:Q5)</f>
        <v>326.65</v>
      </c>
      <c r="U5" s="27"/>
      <c r="V5" s="20">
        <f t="shared" si="5"/>
        <v>0.9913090712</v>
      </c>
      <c r="W5" s="20">
        <f t="shared" si="8"/>
        <v>0.9233478957</v>
      </c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</row>
    <row r="6">
      <c r="A6" s="211"/>
      <c r="B6" s="212" t="s">
        <v>16</v>
      </c>
      <c r="C6" s="216">
        <v>5.0E-4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</row>
    <row r="7">
      <c r="A7" s="211"/>
      <c r="B7" s="212" t="s">
        <v>18</v>
      </c>
      <c r="C7" s="220">
        <f>C1-D18</f>
        <v>5820</v>
      </c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</row>
    <row r="8">
      <c r="A8" s="211"/>
      <c r="B8" s="212" t="s">
        <v>19</v>
      </c>
      <c r="C8" s="310">
        <v>55.0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</row>
    <row r="9">
      <c r="A9" s="211"/>
      <c r="B9" s="212" t="s">
        <v>20</v>
      </c>
      <c r="C9" s="221">
        <v>4.0</v>
      </c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</row>
    <row r="10">
      <c r="A10" s="211"/>
      <c r="B10" s="222" t="s">
        <v>21</v>
      </c>
      <c r="C10" s="220" t="s">
        <v>22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</row>
    <row r="11">
      <c r="A11" s="211"/>
      <c r="B11" s="222" t="s">
        <v>23</v>
      </c>
      <c r="C11" s="220" t="s">
        <v>24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</row>
    <row r="12">
      <c r="A12" s="211"/>
      <c r="B12" s="212" t="s">
        <v>25</v>
      </c>
      <c r="C12" s="220">
        <f>C1/C9</f>
        <v>1500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</row>
    <row r="13">
      <c r="A13" s="211"/>
      <c r="B13" s="212" t="s">
        <v>49</v>
      </c>
      <c r="C13" s="223">
        <v>43976.0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</row>
    <row r="14">
      <c r="A14" s="217"/>
      <c r="B14" s="224" t="s">
        <v>27</v>
      </c>
      <c r="C14" s="225">
        <v>10000.0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</row>
    <row r="15">
      <c r="A15" s="217"/>
      <c r="B15" s="224" t="s">
        <v>28</v>
      </c>
      <c r="C15" s="226">
        <v>0.01</v>
      </c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</row>
    <row r="16">
      <c r="A16" s="214"/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</row>
    <row r="17">
      <c r="A17" s="228"/>
      <c r="B17" s="229" t="s">
        <v>29</v>
      </c>
      <c r="C17" s="229" t="s">
        <v>30</v>
      </c>
      <c r="D17" s="230" t="s">
        <v>31</v>
      </c>
      <c r="E17" s="231" t="s">
        <v>32</v>
      </c>
      <c r="F17" s="230" t="s">
        <v>33</v>
      </c>
      <c r="G17" s="232" t="s">
        <v>50</v>
      </c>
      <c r="H17" s="233" t="s">
        <v>51</v>
      </c>
      <c r="I17" s="231" t="s">
        <v>34</v>
      </c>
      <c r="J17" s="230" t="s">
        <v>35</v>
      </c>
      <c r="K17" s="233" t="s">
        <v>52</v>
      </c>
      <c r="L17" s="233" t="s">
        <v>53</v>
      </c>
      <c r="M17" s="230" t="s">
        <v>54</v>
      </c>
      <c r="N17" s="231" t="s">
        <v>55</v>
      </c>
      <c r="O17" s="231" t="s">
        <v>56</v>
      </c>
      <c r="P17" s="230" t="s">
        <v>57</v>
      </c>
      <c r="Q17" s="234" t="s">
        <v>36</v>
      </c>
      <c r="R17" s="235" t="s">
        <v>37</v>
      </c>
      <c r="S17" s="214"/>
      <c r="T17" s="236" t="s">
        <v>38</v>
      </c>
      <c r="U17" s="236" t="s">
        <v>2</v>
      </c>
      <c r="V17" s="236" t="s">
        <v>39</v>
      </c>
      <c r="W17" s="236" t="s">
        <v>40</v>
      </c>
      <c r="X17" s="236" t="s">
        <v>41</v>
      </c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</row>
    <row r="18">
      <c r="A18" s="228"/>
      <c r="B18" s="237">
        <v>43976.0</v>
      </c>
      <c r="C18" s="238" t="s">
        <v>42</v>
      </c>
      <c r="D18" s="239">
        <f>C5</f>
        <v>180</v>
      </c>
      <c r="E18" s="240">
        <f t="shared" ref="E18:E19" si="9">D18</f>
        <v>180</v>
      </c>
      <c r="F18" s="239">
        <f>D18</f>
        <v>180</v>
      </c>
      <c r="G18" s="240">
        <v>0.0</v>
      </c>
      <c r="H18" s="241">
        <f>G18</f>
        <v>0</v>
      </c>
      <c r="I18" s="242">
        <v>0.0</v>
      </c>
      <c r="J18" s="241">
        <v>0.0</v>
      </c>
      <c r="K18" s="240">
        <v>0.0</v>
      </c>
      <c r="L18" s="239">
        <v>0.0</v>
      </c>
      <c r="M18" s="240">
        <v>0.0</v>
      </c>
      <c r="N18" s="239">
        <f>M18</f>
        <v>0</v>
      </c>
      <c r="O18" s="240">
        <v>0.0</v>
      </c>
      <c r="P18" s="239">
        <f>O18</f>
        <v>0</v>
      </c>
      <c r="Q18" s="243"/>
      <c r="R18" s="244"/>
      <c r="S18" s="217"/>
      <c r="T18" s="245"/>
      <c r="U18" s="245"/>
      <c r="V18" s="245"/>
      <c r="W18" s="245"/>
      <c r="X18" s="245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</row>
    <row r="19">
      <c r="A19" s="246"/>
      <c r="B19" s="237">
        <v>43976.0</v>
      </c>
      <c r="C19" s="247" t="s">
        <v>43</v>
      </c>
      <c r="D19" s="241">
        <f>C1-D18</f>
        <v>5820</v>
      </c>
      <c r="E19" s="242">
        <f t="shared" si="9"/>
        <v>5820</v>
      </c>
      <c r="F19" s="239">
        <f t="shared" ref="F19:F44" si="10">F18+E19</f>
        <v>6000</v>
      </c>
      <c r="G19" s="240">
        <v>0.0</v>
      </c>
      <c r="H19" s="241">
        <f t="shared" ref="H19:H40" si="11">H18+G19</f>
        <v>0</v>
      </c>
      <c r="I19" s="242">
        <v>0.0</v>
      </c>
      <c r="J19" s="241">
        <f t="shared" ref="J19:J43" si="12">J18+I19</f>
        <v>0</v>
      </c>
      <c r="K19" s="240">
        <v>0.0</v>
      </c>
      <c r="L19" s="239">
        <f t="shared" ref="L19:L40" si="13">L18+K19</f>
        <v>0</v>
      </c>
      <c r="M19" s="240">
        <v>0.0</v>
      </c>
      <c r="N19" s="239">
        <f t="shared" ref="N19:N40" si="14">N18+M19</f>
        <v>0</v>
      </c>
      <c r="O19" s="240">
        <v>0.0</v>
      </c>
      <c r="P19" s="239">
        <f t="shared" ref="P19:P40" si="15">P18+O19</f>
        <v>0</v>
      </c>
      <c r="Q19" s="242">
        <f>C1</f>
        <v>6000</v>
      </c>
      <c r="R19" s="241">
        <f>C1</f>
        <v>6000</v>
      </c>
      <c r="S19" s="217"/>
      <c r="T19" s="248">
        <v>21.0</v>
      </c>
      <c r="U19" s="248">
        <v>0.0</v>
      </c>
      <c r="V19" s="249">
        <f t="shared" ref="V19:V39" si="16">ROUND(R19*$C$15,2)</f>
        <v>60</v>
      </c>
      <c r="W19" s="250">
        <f t="shared" ref="W19:W40" si="17">ROUND(MAX(0,F19-$S$2)+J19+ROUND(F19*$C$2/365,2)*T19+ROUND(F19*$C$5,2)*U19,2)</f>
        <v>1581.67</v>
      </c>
      <c r="X19" s="251">
        <f t="shared" ref="X19:X40" si="18">ROUND(R19/$C$14*100,2)</f>
        <v>60</v>
      </c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</row>
    <row r="20">
      <c r="A20" s="252"/>
      <c r="B20" s="253">
        <v>43977.0</v>
      </c>
      <c r="C20" s="254" t="s">
        <v>44</v>
      </c>
      <c r="D20" s="255">
        <f t="shared" ref="D20:D40" si="19">ROUND($C$2/365*F19,2)</f>
        <v>5.26</v>
      </c>
      <c r="E20" s="256">
        <v>0.0</v>
      </c>
      <c r="F20" s="255">
        <f t="shared" si="10"/>
        <v>6000</v>
      </c>
      <c r="G20" s="256">
        <v>0.0</v>
      </c>
      <c r="H20" s="255">
        <f t="shared" si="11"/>
        <v>0</v>
      </c>
      <c r="I20" s="256">
        <f t="shared" ref="I20:I40" si="20">D20</f>
        <v>5.26</v>
      </c>
      <c r="J20" s="257">
        <f t="shared" si="12"/>
        <v>5.26</v>
      </c>
      <c r="K20" s="256">
        <v>0.0</v>
      </c>
      <c r="L20" s="255">
        <f t="shared" si="13"/>
        <v>0</v>
      </c>
      <c r="M20" s="256">
        <v>0.0</v>
      </c>
      <c r="N20" s="255">
        <f t="shared" si="14"/>
        <v>0</v>
      </c>
      <c r="O20" s="256">
        <v>0.0</v>
      </c>
      <c r="P20" s="258">
        <f t="shared" si="15"/>
        <v>0</v>
      </c>
      <c r="Q20" s="256">
        <f t="shared" ref="Q20:Q40" si="21">E20+I20</f>
        <v>5.26</v>
      </c>
      <c r="R20" s="257">
        <f t="shared" ref="R20:R192" si="22">R19+Q20</f>
        <v>6005.26</v>
      </c>
      <c r="S20" s="217"/>
      <c r="T20" s="248">
        <v>20.0</v>
      </c>
      <c r="U20" s="248">
        <v>0.0</v>
      </c>
      <c r="V20" s="249">
        <f t="shared" si="16"/>
        <v>60.05</v>
      </c>
      <c r="W20" s="250">
        <f t="shared" si="17"/>
        <v>1581.67</v>
      </c>
      <c r="X20" s="251">
        <f t="shared" si="18"/>
        <v>60.05</v>
      </c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</row>
    <row r="21">
      <c r="A21" s="252"/>
      <c r="B21" s="253">
        <v>43978.0</v>
      </c>
      <c r="C21" s="254" t="s">
        <v>44</v>
      </c>
      <c r="D21" s="255">
        <f t="shared" si="19"/>
        <v>5.26</v>
      </c>
      <c r="E21" s="256">
        <v>0.0</v>
      </c>
      <c r="F21" s="255">
        <f t="shared" si="10"/>
        <v>6000</v>
      </c>
      <c r="G21" s="256">
        <v>0.0</v>
      </c>
      <c r="H21" s="255">
        <f t="shared" si="11"/>
        <v>0</v>
      </c>
      <c r="I21" s="256">
        <f t="shared" si="20"/>
        <v>5.26</v>
      </c>
      <c r="J21" s="257">
        <f t="shared" si="12"/>
        <v>10.52</v>
      </c>
      <c r="K21" s="256">
        <v>0.0</v>
      </c>
      <c r="L21" s="255">
        <f t="shared" si="13"/>
        <v>0</v>
      </c>
      <c r="M21" s="256">
        <v>0.0</v>
      </c>
      <c r="N21" s="255">
        <f t="shared" si="14"/>
        <v>0</v>
      </c>
      <c r="O21" s="256">
        <v>0.0</v>
      </c>
      <c r="P21" s="258">
        <f t="shared" si="15"/>
        <v>0</v>
      </c>
      <c r="Q21" s="256">
        <f t="shared" si="21"/>
        <v>5.26</v>
      </c>
      <c r="R21" s="257">
        <f t="shared" si="22"/>
        <v>6010.52</v>
      </c>
      <c r="S21" s="217"/>
      <c r="T21" s="248">
        <v>19.0</v>
      </c>
      <c r="U21" s="248">
        <v>0.0</v>
      </c>
      <c r="V21" s="249">
        <f t="shared" si="16"/>
        <v>60.11</v>
      </c>
      <c r="W21" s="250">
        <f t="shared" si="17"/>
        <v>1581.67</v>
      </c>
      <c r="X21" s="251">
        <f t="shared" si="18"/>
        <v>60.11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</row>
    <row r="22">
      <c r="A22" s="252"/>
      <c r="B22" s="253">
        <v>43979.0</v>
      </c>
      <c r="C22" s="254" t="s">
        <v>44</v>
      </c>
      <c r="D22" s="255">
        <f t="shared" si="19"/>
        <v>5.26</v>
      </c>
      <c r="E22" s="256">
        <v>0.0</v>
      </c>
      <c r="F22" s="255">
        <f t="shared" si="10"/>
        <v>6000</v>
      </c>
      <c r="G22" s="256">
        <v>0.0</v>
      </c>
      <c r="H22" s="255">
        <f t="shared" si="11"/>
        <v>0</v>
      </c>
      <c r="I22" s="256">
        <f t="shared" si="20"/>
        <v>5.26</v>
      </c>
      <c r="J22" s="257">
        <f t="shared" si="12"/>
        <v>15.78</v>
      </c>
      <c r="K22" s="256">
        <v>0.0</v>
      </c>
      <c r="L22" s="255">
        <f t="shared" si="13"/>
        <v>0</v>
      </c>
      <c r="M22" s="256">
        <v>0.0</v>
      </c>
      <c r="N22" s="255">
        <f t="shared" si="14"/>
        <v>0</v>
      </c>
      <c r="O22" s="256">
        <v>0.0</v>
      </c>
      <c r="P22" s="258">
        <f t="shared" si="15"/>
        <v>0</v>
      </c>
      <c r="Q22" s="256">
        <f t="shared" si="21"/>
        <v>5.26</v>
      </c>
      <c r="R22" s="257">
        <f t="shared" si="22"/>
        <v>6015.78</v>
      </c>
      <c r="S22" s="217"/>
      <c r="T22" s="248">
        <v>18.0</v>
      </c>
      <c r="U22" s="248">
        <v>0.0</v>
      </c>
      <c r="V22" s="249">
        <f t="shared" si="16"/>
        <v>60.16</v>
      </c>
      <c r="W22" s="250">
        <f t="shared" si="17"/>
        <v>1581.67</v>
      </c>
      <c r="X22" s="251">
        <f t="shared" si="18"/>
        <v>60.16</v>
      </c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</row>
    <row r="23">
      <c r="A23" s="259"/>
      <c r="B23" s="253">
        <v>43980.0</v>
      </c>
      <c r="C23" s="254" t="s">
        <v>44</v>
      </c>
      <c r="D23" s="255">
        <f t="shared" si="19"/>
        <v>5.26</v>
      </c>
      <c r="E23" s="256">
        <v>0.0</v>
      </c>
      <c r="F23" s="255">
        <f t="shared" si="10"/>
        <v>6000</v>
      </c>
      <c r="G23" s="256">
        <v>0.0</v>
      </c>
      <c r="H23" s="255">
        <f t="shared" si="11"/>
        <v>0</v>
      </c>
      <c r="I23" s="256">
        <f t="shared" si="20"/>
        <v>5.26</v>
      </c>
      <c r="J23" s="257">
        <f t="shared" si="12"/>
        <v>21.04</v>
      </c>
      <c r="K23" s="256">
        <v>0.0</v>
      </c>
      <c r="L23" s="255">
        <f t="shared" si="13"/>
        <v>0</v>
      </c>
      <c r="M23" s="256">
        <v>0.0</v>
      </c>
      <c r="N23" s="255">
        <f t="shared" si="14"/>
        <v>0</v>
      </c>
      <c r="O23" s="256">
        <v>0.0</v>
      </c>
      <c r="P23" s="258">
        <f t="shared" si="15"/>
        <v>0</v>
      </c>
      <c r="Q23" s="256">
        <f t="shared" si="21"/>
        <v>5.26</v>
      </c>
      <c r="R23" s="257">
        <f t="shared" si="22"/>
        <v>6021.04</v>
      </c>
      <c r="S23" s="217"/>
      <c r="T23" s="248">
        <v>17.0</v>
      </c>
      <c r="U23" s="248">
        <v>0.0</v>
      </c>
      <c r="V23" s="249">
        <f t="shared" si="16"/>
        <v>60.21</v>
      </c>
      <c r="W23" s="250">
        <f t="shared" si="17"/>
        <v>1581.67</v>
      </c>
      <c r="X23" s="251">
        <f t="shared" si="18"/>
        <v>60.21</v>
      </c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</row>
    <row r="24">
      <c r="A24" s="259"/>
      <c r="B24" s="253">
        <v>43981.0</v>
      </c>
      <c r="C24" s="254" t="s">
        <v>44</v>
      </c>
      <c r="D24" s="255">
        <f t="shared" si="19"/>
        <v>5.26</v>
      </c>
      <c r="E24" s="256">
        <v>0.0</v>
      </c>
      <c r="F24" s="255">
        <f t="shared" si="10"/>
        <v>6000</v>
      </c>
      <c r="G24" s="256">
        <v>0.0</v>
      </c>
      <c r="H24" s="255">
        <f t="shared" si="11"/>
        <v>0</v>
      </c>
      <c r="I24" s="256">
        <f t="shared" si="20"/>
        <v>5.26</v>
      </c>
      <c r="J24" s="257">
        <f t="shared" si="12"/>
        <v>26.3</v>
      </c>
      <c r="K24" s="256">
        <v>0.0</v>
      </c>
      <c r="L24" s="255">
        <f t="shared" si="13"/>
        <v>0</v>
      </c>
      <c r="M24" s="256">
        <v>0.0</v>
      </c>
      <c r="N24" s="255">
        <f t="shared" si="14"/>
        <v>0</v>
      </c>
      <c r="O24" s="256">
        <v>0.0</v>
      </c>
      <c r="P24" s="258">
        <f t="shared" si="15"/>
        <v>0</v>
      </c>
      <c r="Q24" s="256">
        <f t="shared" si="21"/>
        <v>5.26</v>
      </c>
      <c r="R24" s="257">
        <f t="shared" si="22"/>
        <v>6026.3</v>
      </c>
      <c r="S24" s="217"/>
      <c r="T24" s="248">
        <v>16.0</v>
      </c>
      <c r="U24" s="248">
        <v>0.0</v>
      </c>
      <c r="V24" s="249">
        <f t="shared" si="16"/>
        <v>60.26</v>
      </c>
      <c r="W24" s="250">
        <f t="shared" si="17"/>
        <v>1581.67</v>
      </c>
      <c r="X24" s="251">
        <f t="shared" si="18"/>
        <v>60.26</v>
      </c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</row>
    <row r="25">
      <c r="A25" s="259"/>
      <c r="B25" s="253">
        <v>43982.0</v>
      </c>
      <c r="C25" s="254" t="s">
        <v>44</v>
      </c>
      <c r="D25" s="255">
        <f t="shared" si="19"/>
        <v>5.26</v>
      </c>
      <c r="E25" s="256">
        <v>0.0</v>
      </c>
      <c r="F25" s="255">
        <f t="shared" si="10"/>
        <v>6000</v>
      </c>
      <c r="G25" s="256">
        <v>0.0</v>
      </c>
      <c r="H25" s="255">
        <f t="shared" si="11"/>
        <v>0</v>
      </c>
      <c r="I25" s="256">
        <f t="shared" si="20"/>
        <v>5.26</v>
      </c>
      <c r="J25" s="257">
        <f t="shared" si="12"/>
        <v>31.56</v>
      </c>
      <c r="K25" s="256">
        <v>0.0</v>
      </c>
      <c r="L25" s="255">
        <f t="shared" si="13"/>
        <v>0</v>
      </c>
      <c r="M25" s="256">
        <v>0.0</v>
      </c>
      <c r="N25" s="255">
        <f t="shared" si="14"/>
        <v>0</v>
      </c>
      <c r="O25" s="256">
        <v>0.0</v>
      </c>
      <c r="P25" s="258">
        <f t="shared" si="15"/>
        <v>0</v>
      </c>
      <c r="Q25" s="256">
        <f t="shared" si="21"/>
        <v>5.26</v>
      </c>
      <c r="R25" s="257">
        <f t="shared" si="22"/>
        <v>6031.56</v>
      </c>
      <c r="S25" s="217"/>
      <c r="T25" s="248">
        <v>15.0</v>
      </c>
      <c r="U25" s="248">
        <v>0.0</v>
      </c>
      <c r="V25" s="249">
        <f t="shared" si="16"/>
        <v>60.32</v>
      </c>
      <c r="W25" s="250">
        <f t="shared" si="17"/>
        <v>1581.67</v>
      </c>
      <c r="X25" s="251">
        <f t="shared" si="18"/>
        <v>60.32</v>
      </c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</row>
    <row r="26">
      <c r="A26" s="259"/>
      <c r="B26" s="253">
        <v>43983.0</v>
      </c>
      <c r="C26" s="254" t="s">
        <v>44</v>
      </c>
      <c r="D26" s="255">
        <f t="shared" si="19"/>
        <v>5.26</v>
      </c>
      <c r="E26" s="256">
        <v>0.0</v>
      </c>
      <c r="F26" s="255">
        <f t="shared" si="10"/>
        <v>6000</v>
      </c>
      <c r="G26" s="256">
        <v>0.0</v>
      </c>
      <c r="H26" s="255">
        <f t="shared" si="11"/>
        <v>0</v>
      </c>
      <c r="I26" s="256">
        <f t="shared" si="20"/>
        <v>5.26</v>
      </c>
      <c r="J26" s="257">
        <f t="shared" si="12"/>
        <v>36.82</v>
      </c>
      <c r="K26" s="256">
        <v>0.0</v>
      </c>
      <c r="L26" s="255">
        <f t="shared" si="13"/>
        <v>0</v>
      </c>
      <c r="M26" s="256">
        <v>0.0</v>
      </c>
      <c r="N26" s="255">
        <f t="shared" si="14"/>
        <v>0</v>
      </c>
      <c r="O26" s="256">
        <v>0.0</v>
      </c>
      <c r="P26" s="258">
        <f t="shared" si="15"/>
        <v>0</v>
      </c>
      <c r="Q26" s="256">
        <f t="shared" si="21"/>
        <v>5.26</v>
      </c>
      <c r="R26" s="257">
        <f t="shared" si="22"/>
        <v>6036.82</v>
      </c>
      <c r="S26" s="217"/>
      <c r="T26" s="248">
        <v>14.0</v>
      </c>
      <c r="U26" s="248">
        <v>0.0</v>
      </c>
      <c r="V26" s="249">
        <f t="shared" si="16"/>
        <v>60.37</v>
      </c>
      <c r="W26" s="250">
        <f t="shared" si="17"/>
        <v>1581.67</v>
      </c>
      <c r="X26" s="251">
        <f t="shared" si="18"/>
        <v>60.37</v>
      </c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</row>
    <row r="27">
      <c r="A27" s="259"/>
      <c r="B27" s="253">
        <v>43984.0</v>
      </c>
      <c r="C27" s="254" t="s">
        <v>44</v>
      </c>
      <c r="D27" s="255">
        <f t="shared" si="19"/>
        <v>5.26</v>
      </c>
      <c r="E27" s="256">
        <v>0.0</v>
      </c>
      <c r="F27" s="255">
        <f t="shared" si="10"/>
        <v>6000</v>
      </c>
      <c r="G27" s="256">
        <v>0.0</v>
      </c>
      <c r="H27" s="255">
        <f t="shared" si="11"/>
        <v>0</v>
      </c>
      <c r="I27" s="256">
        <f t="shared" si="20"/>
        <v>5.26</v>
      </c>
      <c r="J27" s="257">
        <f t="shared" si="12"/>
        <v>42.08</v>
      </c>
      <c r="K27" s="256">
        <v>0.0</v>
      </c>
      <c r="L27" s="255">
        <f t="shared" si="13"/>
        <v>0</v>
      </c>
      <c r="M27" s="256">
        <v>0.0</v>
      </c>
      <c r="N27" s="255">
        <f t="shared" si="14"/>
        <v>0</v>
      </c>
      <c r="O27" s="256">
        <v>0.0</v>
      </c>
      <c r="P27" s="258">
        <f t="shared" si="15"/>
        <v>0</v>
      </c>
      <c r="Q27" s="256">
        <f t="shared" si="21"/>
        <v>5.26</v>
      </c>
      <c r="R27" s="257">
        <f t="shared" si="22"/>
        <v>6042.08</v>
      </c>
      <c r="S27" s="217"/>
      <c r="T27" s="248">
        <v>13.0</v>
      </c>
      <c r="U27" s="248">
        <v>0.0</v>
      </c>
      <c r="V27" s="249">
        <f t="shared" si="16"/>
        <v>60.42</v>
      </c>
      <c r="W27" s="250">
        <f t="shared" si="17"/>
        <v>1581.67</v>
      </c>
      <c r="X27" s="251">
        <f t="shared" si="18"/>
        <v>60.42</v>
      </c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</row>
    <row r="28">
      <c r="A28" s="259"/>
      <c r="B28" s="253">
        <v>43985.0</v>
      </c>
      <c r="C28" s="254" t="s">
        <v>44</v>
      </c>
      <c r="D28" s="255">
        <f t="shared" si="19"/>
        <v>5.26</v>
      </c>
      <c r="E28" s="256">
        <v>0.0</v>
      </c>
      <c r="F28" s="255">
        <f t="shared" si="10"/>
        <v>6000</v>
      </c>
      <c r="G28" s="256">
        <v>0.0</v>
      </c>
      <c r="H28" s="255">
        <f t="shared" si="11"/>
        <v>0</v>
      </c>
      <c r="I28" s="256">
        <f t="shared" si="20"/>
        <v>5.26</v>
      </c>
      <c r="J28" s="257">
        <f t="shared" si="12"/>
        <v>47.34</v>
      </c>
      <c r="K28" s="256">
        <v>0.0</v>
      </c>
      <c r="L28" s="255">
        <f t="shared" si="13"/>
        <v>0</v>
      </c>
      <c r="M28" s="256">
        <v>0.0</v>
      </c>
      <c r="N28" s="255">
        <f t="shared" si="14"/>
        <v>0</v>
      </c>
      <c r="O28" s="256">
        <v>0.0</v>
      </c>
      <c r="P28" s="258">
        <f t="shared" si="15"/>
        <v>0</v>
      </c>
      <c r="Q28" s="256">
        <f t="shared" si="21"/>
        <v>5.26</v>
      </c>
      <c r="R28" s="257">
        <f t="shared" si="22"/>
        <v>6047.34</v>
      </c>
      <c r="S28" s="217"/>
      <c r="T28" s="248">
        <v>12.0</v>
      </c>
      <c r="U28" s="248">
        <v>0.0</v>
      </c>
      <c r="V28" s="249">
        <f t="shared" si="16"/>
        <v>60.47</v>
      </c>
      <c r="W28" s="250">
        <f t="shared" si="17"/>
        <v>1581.67</v>
      </c>
      <c r="X28" s="251">
        <f t="shared" si="18"/>
        <v>60.47</v>
      </c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</row>
    <row r="29">
      <c r="A29" s="259"/>
      <c r="B29" s="253">
        <v>43986.0</v>
      </c>
      <c r="C29" s="254" t="s">
        <v>44</v>
      </c>
      <c r="D29" s="255">
        <f t="shared" si="19"/>
        <v>5.26</v>
      </c>
      <c r="E29" s="256">
        <v>0.0</v>
      </c>
      <c r="F29" s="255">
        <f t="shared" si="10"/>
        <v>6000</v>
      </c>
      <c r="G29" s="256">
        <v>0.0</v>
      </c>
      <c r="H29" s="255">
        <f t="shared" si="11"/>
        <v>0</v>
      </c>
      <c r="I29" s="256">
        <f t="shared" si="20"/>
        <v>5.26</v>
      </c>
      <c r="J29" s="257">
        <f t="shared" si="12"/>
        <v>52.6</v>
      </c>
      <c r="K29" s="256">
        <v>0.0</v>
      </c>
      <c r="L29" s="255">
        <f t="shared" si="13"/>
        <v>0</v>
      </c>
      <c r="M29" s="256">
        <v>0.0</v>
      </c>
      <c r="N29" s="255">
        <f t="shared" si="14"/>
        <v>0</v>
      </c>
      <c r="O29" s="256">
        <v>0.0</v>
      </c>
      <c r="P29" s="258">
        <f t="shared" si="15"/>
        <v>0</v>
      </c>
      <c r="Q29" s="256">
        <f t="shared" si="21"/>
        <v>5.26</v>
      </c>
      <c r="R29" s="257">
        <f t="shared" si="22"/>
        <v>6052.6</v>
      </c>
      <c r="S29" s="217"/>
      <c r="T29" s="248">
        <v>11.0</v>
      </c>
      <c r="U29" s="248">
        <v>0.0</v>
      </c>
      <c r="V29" s="249">
        <f t="shared" si="16"/>
        <v>60.53</v>
      </c>
      <c r="W29" s="250">
        <f t="shared" si="17"/>
        <v>1581.67</v>
      </c>
      <c r="X29" s="251">
        <f t="shared" si="18"/>
        <v>60.53</v>
      </c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</row>
    <row r="30">
      <c r="A30" s="259"/>
      <c r="B30" s="253">
        <v>43987.0</v>
      </c>
      <c r="C30" s="254" t="s">
        <v>44</v>
      </c>
      <c r="D30" s="255">
        <f t="shared" si="19"/>
        <v>5.26</v>
      </c>
      <c r="E30" s="256">
        <v>0.0</v>
      </c>
      <c r="F30" s="255">
        <f t="shared" si="10"/>
        <v>6000</v>
      </c>
      <c r="G30" s="256">
        <v>0.0</v>
      </c>
      <c r="H30" s="255">
        <f t="shared" si="11"/>
        <v>0</v>
      </c>
      <c r="I30" s="256">
        <f t="shared" si="20"/>
        <v>5.26</v>
      </c>
      <c r="J30" s="257">
        <f t="shared" si="12"/>
        <v>57.86</v>
      </c>
      <c r="K30" s="256">
        <v>0.0</v>
      </c>
      <c r="L30" s="255">
        <f t="shared" si="13"/>
        <v>0</v>
      </c>
      <c r="M30" s="256">
        <v>0.0</v>
      </c>
      <c r="N30" s="255">
        <f t="shared" si="14"/>
        <v>0</v>
      </c>
      <c r="O30" s="256">
        <v>0.0</v>
      </c>
      <c r="P30" s="258">
        <f t="shared" si="15"/>
        <v>0</v>
      </c>
      <c r="Q30" s="256">
        <f t="shared" si="21"/>
        <v>5.26</v>
      </c>
      <c r="R30" s="257">
        <f t="shared" si="22"/>
        <v>6057.86</v>
      </c>
      <c r="S30" s="217"/>
      <c r="T30" s="248">
        <v>10.0</v>
      </c>
      <c r="U30" s="248">
        <v>0.0</v>
      </c>
      <c r="V30" s="249">
        <f t="shared" si="16"/>
        <v>60.58</v>
      </c>
      <c r="W30" s="250">
        <f t="shared" si="17"/>
        <v>1581.67</v>
      </c>
      <c r="X30" s="251">
        <f t="shared" si="18"/>
        <v>60.58</v>
      </c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</row>
    <row r="31">
      <c r="A31" s="259"/>
      <c r="B31" s="253">
        <v>43988.0</v>
      </c>
      <c r="C31" s="254" t="s">
        <v>44</v>
      </c>
      <c r="D31" s="255">
        <f t="shared" si="19"/>
        <v>5.26</v>
      </c>
      <c r="E31" s="256">
        <v>0.0</v>
      </c>
      <c r="F31" s="255">
        <f t="shared" si="10"/>
        <v>6000</v>
      </c>
      <c r="G31" s="256">
        <v>0.0</v>
      </c>
      <c r="H31" s="255">
        <f t="shared" si="11"/>
        <v>0</v>
      </c>
      <c r="I31" s="256">
        <f t="shared" si="20"/>
        <v>5.26</v>
      </c>
      <c r="J31" s="257">
        <f t="shared" si="12"/>
        <v>63.12</v>
      </c>
      <c r="K31" s="256">
        <v>0.0</v>
      </c>
      <c r="L31" s="255">
        <f t="shared" si="13"/>
        <v>0</v>
      </c>
      <c r="M31" s="256">
        <v>0.0</v>
      </c>
      <c r="N31" s="255">
        <f t="shared" si="14"/>
        <v>0</v>
      </c>
      <c r="O31" s="256">
        <v>0.0</v>
      </c>
      <c r="P31" s="258">
        <f t="shared" si="15"/>
        <v>0</v>
      </c>
      <c r="Q31" s="256">
        <f t="shared" si="21"/>
        <v>5.26</v>
      </c>
      <c r="R31" s="257">
        <f t="shared" si="22"/>
        <v>6063.12</v>
      </c>
      <c r="S31" s="217"/>
      <c r="T31" s="248">
        <v>9.0</v>
      </c>
      <c r="U31" s="248">
        <v>0.0</v>
      </c>
      <c r="V31" s="249">
        <f t="shared" si="16"/>
        <v>60.63</v>
      </c>
      <c r="W31" s="250">
        <f t="shared" si="17"/>
        <v>1581.67</v>
      </c>
      <c r="X31" s="251">
        <f t="shared" si="18"/>
        <v>60.63</v>
      </c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</row>
    <row r="32">
      <c r="A32" s="259"/>
      <c r="B32" s="253">
        <v>43989.0</v>
      </c>
      <c r="C32" s="254" t="s">
        <v>44</v>
      </c>
      <c r="D32" s="255">
        <f t="shared" si="19"/>
        <v>5.26</v>
      </c>
      <c r="E32" s="256">
        <v>0.0</v>
      </c>
      <c r="F32" s="255">
        <f t="shared" si="10"/>
        <v>6000</v>
      </c>
      <c r="G32" s="256">
        <v>0.0</v>
      </c>
      <c r="H32" s="255">
        <f t="shared" si="11"/>
        <v>0</v>
      </c>
      <c r="I32" s="256">
        <f t="shared" si="20"/>
        <v>5.26</v>
      </c>
      <c r="J32" s="257">
        <f t="shared" si="12"/>
        <v>68.38</v>
      </c>
      <c r="K32" s="256">
        <v>0.0</v>
      </c>
      <c r="L32" s="255">
        <f t="shared" si="13"/>
        <v>0</v>
      </c>
      <c r="M32" s="256">
        <v>0.0</v>
      </c>
      <c r="N32" s="255">
        <f t="shared" si="14"/>
        <v>0</v>
      </c>
      <c r="O32" s="256">
        <v>0.0</v>
      </c>
      <c r="P32" s="258">
        <f t="shared" si="15"/>
        <v>0</v>
      </c>
      <c r="Q32" s="256">
        <f t="shared" si="21"/>
        <v>5.26</v>
      </c>
      <c r="R32" s="257">
        <f t="shared" si="22"/>
        <v>6068.38</v>
      </c>
      <c r="S32" s="217"/>
      <c r="T32" s="248">
        <v>8.0</v>
      </c>
      <c r="U32" s="248">
        <v>0.0</v>
      </c>
      <c r="V32" s="249">
        <f t="shared" si="16"/>
        <v>60.68</v>
      </c>
      <c r="W32" s="250">
        <f t="shared" si="17"/>
        <v>1581.67</v>
      </c>
      <c r="X32" s="251">
        <f t="shared" si="18"/>
        <v>60.68</v>
      </c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>
      <c r="A33" s="259"/>
      <c r="B33" s="253">
        <v>43990.0</v>
      </c>
      <c r="C33" s="254" t="s">
        <v>44</v>
      </c>
      <c r="D33" s="255">
        <f t="shared" si="19"/>
        <v>5.26</v>
      </c>
      <c r="E33" s="256">
        <v>0.0</v>
      </c>
      <c r="F33" s="255">
        <f t="shared" si="10"/>
        <v>6000</v>
      </c>
      <c r="G33" s="256">
        <v>0.0</v>
      </c>
      <c r="H33" s="255">
        <f t="shared" si="11"/>
        <v>0</v>
      </c>
      <c r="I33" s="256">
        <f t="shared" si="20"/>
        <v>5.26</v>
      </c>
      <c r="J33" s="257">
        <f t="shared" si="12"/>
        <v>73.64</v>
      </c>
      <c r="K33" s="256">
        <v>0.0</v>
      </c>
      <c r="L33" s="255">
        <f t="shared" si="13"/>
        <v>0</v>
      </c>
      <c r="M33" s="256">
        <v>0.0</v>
      </c>
      <c r="N33" s="255">
        <f t="shared" si="14"/>
        <v>0</v>
      </c>
      <c r="O33" s="256">
        <v>0.0</v>
      </c>
      <c r="P33" s="258">
        <f t="shared" si="15"/>
        <v>0</v>
      </c>
      <c r="Q33" s="256">
        <f t="shared" si="21"/>
        <v>5.26</v>
      </c>
      <c r="R33" s="257">
        <f t="shared" si="22"/>
        <v>6073.64</v>
      </c>
      <c r="S33" s="217"/>
      <c r="T33" s="248">
        <v>7.0</v>
      </c>
      <c r="U33" s="248">
        <v>0.0</v>
      </c>
      <c r="V33" s="249">
        <f t="shared" si="16"/>
        <v>60.74</v>
      </c>
      <c r="W33" s="250">
        <f t="shared" si="17"/>
        <v>1581.67</v>
      </c>
      <c r="X33" s="251">
        <f t="shared" si="18"/>
        <v>60.74</v>
      </c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</row>
    <row r="34">
      <c r="A34" s="259"/>
      <c r="B34" s="253">
        <v>43991.0</v>
      </c>
      <c r="C34" s="254" t="s">
        <v>44</v>
      </c>
      <c r="D34" s="255">
        <f t="shared" si="19"/>
        <v>5.26</v>
      </c>
      <c r="E34" s="256">
        <v>0.0</v>
      </c>
      <c r="F34" s="255">
        <f t="shared" si="10"/>
        <v>6000</v>
      </c>
      <c r="G34" s="256">
        <v>0.0</v>
      </c>
      <c r="H34" s="255">
        <f t="shared" si="11"/>
        <v>0</v>
      </c>
      <c r="I34" s="256">
        <f t="shared" si="20"/>
        <v>5.26</v>
      </c>
      <c r="J34" s="257">
        <f t="shared" si="12"/>
        <v>78.9</v>
      </c>
      <c r="K34" s="256">
        <v>0.0</v>
      </c>
      <c r="L34" s="255">
        <f t="shared" si="13"/>
        <v>0</v>
      </c>
      <c r="M34" s="256">
        <v>0.0</v>
      </c>
      <c r="N34" s="255">
        <f t="shared" si="14"/>
        <v>0</v>
      </c>
      <c r="O34" s="256">
        <v>0.0</v>
      </c>
      <c r="P34" s="258">
        <f t="shared" si="15"/>
        <v>0</v>
      </c>
      <c r="Q34" s="256">
        <f t="shared" si="21"/>
        <v>5.26</v>
      </c>
      <c r="R34" s="257">
        <f t="shared" si="22"/>
        <v>6078.9</v>
      </c>
      <c r="S34" s="217"/>
      <c r="T34" s="248">
        <v>6.0</v>
      </c>
      <c r="U34" s="248">
        <v>0.0</v>
      </c>
      <c r="V34" s="249">
        <f t="shared" si="16"/>
        <v>60.79</v>
      </c>
      <c r="W34" s="250">
        <f t="shared" si="17"/>
        <v>1581.67</v>
      </c>
      <c r="X34" s="251">
        <f t="shared" si="18"/>
        <v>60.79</v>
      </c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</row>
    <row r="35">
      <c r="A35" s="259"/>
      <c r="B35" s="253">
        <v>43992.0</v>
      </c>
      <c r="C35" s="254" t="s">
        <v>44</v>
      </c>
      <c r="D35" s="255">
        <f t="shared" si="19"/>
        <v>5.26</v>
      </c>
      <c r="E35" s="256">
        <v>0.0</v>
      </c>
      <c r="F35" s="255">
        <f t="shared" si="10"/>
        <v>6000</v>
      </c>
      <c r="G35" s="256">
        <v>0.0</v>
      </c>
      <c r="H35" s="255">
        <f t="shared" si="11"/>
        <v>0</v>
      </c>
      <c r="I35" s="256">
        <f t="shared" si="20"/>
        <v>5.26</v>
      </c>
      <c r="J35" s="257">
        <f t="shared" si="12"/>
        <v>84.16</v>
      </c>
      <c r="K35" s="256">
        <v>0.0</v>
      </c>
      <c r="L35" s="255">
        <f t="shared" si="13"/>
        <v>0</v>
      </c>
      <c r="M35" s="256">
        <v>0.0</v>
      </c>
      <c r="N35" s="255">
        <f t="shared" si="14"/>
        <v>0</v>
      </c>
      <c r="O35" s="256">
        <v>0.0</v>
      </c>
      <c r="P35" s="258">
        <f t="shared" si="15"/>
        <v>0</v>
      </c>
      <c r="Q35" s="256">
        <f t="shared" si="21"/>
        <v>5.26</v>
      </c>
      <c r="R35" s="257">
        <f t="shared" si="22"/>
        <v>6084.16</v>
      </c>
      <c r="S35" s="217"/>
      <c r="T35" s="248">
        <v>5.0</v>
      </c>
      <c r="U35" s="248">
        <v>0.0</v>
      </c>
      <c r="V35" s="249">
        <f t="shared" si="16"/>
        <v>60.84</v>
      </c>
      <c r="W35" s="250">
        <f t="shared" si="17"/>
        <v>1581.67</v>
      </c>
      <c r="X35" s="251">
        <f t="shared" si="18"/>
        <v>60.84</v>
      </c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>
      <c r="A36" s="259"/>
      <c r="B36" s="253">
        <v>43993.0</v>
      </c>
      <c r="C36" s="254" t="s">
        <v>44</v>
      </c>
      <c r="D36" s="255">
        <f t="shared" si="19"/>
        <v>5.26</v>
      </c>
      <c r="E36" s="256">
        <v>0.0</v>
      </c>
      <c r="F36" s="255">
        <f t="shared" si="10"/>
        <v>6000</v>
      </c>
      <c r="G36" s="256">
        <v>0.0</v>
      </c>
      <c r="H36" s="255">
        <f t="shared" si="11"/>
        <v>0</v>
      </c>
      <c r="I36" s="256">
        <f t="shared" si="20"/>
        <v>5.26</v>
      </c>
      <c r="J36" s="257">
        <f t="shared" si="12"/>
        <v>89.42</v>
      </c>
      <c r="K36" s="256">
        <v>0.0</v>
      </c>
      <c r="L36" s="255">
        <f t="shared" si="13"/>
        <v>0</v>
      </c>
      <c r="M36" s="256">
        <v>0.0</v>
      </c>
      <c r="N36" s="255">
        <f t="shared" si="14"/>
        <v>0</v>
      </c>
      <c r="O36" s="256">
        <v>0.0</v>
      </c>
      <c r="P36" s="258">
        <f t="shared" si="15"/>
        <v>0</v>
      </c>
      <c r="Q36" s="256">
        <f t="shared" si="21"/>
        <v>5.26</v>
      </c>
      <c r="R36" s="257">
        <f t="shared" si="22"/>
        <v>6089.42</v>
      </c>
      <c r="S36" s="217"/>
      <c r="T36" s="248">
        <v>4.0</v>
      </c>
      <c r="U36" s="248">
        <v>0.0</v>
      </c>
      <c r="V36" s="249">
        <f t="shared" si="16"/>
        <v>60.89</v>
      </c>
      <c r="W36" s="250">
        <f t="shared" si="17"/>
        <v>1581.67</v>
      </c>
      <c r="X36" s="251">
        <f t="shared" si="18"/>
        <v>60.89</v>
      </c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</row>
    <row r="37">
      <c r="A37" s="259"/>
      <c r="B37" s="253">
        <v>43994.0</v>
      </c>
      <c r="C37" s="254" t="s">
        <v>44</v>
      </c>
      <c r="D37" s="255">
        <f t="shared" si="19"/>
        <v>5.26</v>
      </c>
      <c r="E37" s="256">
        <v>0.0</v>
      </c>
      <c r="F37" s="255">
        <f t="shared" si="10"/>
        <v>6000</v>
      </c>
      <c r="G37" s="256">
        <v>0.0</v>
      </c>
      <c r="H37" s="255">
        <f t="shared" si="11"/>
        <v>0</v>
      </c>
      <c r="I37" s="256">
        <f t="shared" si="20"/>
        <v>5.26</v>
      </c>
      <c r="J37" s="257">
        <f t="shared" si="12"/>
        <v>94.68</v>
      </c>
      <c r="K37" s="256">
        <v>0.0</v>
      </c>
      <c r="L37" s="255">
        <f t="shared" si="13"/>
        <v>0</v>
      </c>
      <c r="M37" s="256">
        <v>0.0</v>
      </c>
      <c r="N37" s="255">
        <f t="shared" si="14"/>
        <v>0</v>
      </c>
      <c r="O37" s="256">
        <v>0.0</v>
      </c>
      <c r="P37" s="258">
        <f t="shared" si="15"/>
        <v>0</v>
      </c>
      <c r="Q37" s="256">
        <f t="shared" si="21"/>
        <v>5.26</v>
      </c>
      <c r="R37" s="257">
        <f t="shared" si="22"/>
        <v>6094.68</v>
      </c>
      <c r="S37" s="217"/>
      <c r="T37" s="248">
        <v>3.0</v>
      </c>
      <c r="U37" s="248">
        <v>0.0</v>
      </c>
      <c r="V37" s="249">
        <f t="shared" si="16"/>
        <v>60.95</v>
      </c>
      <c r="W37" s="250">
        <f t="shared" si="17"/>
        <v>1581.67</v>
      </c>
      <c r="X37" s="251">
        <f t="shared" si="18"/>
        <v>60.95</v>
      </c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</row>
    <row r="38">
      <c r="A38" s="259"/>
      <c r="B38" s="253">
        <v>43995.0</v>
      </c>
      <c r="C38" s="254" t="s">
        <v>44</v>
      </c>
      <c r="D38" s="255">
        <f t="shared" si="19"/>
        <v>5.26</v>
      </c>
      <c r="E38" s="256">
        <v>0.0</v>
      </c>
      <c r="F38" s="255">
        <f t="shared" si="10"/>
        <v>6000</v>
      </c>
      <c r="G38" s="256">
        <v>0.0</v>
      </c>
      <c r="H38" s="255">
        <f t="shared" si="11"/>
        <v>0</v>
      </c>
      <c r="I38" s="256">
        <f t="shared" si="20"/>
        <v>5.26</v>
      </c>
      <c r="J38" s="257">
        <f t="shared" si="12"/>
        <v>99.94</v>
      </c>
      <c r="K38" s="256">
        <v>0.0</v>
      </c>
      <c r="L38" s="255">
        <f t="shared" si="13"/>
        <v>0</v>
      </c>
      <c r="M38" s="256">
        <v>0.0</v>
      </c>
      <c r="N38" s="255">
        <f t="shared" si="14"/>
        <v>0</v>
      </c>
      <c r="O38" s="256">
        <v>0.0</v>
      </c>
      <c r="P38" s="258">
        <f t="shared" si="15"/>
        <v>0</v>
      </c>
      <c r="Q38" s="256">
        <f t="shared" si="21"/>
        <v>5.26</v>
      </c>
      <c r="R38" s="257">
        <f t="shared" si="22"/>
        <v>6099.94</v>
      </c>
      <c r="S38" s="217"/>
      <c r="T38" s="248">
        <v>2.0</v>
      </c>
      <c r="U38" s="248">
        <v>0.0</v>
      </c>
      <c r="V38" s="249">
        <f t="shared" si="16"/>
        <v>61</v>
      </c>
      <c r="W38" s="250">
        <f t="shared" si="17"/>
        <v>1581.67</v>
      </c>
      <c r="X38" s="251">
        <f t="shared" si="18"/>
        <v>61</v>
      </c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</row>
    <row r="39">
      <c r="A39" s="259"/>
      <c r="B39" s="253">
        <v>43996.0</v>
      </c>
      <c r="C39" s="254" t="s">
        <v>44</v>
      </c>
      <c r="D39" s="255">
        <f t="shared" si="19"/>
        <v>5.26</v>
      </c>
      <c r="E39" s="256">
        <v>0.0</v>
      </c>
      <c r="F39" s="255">
        <f t="shared" si="10"/>
        <v>6000</v>
      </c>
      <c r="G39" s="256">
        <v>0.0</v>
      </c>
      <c r="H39" s="255">
        <f t="shared" si="11"/>
        <v>0</v>
      </c>
      <c r="I39" s="256">
        <f t="shared" si="20"/>
        <v>5.26</v>
      </c>
      <c r="J39" s="257">
        <f t="shared" si="12"/>
        <v>105.2</v>
      </c>
      <c r="K39" s="256">
        <v>0.0</v>
      </c>
      <c r="L39" s="255">
        <f t="shared" si="13"/>
        <v>0</v>
      </c>
      <c r="M39" s="256">
        <v>0.0</v>
      </c>
      <c r="N39" s="255">
        <f t="shared" si="14"/>
        <v>0</v>
      </c>
      <c r="O39" s="256">
        <v>0.0</v>
      </c>
      <c r="P39" s="258">
        <f t="shared" si="15"/>
        <v>0</v>
      </c>
      <c r="Q39" s="256">
        <f t="shared" si="21"/>
        <v>5.26</v>
      </c>
      <c r="R39" s="257">
        <f t="shared" si="22"/>
        <v>6105.2</v>
      </c>
      <c r="S39" s="217"/>
      <c r="T39" s="248">
        <v>1.0</v>
      </c>
      <c r="U39" s="248">
        <v>0.0</v>
      </c>
      <c r="V39" s="249">
        <f t="shared" si="16"/>
        <v>61.05</v>
      </c>
      <c r="W39" s="250">
        <f t="shared" si="17"/>
        <v>1581.67</v>
      </c>
      <c r="X39" s="251">
        <f t="shared" si="18"/>
        <v>61.05</v>
      </c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</row>
    <row r="40">
      <c r="A40" s="259"/>
      <c r="B40" s="260">
        <v>43997.0</v>
      </c>
      <c r="C40" s="261" t="s">
        <v>44</v>
      </c>
      <c r="D40" s="262">
        <f t="shared" si="19"/>
        <v>5.26</v>
      </c>
      <c r="E40" s="263">
        <v>0.0</v>
      </c>
      <c r="F40" s="262">
        <f t="shared" si="10"/>
        <v>6000</v>
      </c>
      <c r="G40" s="263">
        <v>0.0</v>
      </c>
      <c r="H40" s="262">
        <f t="shared" si="11"/>
        <v>0</v>
      </c>
      <c r="I40" s="263">
        <f t="shared" si="20"/>
        <v>5.26</v>
      </c>
      <c r="J40" s="264">
        <f t="shared" si="12"/>
        <v>110.46</v>
      </c>
      <c r="K40" s="263">
        <v>0.0</v>
      </c>
      <c r="L40" s="262">
        <f t="shared" si="13"/>
        <v>0</v>
      </c>
      <c r="M40" s="263">
        <v>0.0</v>
      </c>
      <c r="N40" s="262">
        <f t="shared" si="14"/>
        <v>0</v>
      </c>
      <c r="O40" s="263">
        <v>0.0</v>
      </c>
      <c r="P40" s="265">
        <f t="shared" si="15"/>
        <v>0</v>
      </c>
      <c r="Q40" s="263">
        <f t="shared" si="21"/>
        <v>5.26</v>
      </c>
      <c r="R40" s="264">
        <f t="shared" si="22"/>
        <v>6110.46</v>
      </c>
      <c r="S40" s="217"/>
      <c r="T40" s="266">
        <v>0.0</v>
      </c>
      <c r="U40" s="266">
        <v>0.0</v>
      </c>
      <c r="V40" s="267">
        <v>0.0</v>
      </c>
      <c r="W40" s="250">
        <f t="shared" si="17"/>
        <v>1581.67</v>
      </c>
      <c r="X40" s="268">
        <f t="shared" si="18"/>
        <v>61.1</v>
      </c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</row>
    <row r="41">
      <c r="A41" s="246"/>
      <c r="B41" s="269">
        <v>43998.0</v>
      </c>
      <c r="C41" s="270" t="s">
        <v>58</v>
      </c>
      <c r="D41" s="271">
        <f>C8</f>
        <v>55</v>
      </c>
      <c r="E41" s="272">
        <v>0.0</v>
      </c>
      <c r="F41" s="273">
        <f t="shared" si="10"/>
        <v>6000</v>
      </c>
      <c r="G41" s="272">
        <f>0</f>
        <v>0</v>
      </c>
      <c r="H41" s="273">
        <f t="shared" ref="H41:H42" si="23">G41</f>
        <v>0</v>
      </c>
      <c r="I41" s="272">
        <v>0.0</v>
      </c>
      <c r="J41" s="271">
        <f t="shared" si="12"/>
        <v>110.46</v>
      </c>
      <c r="K41" s="272">
        <v>0.0</v>
      </c>
      <c r="L41" s="273">
        <f>K41</f>
        <v>0</v>
      </c>
      <c r="M41" s="272">
        <f>D41</f>
        <v>55</v>
      </c>
      <c r="N41" s="273">
        <f>M41</f>
        <v>55</v>
      </c>
      <c r="O41" s="272">
        <v>0.0</v>
      </c>
      <c r="P41" s="273">
        <f>P29+O41</f>
        <v>0</v>
      </c>
      <c r="Q41" s="272">
        <f>E41+I41+M41+O41</f>
        <v>55</v>
      </c>
      <c r="R41" s="271">
        <f t="shared" si="22"/>
        <v>6165.46</v>
      </c>
      <c r="S41" s="217"/>
      <c r="T41" s="274">
        <v>29.0</v>
      </c>
      <c r="U41" s="274">
        <v>0.0</v>
      </c>
      <c r="V41" s="275">
        <v>0.0</v>
      </c>
      <c r="W41" s="276">
        <f>ROUND(MAX(0,F45-$S$3)+J45+ROUND(F45*$C$2/365,2)*(T41-U41)+ROUND(F45*$C$5,2)*U41,2)</f>
        <v>1581.67</v>
      </c>
      <c r="X41" s="277">
        <f>ROUND(R45/$C$14*100,2)</f>
        <v>61.72</v>
      </c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</row>
    <row r="42">
      <c r="A42" s="246"/>
      <c r="B42" s="269">
        <v>43998.0</v>
      </c>
      <c r="C42" s="270" t="s">
        <v>59</v>
      </c>
      <c r="D42" s="273">
        <f>F41-S2</f>
        <v>1471.21</v>
      </c>
      <c r="E42" s="272">
        <f>-D42</f>
        <v>-1471.21</v>
      </c>
      <c r="F42" s="273">
        <f t="shared" si="10"/>
        <v>4528.79</v>
      </c>
      <c r="G42" s="272">
        <f>D42</f>
        <v>1471.21</v>
      </c>
      <c r="H42" s="273">
        <f t="shared" si="23"/>
        <v>1471.21</v>
      </c>
      <c r="I42" s="272">
        <v>0.0</v>
      </c>
      <c r="J42" s="271">
        <f t="shared" si="12"/>
        <v>110.46</v>
      </c>
      <c r="K42" s="272">
        <v>0.0</v>
      </c>
      <c r="L42" s="273">
        <f t="shared" ref="L42:L44" si="24">L41+K42</f>
        <v>0</v>
      </c>
      <c r="M42" s="272">
        <v>0.0</v>
      </c>
      <c r="N42" s="273">
        <f t="shared" ref="N42:N43" si="25">N41+M42</f>
        <v>55</v>
      </c>
      <c r="O42" s="272">
        <v>0.0</v>
      </c>
      <c r="P42" s="273">
        <f t="shared" ref="P42:P43" si="26">P41+O42</f>
        <v>0</v>
      </c>
      <c r="Q42" s="272">
        <v>0.0</v>
      </c>
      <c r="R42" s="271">
        <f t="shared" si="22"/>
        <v>6165.46</v>
      </c>
      <c r="S42" s="217"/>
      <c r="T42" s="23"/>
      <c r="U42" s="23"/>
      <c r="V42" s="23"/>
      <c r="W42" s="23"/>
      <c r="X42" s="23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</row>
    <row r="43">
      <c r="A43" s="246"/>
      <c r="B43" s="269">
        <v>43998.0</v>
      </c>
      <c r="C43" s="270" t="s">
        <v>60</v>
      </c>
      <c r="D43" s="273">
        <f>J42</f>
        <v>110.46</v>
      </c>
      <c r="E43" s="272">
        <v>0.0</v>
      </c>
      <c r="F43" s="273">
        <f t="shared" si="10"/>
        <v>4528.79</v>
      </c>
      <c r="G43" s="272">
        <v>0.0</v>
      </c>
      <c r="H43" s="273">
        <f t="shared" ref="H43:H44" si="27">H42+G43</f>
        <v>1471.21</v>
      </c>
      <c r="I43" s="272">
        <f>-J42</f>
        <v>-110.46</v>
      </c>
      <c r="J43" s="271">
        <f t="shared" si="12"/>
        <v>0</v>
      </c>
      <c r="K43" s="272">
        <f>J42</f>
        <v>110.46</v>
      </c>
      <c r="L43" s="273">
        <f t="shared" si="24"/>
        <v>110.46</v>
      </c>
      <c r="M43" s="272">
        <v>0.0</v>
      </c>
      <c r="N43" s="273">
        <f t="shared" si="25"/>
        <v>55</v>
      </c>
      <c r="O43" s="272">
        <v>0.0</v>
      </c>
      <c r="P43" s="273">
        <f t="shared" si="26"/>
        <v>0</v>
      </c>
      <c r="Q43" s="272">
        <v>0.0</v>
      </c>
      <c r="R43" s="271">
        <f t="shared" si="22"/>
        <v>6165.46</v>
      </c>
      <c r="S43" s="217"/>
      <c r="T43" s="23"/>
      <c r="U43" s="23"/>
      <c r="V43" s="23"/>
      <c r="W43" s="23"/>
      <c r="X43" s="23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</row>
    <row r="44">
      <c r="A44" s="246"/>
      <c r="B44" s="269">
        <v>43998.0</v>
      </c>
      <c r="C44" s="270" t="s">
        <v>61</v>
      </c>
      <c r="D44" s="273">
        <f>ROUND($C$3/365*H43,2)</f>
        <v>2.9</v>
      </c>
      <c r="E44" s="272">
        <v>0.0</v>
      </c>
      <c r="F44" s="273">
        <f t="shared" si="10"/>
        <v>4528.79</v>
      </c>
      <c r="G44" s="272">
        <v>0.0</v>
      </c>
      <c r="H44" s="273">
        <f t="shared" si="27"/>
        <v>1471.21</v>
      </c>
      <c r="I44" s="272">
        <v>0.0</v>
      </c>
      <c r="J44" s="271">
        <v>0.0</v>
      </c>
      <c r="K44" s="272">
        <v>0.0</v>
      </c>
      <c r="L44" s="273">
        <f t="shared" si="24"/>
        <v>110.46</v>
      </c>
      <c r="M44" s="272">
        <v>0.0</v>
      </c>
      <c r="N44" s="273">
        <f>N41+M44</f>
        <v>55</v>
      </c>
      <c r="O44" s="272">
        <f>D44</f>
        <v>2.9</v>
      </c>
      <c r="P44" s="273">
        <f>P41+O44</f>
        <v>2.9</v>
      </c>
      <c r="Q44" s="272">
        <f>E44+I44+M44+O44</f>
        <v>2.9</v>
      </c>
      <c r="R44" s="271">
        <f t="shared" si="22"/>
        <v>6168.36</v>
      </c>
      <c r="S44" s="217"/>
      <c r="T44" s="23"/>
      <c r="U44" s="23"/>
      <c r="V44" s="23"/>
      <c r="W44" s="23"/>
      <c r="X44" s="23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</row>
    <row r="45">
      <c r="A45" s="259"/>
      <c r="B45" s="253">
        <v>43998.0</v>
      </c>
      <c r="C45" s="278" t="s">
        <v>44</v>
      </c>
      <c r="D45" s="258">
        <f>ROUND($C$2/365*F44,2)</f>
        <v>3.97</v>
      </c>
      <c r="E45" s="279">
        <v>0.0</v>
      </c>
      <c r="F45" s="258">
        <f t="shared" ref="F45:F104" si="28">F43+E45</f>
        <v>4528.79</v>
      </c>
      <c r="G45" s="279">
        <v>0.0</v>
      </c>
      <c r="H45" s="258">
        <f t="shared" ref="H45:H103" si="29">H43+G45</f>
        <v>1471.21</v>
      </c>
      <c r="I45" s="279">
        <f>D45</f>
        <v>3.97</v>
      </c>
      <c r="J45" s="280">
        <f t="shared" ref="J45:J49" si="30">J44+I45</f>
        <v>3.97</v>
      </c>
      <c r="K45" s="279">
        <v>0.0</v>
      </c>
      <c r="L45" s="258">
        <f t="shared" ref="L45:L103" si="31">L43+K45</f>
        <v>110.46</v>
      </c>
      <c r="M45" s="279">
        <v>0.0</v>
      </c>
      <c r="N45" s="258">
        <f t="shared" ref="N45:N103" si="32">N43+M45</f>
        <v>55</v>
      </c>
      <c r="O45" s="279">
        <f>0</f>
        <v>0</v>
      </c>
      <c r="P45" s="258">
        <f t="shared" ref="P45:P103" si="33">P44+O45</f>
        <v>2.9</v>
      </c>
      <c r="Q45" s="279">
        <f t="shared" ref="Q45:Q103" si="34">E45+I45+K45+M45+O45</f>
        <v>3.97</v>
      </c>
      <c r="R45" s="280">
        <f t="shared" si="22"/>
        <v>6172.33</v>
      </c>
      <c r="S45" s="217"/>
      <c r="T45" s="27"/>
      <c r="U45" s="27"/>
      <c r="V45" s="27"/>
      <c r="W45" s="27"/>
      <c r="X45" s="27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</row>
    <row r="46">
      <c r="A46" s="259"/>
      <c r="B46" s="269">
        <v>43999.0</v>
      </c>
      <c r="C46" s="270" t="s">
        <v>61</v>
      </c>
      <c r="D46" s="273">
        <f>ROUND($C$3/365*H44,2)</f>
        <v>2.9</v>
      </c>
      <c r="E46" s="272">
        <v>0.0</v>
      </c>
      <c r="F46" s="273">
        <f t="shared" si="28"/>
        <v>4528.79</v>
      </c>
      <c r="G46" s="272">
        <v>0.0</v>
      </c>
      <c r="H46" s="273">
        <f t="shared" si="29"/>
        <v>1471.21</v>
      </c>
      <c r="I46" s="281">
        <v>0.0</v>
      </c>
      <c r="J46" s="271">
        <f t="shared" si="30"/>
        <v>3.97</v>
      </c>
      <c r="K46" s="272">
        <v>0.0</v>
      </c>
      <c r="L46" s="273">
        <f t="shared" si="31"/>
        <v>110.46</v>
      </c>
      <c r="M46" s="272">
        <v>0.0</v>
      </c>
      <c r="N46" s="273">
        <f t="shared" si="32"/>
        <v>55</v>
      </c>
      <c r="O46" s="272">
        <f>D46</f>
        <v>2.9</v>
      </c>
      <c r="P46" s="273">
        <f t="shared" si="33"/>
        <v>5.8</v>
      </c>
      <c r="Q46" s="272">
        <f t="shared" si="34"/>
        <v>2.9</v>
      </c>
      <c r="R46" s="271">
        <f t="shared" si="22"/>
        <v>6175.23</v>
      </c>
      <c r="S46" s="217"/>
      <c r="T46" s="274">
        <v>28.0</v>
      </c>
      <c r="U46" s="274">
        <v>0.0</v>
      </c>
      <c r="V46" s="282">
        <v>0.0</v>
      </c>
      <c r="W46" s="276">
        <f>ROUND(MAX(0,F46-$S$3)+J47+ROUND(F46*$C$2/365,2)*(T46-U46)+ROUND(F46*$C$5,2)*U46,2)</f>
        <v>1581.67</v>
      </c>
      <c r="X46" s="277">
        <f>ROUND(R47/$C$14*100,2)</f>
        <v>61.79</v>
      </c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</row>
    <row r="47">
      <c r="A47" s="259"/>
      <c r="B47" s="253">
        <v>43999.0</v>
      </c>
      <c r="C47" s="278" t="s">
        <v>44</v>
      </c>
      <c r="D47" s="258">
        <f>ROUND($C$2/365*F46,2)</f>
        <v>3.97</v>
      </c>
      <c r="E47" s="279">
        <v>0.0</v>
      </c>
      <c r="F47" s="258">
        <f t="shared" si="28"/>
        <v>4528.79</v>
      </c>
      <c r="G47" s="279">
        <v>0.0</v>
      </c>
      <c r="H47" s="258">
        <f t="shared" si="29"/>
        <v>1471.21</v>
      </c>
      <c r="I47" s="279">
        <f>D47</f>
        <v>3.97</v>
      </c>
      <c r="J47" s="280">
        <f t="shared" si="30"/>
        <v>7.94</v>
      </c>
      <c r="K47" s="279">
        <v>0.0</v>
      </c>
      <c r="L47" s="258">
        <f t="shared" si="31"/>
        <v>110.46</v>
      </c>
      <c r="M47" s="279">
        <v>0.0</v>
      </c>
      <c r="N47" s="258">
        <f t="shared" si="32"/>
        <v>55</v>
      </c>
      <c r="O47" s="279">
        <f>0</f>
        <v>0</v>
      </c>
      <c r="P47" s="258">
        <f t="shared" si="33"/>
        <v>5.8</v>
      </c>
      <c r="Q47" s="279">
        <f t="shared" si="34"/>
        <v>3.97</v>
      </c>
      <c r="R47" s="280">
        <f t="shared" si="22"/>
        <v>6179.2</v>
      </c>
      <c r="S47" s="217"/>
      <c r="T47" s="27"/>
      <c r="U47" s="27"/>
      <c r="V47" s="27"/>
      <c r="W47" s="27"/>
      <c r="X47" s="27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</row>
    <row r="48">
      <c r="A48" s="259"/>
      <c r="B48" s="269">
        <v>44000.0</v>
      </c>
      <c r="C48" s="270" t="s">
        <v>61</v>
      </c>
      <c r="D48" s="273">
        <f>ROUND($C$3/365*H46,2)</f>
        <v>2.9</v>
      </c>
      <c r="E48" s="272">
        <v>0.0</v>
      </c>
      <c r="F48" s="273">
        <f t="shared" si="28"/>
        <v>4528.79</v>
      </c>
      <c r="G48" s="272">
        <v>0.0</v>
      </c>
      <c r="H48" s="273">
        <f t="shared" si="29"/>
        <v>1471.21</v>
      </c>
      <c r="I48" s="281">
        <v>0.0</v>
      </c>
      <c r="J48" s="271">
        <f t="shared" si="30"/>
        <v>7.94</v>
      </c>
      <c r="K48" s="272">
        <v>0.0</v>
      </c>
      <c r="L48" s="273">
        <f t="shared" si="31"/>
        <v>110.46</v>
      </c>
      <c r="M48" s="272">
        <v>0.0</v>
      </c>
      <c r="N48" s="273">
        <f t="shared" si="32"/>
        <v>55</v>
      </c>
      <c r="O48" s="272">
        <f>D48</f>
        <v>2.9</v>
      </c>
      <c r="P48" s="273">
        <f t="shared" si="33"/>
        <v>8.7</v>
      </c>
      <c r="Q48" s="272">
        <f t="shared" si="34"/>
        <v>2.9</v>
      </c>
      <c r="R48" s="271">
        <f t="shared" si="22"/>
        <v>6182.1</v>
      </c>
      <c r="S48" s="217"/>
      <c r="T48" s="274">
        <v>27.0</v>
      </c>
      <c r="U48" s="274">
        <v>0.0</v>
      </c>
      <c r="V48" s="283">
        <v>0.0</v>
      </c>
      <c r="W48" s="276">
        <f>ROUND(MAX(0,F48-$S$3)+J49+ROUND(F48*$C$2/365,2)*(T48-U48)+ROUND(F48*$C$5,2)*U48,2)</f>
        <v>1581.67</v>
      </c>
      <c r="X48" s="277">
        <f>ROUND(R49/$C$14*100,2)</f>
        <v>61.86</v>
      </c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</row>
    <row r="49">
      <c r="A49" s="259"/>
      <c r="B49" s="253">
        <v>44000.0</v>
      </c>
      <c r="C49" s="278" t="s">
        <v>44</v>
      </c>
      <c r="D49" s="258">
        <f>ROUND($C$2/365*F48,2)</f>
        <v>3.97</v>
      </c>
      <c r="E49" s="279">
        <v>0.0</v>
      </c>
      <c r="F49" s="258">
        <f t="shared" si="28"/>
        <v>4528.79</v>
      </c>
      <c r="G49" s="279">
        <v>0.0</v>
      </c>
      <c r="H49" s="258">
        <f t="shared" si="29"/>
        <v>1471.21</v>
      </c>
      <c r="I49" s="279">
        <f>D49</f>
        <v>3.97</v>
      </c>
      <c r="J49" s="280">
        <f t="shared" si="30"/>
        <v>11.91</v>
      </c>
      <c r="K49" s="279">
        <v>0.0</v>
      </c>
      <c r="L49" s="258">
        <f t="shared" si="31"/>
        <v>110.46</v>
      </c>
      <c r="M49" s="279">
        <v>0.0</v>
      </c>
      <c r="N49" s="258">
        <f t="shared" si="32"/>
        <v>55</v>
      </c>
      <c r="O49" s="279">
        <v>0.0</v>
      </c>
      <c r="P49" s="258">
        <f t="shared" si="33"/>
        <v>8.7</v>
      </c>
      <c r="Q49" s="279">
        <f t="shared" si="34"/>
        <v>3.97</v>
      </c>
      <c r="R49" s="280">
        <f t="shared" si="22"/>
        <v>6186.07</v>
      </c>
      <c r="S49" s="217"/>
      <c r="T49" s="27"/>
      <c r="U49" s="27"/>
      <c r="V49" s="283">
        <v>0.0</v>
      </c>
      <c r="W49" s="27"/>
      <c r="X49" s="27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</row>
    <row r="50">
      <c r="A50" s="259"/>
      <c r="B50" s="269">
        <v>44001.0</v>
      </c>
      <c r="C50" s="270" t="s">
        <v>61</v>
      </c>
      <c r="D50" s="273">
        <f>ROUND($C$3/365*H48,2)</f>
        <v>2.9</v>
      </c>
      <c r="E50" s="272">
        <v>0.0</v>
      </c>
      <c r="F50" s="273">
        <f t="shared" si="28"/>
        <v>4528.79</v>
      </c>
      <c r="G50" s="272">
        <v>0.0</v>
      </c>
      <c r="H50" s="273">
        <f t="shared" si="29"/>
        <v>1471.21</v>
      </c>
      <c r="I50" s="281">
        <v>0.0</v>
      </c>
      <c r="J50" s="271">
        <f>J49+I50+I50</f>
        <v>11.91</v>
      </c>
      <c r="K50" s="272">
        <v>0.0</v>
      </c>
      <c r="L50" s="273">
        <f t="shared" si="31"/>
        <v>110.46</v>
      </c>
      <c r="M50" s="272">
        <v>0.0</v>
      </c>
      <c r="N50" s="273">
        <f t="shared" si="32"/>
        <v>55</v>
      </c>
      <c r="O50" s="272">
        <f>D50</f>
        <v>2.9</v>
      </c>
      <c r="P50" s="273">
        <f t="shared" si="33"/>
        <v>11.6</v>
      </c>
      <c r="Q50" s="272">
        <f t="shared" si="34"/>
        <v>2.9</v>
      </c>
      <c r="R50" s="271">
        <f t="shared" si="22"/>
        <v>6188.97</v>
      </c>
      <c r="S50" s="217"/>
      <c r="T50" s="274">
        <v>26.0</v>
      </c>
      <c r="U50" s="274">
        <v>0.0</v>
      </c>
      <c r="V50" s="283">
        <v>0.0</v>
      </c>
      <c r="W50" s="276">
        <f>ROUND(MAX(0,F50-$S$3)+J51+ROUND(F50*$C$2/365,2)*(T50-U50)+ROUND(F50*$C$5,2)*U50,2)</f>
        <v>1581.67</v>
      </c>
      <c r="X50" s="277">
        <f>ROUND(R51/$C$14*100,2)</f>
        <v>61.93</v>
      </c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</row>
    <row r="51">
      <c r="A51" s="259"/>
      <c r="B51" s="253">
        <v>44001.0</v>
      </c>
      <c r="C51" s="278" t="s">
        <v>44</v>
      </c>
      <c r="D51" s="258">
        <f>ROUND($C$2/365*F50,2)</f>
        <v>3.97</v>
      </c>
      <c r="E51" s="279">
        <v>0.0</v>
      </c>
      <c r="F51" s="258">
        <f t="shared" si="28"/>
        <v>4528.79</v>
      </c>
      <c r="G51" s="279">
        <v>0.0</v>
      </c>
      <c r="H51" s="258">
        <f t="shared" si="29"/>
        <v>1471.21</v>
      </c>
      <c r="I51" s="279">
        <f>D51</f>
        <v>3.97</v>
      </c>
      <c r="J51" s="280">
        <f t="shared" ref="J51:J53" si="35">J50+I51</f>
        <v>15.88</v>
      </c>
      <c r="K51" s="279">
        <v>0.0</v>
      </c>
      <c r="L51" s="258">
        <f t="shared" si="31"/>
        <v>110.46</v>
      </c>
      <c r="M51" s="279">
        <v>0.0</v>
      </c>
      <c r="N51" s="258">
        <f t="shared" si="32"/>
        <v>55</v>
      </c>
      <c r="O51" s="279">
        <v>0.0</v>
      </c>
      <c r="P51" s="258">
        <f t="shared" si="33"/>
        <v>11.6</v>
      </c>
      <c r="Q51" s="279">
        <f t="shared" si="34"/>
        <v>3.97</v>
      </c>
      <c r="R51" s="280">
        <f t="shared" si="22"/>
        <v>6192.94</v>
      </c>
      <c r="S51" s="217"/>
      <c r="T51" s="27"/>
      <c r="U51" s="27"/>
      <c r="V51" s="283">
        <v>0.0</v>
      </c>
      <c r="W51" s="27"/>
      <c r="X51" s="27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</row>
    <row r="52">
      <c r="A52" s="259"/>
      <c r="B52" s="269">
        <v>44002.0</v>
      </c>
      <c r="C52" s="270" t="s">
        <v>61</v>
      </c>
      <c r="D52" s="273">
        <f>ROUND($C$3/365*H50,2)</f>
        <v>2.9</v>
      </c>
      <c r="E52" s="272">
        <v>0.0</v>
      </c>
      <c r="F52" s="273">
        <f t="shared" si="28"/>
        <v>4528.79</v>
      </c>
      <c r="G52" s="272">
        <v>0.0</v>
      </c>
      <c r="H52" s="273">
        <f t="shared" si="29"/>
        <v>1471.21</v>
      </c>
      <c r="I52" s="281">
        <v>0.0</v>
      </c>
      <c r="J52" s="271">
        <f t="shared" si="35"/>
        <v>15.88</v>
      </c>
      <c r="K52" s="272">
        <v>0.0</v>
      </c>
      <c r="L52" s="273">
        <f t="shared" si="31"/>
        <v>110.46</v>
      </c>
      <c r="M52" s="272">
        <v>0.0</v>
      </c>
      <c r="N52" s="273">
        <f t="shared" si="32"/>
        <v>55</v>
      </c>
      <c r="O52" s="272">
        <f>D52</f>
        <v>2.9</v>
      </c>
      <c r="P52" s="273">
        <f t="shared" si="33"/>
        <v>14.5</v>
      </c>
      <c r="Q52" s="272">
        <f t="shared" si="34"/>
        <v>2.9</v>
      </c>
      <c r="R52" s="271">
        <f t="shared" si="22"/>
        <v>6195.84</v>
      </c>
      <c r="S52" s="217"/>
      <c r="T52" s="274">
        <f>$B$102-B52</f>
        <v>25</v>
      </c>
      <c r="U52" s="274">
        <v>0.0</v>
      </c>
      <c r="V52" s="283">
        <v>0.0</v>
      </c>
      <c r="W52" s="276">
        <f>ROUND(MAX(0,F52-$S$3)+J53+ROUND(F52*$C$2/365,2)*(T52-U52)+ROUND(F52*$C$5,2)*U52,2)</f>
        <v>1581.67</v>
      </c>
      <c r="X52" s="277">
        <f>ROUND(R53/$C$14*100,2)</f>
        <v>62</v>
      </c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</row>
    <row r="53">
      <c r="A53" s="259"/>
      <c r="B53" s="253">
        <v>44002.0</v>
      </c>
      <c r="C53" s="278" t="s">
        <v>44</v>
      </c>
      <c r="D53" s="258">
        <f>ROUND($C$2/365*F52,2)</f>
        <v>3.97</v>
      </c>
      <c r="E53" s="279">
        <v>0.0</v>
      </c>
      <c r="F53" s="258">
        <f t="shared" si="28"/>
        <v>4528.79</v>
      </c>
      <c r="G53" s="279">
        <v>0.0</v>
      </c>
      <c r="H53" s="258">
        <f t="shared" si="29"/>
        <v>1471.21</v>
      </c>
      <c r="I53" s="279">
        <f>D53</f>
        <v>3.97</v>
      </c>
      <c r="J53" s="280">
        <f t="shared" si="35"/>
        <v>19.85</v>
      </c>
      <c r="K53" s="279">
        <v>0.0</v>
      </c>
      <c r="L53" s="258">
        <f t="shared" si="31"/>
        <v>110.46</v>
      </c>
      <c r="M53" s="279">
        <v>0.0</v>
      </c>
      <c r="N53" s="258">
        <f t="shared" si="32"/>
        <v>55</v>
      </c>
      <c r="O53" s="279">
        <v>0.0</v>
      </c>
      <c r="P53" s="258">
        <f t="shared" si="33"/>
        <v>14.5</v>
      </c>
      <c r="Q53" s="279">
        <f t="shared" si="34"/>
        <v>3.97</v>
      </c>
      <c r="R53" s="280">
        <f t="shared" si="22"/>
        <v>6199.81</v>
      </c>
      <c r="S53" s="217"/>
      <c r="T53" s="27"/>
      <c r="U53" s="27"/>
      <c r="V53" s="283">
        <v>0.0</v>
      </c>
      <c r="W53" s="27"/>
      <c r="X53" s="27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</row>
    <row r="54">
      <c r="A54" s="259"/>
      <c r="B54" s="269">
        <v>44003.0</v>
      </c>
      <c r="C54" s="270" t="s">
        <v>61</v>
      </c>
      <c r="D54" s="273">
        <f>ROUND($C$3/365*H52,2)</f>
        <v>2.9</v>
      </c>
      <c r="E54" s="272">
        <v>0.0</v>
      </c>
      <c r="F54" s="273">
        <f t="shared" si="28"/>
        <v>4528.79</v>
      </c>
      <c r="G54" s="272">
        <v>0.0</v>
      </c>
      <c r="H54" s="273">
        <f t="shared" si="29"/>
        <v>1471.21</v>
      </c>
      <c r="I54" s="281">
        <v>0.0</v>
      </c>
      <c r="J54" s="271">
        <f>J53+I54+I54</f>
        <v>19.85</v>
      </c>
      <c r="K54" s="272">
        <v>0.0</v>
      </c>
      <c r="L54" s="273">
        <f t="shared" si="31"/>
        <v>110.46</v>
      </c>
      <c r="M54" s="272">
        <v>0.0</v>
      </c>
      <c r="N54" s="273">
        <f t="shared" si="32"/>
        <v>55</v>
      </c>
      <c r="O54" s="272">
        <f>D54</f>
        <v>2.9</v>
      </c>
      <c r="P54" s="273">
        <f t="shared" si="33"/>
        <v>17.4</v>
      </c>
      <c r="Q54" s="272">
        <f t="shared" si="34"/>
        <v>2.9</v>
      </c>
      <c r="R54" s="271">
        <f t="shared" si="22"/>
        <v>6202.71</v>
      </c>
      <c r="S54" s="217"/>
      <c r="T54" s="274">
        <f>$B$102-B54</f>
        <v>24</v>
      </c>
      <c r="U54" s="274">
        <v>0.0</v>
      </c>
      <c r="V54" s="283">
        <v>0.0</v>
      </c>
      <c r="W54" s="276">
        <f>ROUND(MAX(0,F54-$S$3)+J55+ROUND(F54*$C$2/365,2)*(T54-U54)+ROUND(F54*$C$5,2)*U54,2)</f>
        <v>1581.67</v>
      </c>
      <c r="X54" s="277">
        <f>ROUND(R55/$C$14*100,2)</f>
        <v>62.07</v>
      </c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</row>
    <row r="55">
      <c r="A55" s="259"/>
      <c r="B55" s="253">
        <v>44003.0</v>
      </c>
      <c r="C55" s="278" t="s">
        <v>44</v>
      </c>
      <c r="D55" s="258">
        <f>ROUND($C$2/365*F54,2)</f>
        <v>3.97</v>
      </c>
      <c r="E55" s="279">
        <v>0.0</v>
      </c>
      <c r="F55" s="258">
        <f t="shared" si="28"/>
        <v>4528.79</v>
      </c>
      <c r="G55" s="279">
        <v>0.0</v>
      </c>
      <c r="H55" s="258">
        <f t="shared" si="29"/>
        <v>1471.21</v>
      </c>
      <c r="I55" s="279">
        <f>D55</f>
        <v>3.97</v>
      </c>
      <c r="J55" s="280">
        <f t="shared" ref="J55:J57" si="36">J54+I55</f>
        <v>23.82</v>
      </c>
      <c r="K55" s="279">
        <v>0.0</v>
      </c>
      <c r="L55" s="258">
        <f t="shared" si="31"/>
        <v>110.46</v>
      </c>
      <c r="M55" s="279">
        <v>0.0</v>
      </c>
      <c r="N55" s="258">
        <f t="shared" si="32"/>
        <v>55</v>
      </c>
      <c r="O55" s="279">
        <v>0.0</v>
      </c>
      <c r="P55" s="258">
        <f t="shared" si="33"/>
        <v>17.4</v>
      </c>
      <c r="Q55" s="279">
        <f t="shared" si="34"/>
        <v>3.97</v>
      </c>
      <c r="R55" s="280">
        <f t="shared" si="22"/>
        <v>6206.68</v>
      </c>
      <c r="S55" s="217"/>
      <c r="T55" s="27"/>
      <c r="U55" s="27"/>
      <c r="V55" s="283">
        <v>0.0</v>
      </c>
      <c r="W55" s="27"/>
      <c r="X55" s="27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</row>
    <row r="56">
      <c r="A56" s="259"/>
      <c r="B56" s="269">
        <v>44004.0</v>
      </c>
      <c r="C56" s="270" t="s">
        <v>61</v>
      </c>
      <c r="D56" s="273">
        <f>ROUND($C$3/365*H54,2)</f>
        <v>2.9</v>
      </c>
      <c r="E56" s="272">
        <v>0.0</v>
      </c>
      <c r="F56" s="273">
        <f t="shared" si="28"/>
        <v>4528.79</v>
      </c>
      <c r="G56" s="272">
        <v>0.0</v>
      </c>
      <c r="H56" s="273">
        <f t="shared" si="29"/>
        <v>1471.21</v>
      </c>
      <c r="I56" s="281">
        <v>0.0</v>
      </c>
      <c r="J56" s="271">
        <f t="shared" si="36"/>
        <v>23.82</v>
      </c>
      <c r="K56" s="272">
        <v>0.0</v>
      </c>
      <c r="L56" s="273">
        <f t="shared" si="31"/>
        <v>110.46</v>
      </c>
      <c r="M56" s="272">
        <v>0.0</v>
      </c>
      <c r="N56" s="273">
        <f t="shared" si="32"/>
        <v>55</v>
      </c>
      <c r="O56" s="272">
        <f>D56</f>
        <v>2.9</v>
      </c>
      <c r="P56" s="273">
        <f t="shared" si="33"/>
        <v>20.3</v>
      </c>
      <c r="Q56" s="272">
        <f t="shared" si="34"/>
        <v>2.9</v>
      </c>
      <c r="R56" s="271">
        <f t="shared" si="22"/>
        <v>6209.58</v>
      </c>
      <c r="S56" s="217"/>
      <c r="T56" s="274">
        <f>$B$102-B56</f>
        <v>23</v>
      </c>
      <c r="U56" s="274">
        <v>0.0</v>
      </c>
      <c r="V56" s="283">
        <v>0.0</v>
      </c>
      <c r="W56" s="276">
        <f>ROUND(MAX(0,F56-$S$3)+J57+ROUND(F56*$C$2/365,2)*(T56-U56)+ROUND(F56*$C$5,2)*U56,2)</f>
        <v>1581.67</v>
      </c>
      <c r="X56" s="277">
        <f>ROUND(R57/$C$14*100,2)</f>
        <v>62.14</v>
      </c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</row>
    <row r="57">
      <c r="A57" s="259"/>
      <c r="B57" s="253">
        <v>44004.0</v>
      </c>
      <c r="C57" s="278" t="s">
        <v>44</v>
      </c>
      <c r="D57" s="258">
        <f>ROUND($C$2/365*F56,2)</f>
        <v>3.97</v>
      </c>
      <c r="E57" s="279">
        <v>0.0</v>
      </c>
      <c r="F57" s="258">
        <f t="shared" si="28"/>
        <v>4528.79</v>
      </c>
      <c r="G57" s="279">
        <v>0.0</v>
      </c>
      <c r="H57" s="258">
        <f t="shared" si="29"/>
        <v>1471.21</v>
      </c>
      <c r="I57" s="279">
        <f>D57</f>
        <v>3.97</v>
      </c>
      <c r="J57" s="280">
        <f t="shared" si="36"/>
        <v>27.79</v>
      </c>
      <c r="K57" s="279">
        <v>0.0</v>
      </c>
      <c r="L57" s="258">
        <f t="shared" si="31"/>
        <v>110.46</v>
      </c>
      <c r="M57" s="279">
        <v>0.0</v>
      </c>
      <c r="N57" s="258">
        <f t="shared" si="32"/>
        <v>55</v>
      </c>
      <c r="O57" s="279">
        <v>0.0</v>
      </c>
      <c r="P57" s="258">
        <f t="shared" si="33"/>
        <v>20.3</v>
      </c>
      <c r="Q57" s="279">
        <f t="shared" si="34"/>
        <v>3.97</v>
      </c>
      <c r="R57" s="280">
        <f t="shared" si="22"/>
        <v>6213.55</v>
      </c>
      <c r="S57" s="217"/>
      <c r="T57" s="27"/>
      <c r="U57" s="27"/>
      <c r="V57" s="283">
        <v>0.0</v>
      </c>
      <c r="W57" s="27"/>
      <c r="X57" s="27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</row>
    <row r="58">
      <c r="A58" s="259"/>
      <c r="B58" s="269">
        <v>44005.0</v>
      </c>
      <c r="C58" s="270" t="s">
        <v>61</v>
      </c>
      <c r="D58" s="273">
        <f>ROUND($C$3/365*H56,2)</f>
        <v>2.9</v>
      </c>
      <c r="E58" s="272">
        <v>0.0</v>
      </c>
      <c r="F58" s="273">
        <f t="shared" si="28"/>
        <v>4528.79</v>
      </c>
      <c r="G58" s="272">
        <v>0.0</v>
      </c>
      <c r="H58" s="273">
        <f t="shared" si="29"/>
        <v>1471.21</v>
      </c>
      <c r="I58" s="281">
        <v>0.0</v>
      </c>
      <c r="J58" s="271">
        <f>J57+I58+I58</f>
        <v>27.79</v>
      </c>
      <c r="K58" s="272">
        <v>0.0</v>
      </c>
      <c r="L58" s="273">
        <f t="shared" si="31"/>
        <v>110.46</v>
      </c>
      <c r="M58" s="272">
        <v>0.0</v>
      </c>
      <c r="N58" s="273">
        <f t="shared" si="32"/>
        <v>55</v>
      </c>
      <c r="O58" s="272">
        <f>D58</f>
        <v>2.9</v>
      </c>
      <c r="P58" s="273">
        <f t="shared" si="33"/>
        <v>23.2</v>
      </c>
      <c r="Q58" s="272">
        <f t="shared" si="34"/>
        <v>2.9</v>
      </c>
      <c r="R58" s="271">
        <f t="shared" si="22"/>
        <v>6216.45</v>
      </c>
      <c r="S58" s="217"/>
      <c r="T58" s="274">
        <f>$B$102-B58</f>
        <v>22</v>
      </c>
      <c r="U58" s="274">
        <v>0.0</v>
      </c>
      <c r="V58" s="283">
        <v>0.0</v>
      </c>
      <c r="W58" s="276">
        <f>ROUND(MAX(0,F58-$S$3)+J59+ROUND(F58*$C$2/365,2)*(T58-U58)+ROUND(F58*$C$5,2)*U58,2)</f>
        <v>1581.67</v>
      </c>
      <c r="X58" s="277">
        <f>ROUND(R59/$C$14*100,2)</f>
        <v>62.2</v>
      </c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</row>
    <row r="59">
      <c r="A59" s="259"/>
      <c r="B59" s="253">
        <v>44005.0</v>
      </c>
      <c r="C59" s="278" t="s">
        <v>44</v>
      </c>
      <c r="D59" s="258">
        <f>ROUND($C$2/365*F58,2)</f>
        <v>3.97</v>
      </c>
      <c r="E59" s="279">
        <v>0.0</v>
      </c>
      <c r="F59" s="258">
        <f t="shared" si="28"/>
        <v>4528.79</v>
      </c>
      <c r="G59" s="279">
        <v>0.0</v>
      </c>
      <c r="H59" s="258">
        <f t="shared" si="29"/>
        <v>1471.21</v>
      </c>
      <c r="I59" s="279">
        <f>D59</f>
        <v>3.97</v>
      </c>
      <c r="J59" s="280">
        <f t="shared" ref="J59:J61" si="37">J58+I59</f>
        <v>31.76</v>
      </c>
      <c r="K59" s="279">
        <v>0.0</v>
      </c>
      <c r="L59" s="258">
        <f t="shared" si="31"/>
        <v>110.46</v>
      </c>
      <c r="M59" s="279">
        <v>0.0</v>
      </c>
      <c r="N59" s="258">
        <f t="shared" si="32"/>
        <v>55</v>
      </c>
      <c r="O59" s="279">
        <v>0.0</v>
      </c>
      <c r="P59" s="258">
        <f t="shared" si="33"/>
        <v>23.2</v>
      </c>
      <c r="Q59" s="279">
        <f t="shared" si="34"/>
        <v>3.97</v>
      </c>
      <c r="R59" s="280">
        <f t="shared" si="22"/>
        <v>6220.42</v>
      </c>
      <c r="S59" s="217"/>
      <c r="T59" s="27"/>
      <c r="U59" s="27"/>
      <c r="V59" s="283">
        <v>0.0</v>
      </c>
      <c r="W59" s="27"/>
      <c r="X59" s="27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</row>
    <row r="60">
      <c r="A60" s="259"/>
      <c r="B60" s="269">
        <v>44006.0</v>
      </c>
      <c r="C60" s="270" t="s">
        <v>61</v>
      </c>
      <c r="D60" s="273">
        <f>ROUND($C$3/365*H58,2)</f>
        <v>2.9</v>
      </c>
      <c r="E60" s="272">
        <v>0.0</v>
      </c>
      <c r="F60" s="273">
        <f t="shared" si="28"/>
        <v>4528.79</v>
      </c>
      <c r="G60" s="272">
        <v>0.0</v>
      </c>
      <c r="H60" s="273">
        <f t="shared" si="29"/>
        <v>1471.21</v>
      </c>
      <c r="I60" s="281">
        <v>0.0</v>
      </c>
      <c r="J60" s="271">
        <f t="shared" si="37"/>
        <v>31.76</v>
      </c>
      <c r="K60" s="272">
        <v>0.0</v>
      </c>
      <c r="L60" s="273">
        <f t="shared" si="31"/>
        <v>110.46</v>
      </c>
      <c r="M60" s="272">
        <v>0.0</v>
      </c>
      <c r="N60" s="273">
        <f t="shared" si="32"/>
        <v>55</v>
      </c>
      <c r="O60" s="272">
        <f>D60</f>
        <v>2.9</v>
      </c>
      <c r="P60" s="273">
        <f t="shared" si="33"/>
        <v>26.1</v>
      </c>
      <c r="Q60" s="272">
        <f t="shared" si="34"/>
        <v>2.9</v>
      </c>
      <c r="R60" s="271">
        <f t="shared" si="22"/>
        <v>6223.32</v>
      </c>
      <c r="S60" s="217"/>
      <c r="T60" s="274">
        <f>$B$102-B60</f>
        <v>21</v>
      </c>
      <c r="U60" s="274">
        <v>0.0</v>
      </c>
      <c r="V60" s="283">
        <v>0.0</v>
      </c>
      <c r="W60" s="276">
        <f>ROUND(MAX(0,F60-$S$3)+J61+ROUND(F60*$C$2/365,2)*(T60-U60)+ROUND(F60*$C$5,2)*U60,2)</f>
        <v>1581.67</v>
      </c>
      <c r="X60" s="277">
        <f>ROUND(R61/$C$14*100,2)</f>
        <v>62.27</v>
      </c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</row>
    <row r="61">
      <c r="A61" s="259"/>
      <c r="B61" s="253">
        <v>44006.0</v>
      </c>
      <c r="C61" s="278" t="s">
        <v>44</v>
      </c>
      <c r="D61" s="258">
        <f>ROUND($C$2/365*F60,2)</f>
        <v>3.97</v>
      </c>
      <c r="E61" s="279">
        <v>0.0</v>
      </c>
      <c r="F61" s="258">
        <f t="shared" si="28"/>
        <v>4528.79</v>
      </c>
      <c r="G61" s="279">
        <v>0.0</v>
      </c>
      <c r="H61" s="258">
        <f t="shared" si="29"/>
        <v>1471.21</v>
      </c>
      <c r="I61" s="279">
        <f>D61</f>
        <v>3.97</v>
      </c>
      <c r="J61" s="280">
        <f t="shared" si="37"/>
        <v>35.73</v>
      </c>
      <c r="K61" s="279">
        <v>0.0</v>
      </c>
      <c r="L61" s="258">
        <f t="shared" si="31"/>
        <v>110.46</v>
      </c>
      <c r="M61" s="279">
        <v>0.0</v>
      </c>
      <c r="N61" s="258">
        <f t="shared" si="32"/>
        <v>55</v>
      </c>
      <c r="O61" s="279">
        <v>0.0</v>
      </c>
      <c r="P61" s="258">
        <f t="shared" si="33"/>
        <v>26.1</v>
      </c>
      <c r="Q61" s="279">
        <f t="shared" si="34"/>
        <v>3.97</v>
      </c>
      <c r="R61" s="280">
        <f t="shared" si="22"/>
        <v>6227.29</v>
      </c>
      <c r="S61" s="217"/>
      <c r="T61" s="27"/>
      <c r="U61" s="27"/>
      <c r="V61" s="283">
        <v>0.0</v>
      </c>
      <c r="W61" s="27"/>
      <c r="X61" s="27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</row>
    <row r="62">
      <c r="A62" s="259"/>
      <c r="B62" s="269">
        <v>44007.0</v>
      </c>
      <c r="C62" s="270" t="s">
        <v>61</v>
      </c>
      <c r="D62" s="273">
        <f>ROUND($C$3/365*H60,2)</f>
        <v>2.9</v>
      </c>
      <c r="E62" s="272">
        <v>0.0</v>
      </c>
      <c r="F62" s="273">
        <f t="shared" si="28"/>
        <v>4528.79</v>
      </c>
      <c r="G62" s="272">
        <v>0.0</v>
      </c>
      <c r="H62" s="273">
        <f t="shared" si="29"/>
        <v>1471.21</v>
      </c>
      <c r="I62" s="281">
        <v>0.0</v>
      </c>
      <c r="J62" s="271">
        <f>J61+I62+I62</f>
        <v>35.73</v>
      </c>
      <c r="K62" s="272">
        <v>0.0</v>
      </c>
      <c r="L62" s="273">
        <f t="shared" si="31"/>
        <v>110.46</v>
      </c>
      <c r="M62" s="272">
        <v>0.0</v>
      </c>
      <c r="N62" s="273">
        <f t="shared" si="32"/>
        <v>55</v>
      </c>
      <c r="O62" s="272">
        <f>D62</f>
        <v>2.9</v>
      </c>
      <c r="P62" s="273">
        <f t="shared" si="33"/>
        <v>29</v>
      </c>
      <c r="Q62" s="272">
        <f t="shared" si="34"/>
        <v>2.9</v>
      </c>
      <c r="R62" s="271">
        <f t="shared" si="22"/>
        <v>6230.19</v>
      </c>
      <c r="S62" s="217"/>
      <c r="T62" s="274">
        <f>$B$102-B62</f>
        <v>20</v>
      </c>
      <c r="U62" s="274">
        <v>0.0</v>
      </c>
      <c r="V62" s="283">
        <v>0.0</v>
      </c>
      <c r="W62" s="276">
        <f>ROUND(MAX(0,F62-$S$3)+J63+ROUND(F62*$C$2/365,2)*(T62-U62)+ROUND(F62*$C$5,2)*U62,2)</f>
        <v>1581.67</v>
      </c>
      <c r="X62" s="277">
        <f>ROUND(R63/$C$14*100,2)</f>
        <v>62.34</v>
      </c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</row>
    <row r="63">
      <c r="A63" s="259"/>
      <c r="B63" s="253">
        <v>44007.0</v>
      </c>
      <c r="C63" s="278" t="s">
        <v>44</v>
      </c>
      <c r="D63" s="258">
        <f>ROUND($C$2/365*F62,2)</f>
        <v>3.97</v>
      </c>
      <c r="E63" s="279">
        <v>0.0</v>
      </c>
      <c r="F63" s="258">
        <f t="shared" si="28"/>
        <v>4528.79</v>
      </c>
      <c r="G63" s="279">
        <v>0.0</v>
      </c>
      <c r="H63" s="258">
        <f t="shared" si="29"/>
        <v>1471.21</v>
      </c>
      <c r="I63" s="279">
        <f>D63</f>
        <v>3.97</v>
      </c>
      <c r="J63" s="280">
        <f t="shared" ref="J63:J65" si="38">J62+I63</f>
        <v>39.7</v>
      </c>
      <c r="K63" s="279">
        <v>0.0</v>
      </c>
      <c r="L63" s="258">
        <f t="shared" si="31"/>
        <v>110.46</v>
      </c>
      <c r="M63" s="279">
        <v>0.0</v>
      </c>
      <c r="N63" s="258">
        <f t="shared" si="32"/>
        <v>55</v>
      </c>
      <c r="O63" s="279">
        <v>0.0</v>
      </c>
      <c r="P63" s="258">
        <f t="shared" si="33"/>
        <v>29</v>
      </c>
      <c r="Q63" s="279">
        <f t="shared" si="34"/>
        <v>3.97</v>
      </c>
      <c r="R63" s="280">
        <f t="shared" si="22"/>
        <v>6234.16</v>
      </c>
      <c r="S63" s="217"/>
      <c r="T63" s="27"/>
      <c r="U63" s="27"/>
      <c r="V63" s="283">
        <v>0.0</v>
      </c>
      <c r="W63" s="27"/>
      <c r="X63" s="27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</row>
    <row r="64">
      <c r="A64" s="259"/>
      <c r="B64" s="269">
        <v>44008.0</v>
      </c>
      <c r="C64" s="270" t="s">
        <v>61</v>
      </c>
      <c r="D64" s="273">
        <f>ROUND($C$3/365*H62,2)</f>
        <v>2.9</v>
      </c>
      <c r="E64" s="272">
        <v>0.0</v>
      </c>
      <c r="F64" s="273">
        <f t="shared" si="28"/>
        <v>4528.79</v>
      </c>
      <c r="G64" s="272">
        <v>0.0</v>
      </c>
      <c r="H64" s="273">
        <f t="shared" si="29"/>
        <v>1471.21</v>
      </c>
      <c r="I64" s="281">
        <v>0.0</v>
      </c>
      <c r="J64" s="271">
        <f t="shared" si="38"/>
        <v>39.7</v>
      </c>
      <c r="K64" s="272">
        <v>0.0</v>
      </c>
      <c r="L64" s="273">
        <f t="shared" si="31"/>
        <v>110.46</v>
      </c>
      <c r="M64" s="272">
        <v>0.0</v>
      </c>
      <c r="N64" s="273">
        <f t="shared" si="32"/>
        <v>55</v>
      </c>
      <c r="O64" s="272">
        <f>D64</f>
        <v>2.9</v>
      </c>
      <c r="P64" s="273">
        <f t="shared" si="33"/>
        <v>31.9</v>
      </c>
      <c r="Q64" s="272">
        <f t="shared" si="34"/>
        <v>2.9</v>
      </c>
      <c r="R64" s="271">
        <f t="shared" si="22"/>
        <v>6237.06</v>
      </c>
      <c r="S64" s="217"/>
      <c r="T64" s="274">
        <f>$B$102-B64</f>
        <v>19</v>
      </c>
      <c r="U64" s="274">
        <v>0.0</v>
      </c>
      <c r="V64" s="283">
        <v>0.0</v>
      </c>
      <c r="W64" s="276">
        <f>ROUND(MAX(0,F64-$S$3)+J65+ROUND(F64*$C$2/365,2)*(T64-U64)+ROUND(F64*$C$5,2)*U64,2)</f>
        <v>1581.67</v>
      </c>
      <c r="X64" s="277">
        <f>ROUND(R65/$C$14*100,2)</f>
        <v>62.41</v>
      </c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</row>
    <row r="65">
      <c r="A65" s="259"/>
      <c r="B65" s="253">
        <v>44008.0</v>
      </c>
      <c r="C65" s="278" t="s">
        <v>44</v>
      </c>
      <c r="D65" s="258">
        <f>ROUND($C$2/365*F64,2)</f>
        <v>3.97</v>
      </c>
      <c r="E65" s="279">
        <v>0.0</v>
      </c>
      <c r="F65" s="258">
        <f t="shared" si="28"/>
        <v>4528.79</v>
      </c>
      <c r="G65" s="279">
        <v>0.0</v>
      </c>
      <c r="H65" s="258">
        <f t="shared" si="29"/>
        <v>1471.21</v>
      </c>
      <c r="I65" s="279">
        <f>D65</f>
        <v>3.97</v>
      </c>
      <c r="J65" s="280">
        <f t="shared" si="38"/>
        <v>43.67</v>
      </c>
      <c r="K65" s="279">
        <v>0.0</v>
      </c>
      <c r="L65" s="258">
        <f t="shared" si="31"/>
        <v>110.46</v>
      </c>
      <c r="M65" s="279">
        <v>0.0</v>
      </c>
      <c r="N65" s="258">
        <f t="shared" si="32"/>
        <v>55</v>
      </c>
      <c r="O65" s="279">
        <v>0.0</v>
      </c>
      <c r="P65" s="258">
        <f t="shared" si="33"/>
        <v>31.9</v>
      </c>
      <c r="Q65" s="279">
        <f t="shared" si="34"/>
        <v>3.97</v>
      </c>
      <c r="R65" s="280">
        <f t="shared" si="22"/>
        <v>6241.03</v>
      </c>
      <c r="S65" s="217"/>
      <c r="T65" s="27"/>
      <c r="U65" s="27"/>
      <c r="V65" s="283">
        <v>0.0</v>
      </c>
      <c r="W65" s="27"/>
      <c r="X65" s="27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</row>
    <row r="66">
      <c r="A66" s="259"/>
      <c r="B66" s="269">
        <v>44009.0</v>
      </c>
      <c r="C66" s="270" t="s">
        <v>61</v>
      </c>
      <c r="D66" s="273">
        <f>ROUND($C$3/365*H64,2)</f>
        <v>2.9</v>
      </c>
      <c r="E66" s="272">
        <v>0.0</v>
      </c>
      <c r="F66" s="273">
        <f t="shared" si="28"/>
        <v>4528.79</v>
      </c>
      <c r="G66" s="272">
        <v>0.0</v>
      </c>
      <c r="H66" s="273">
        <f t="shared" si="29"/>
        <v>1471.21</v>
      </c>
      <c r="I66" s="281">
        <v>0.0</v>
      </c>
      <c r="J66" s="271">
        <f>J65+I66+I66</f>
        <v>43.67</v>
      </c>
      <c r="K66" s="272">
        <v>0.0</v>
      </c>
      <c r="L66" s="273">
        <f t="shared" si="31"/>
        <v>110.46</v>
      </c>
      <c r="M66" s="272">
        <v>0.0</v>
      </c>
      <c r="N66" s="273">
        <f t="shared" si="32"/>
        <v>55</v>
      </c>
      <c r="O66" s="272">
        <f>D66</f>
        <v>2.9</v>
      </c>
      <c r="P66" s="273">
        <f t="shared" si="33"/>
        <v>34.8</v>
      </c>
      <c r="Q66" s="272">
        <f t="shared" si="34"/>
        <v>2.9</v>
      </c>
      <c r="R66" s="271">
        <f t="shared" si="22"/>
        <v>6243.93</v>
      </c>
      <c r="S66" s="217"/>
      <c r="T66" s="274">
        <f>$B$102-B66</f>
        <v>18</v>
      </c>
      <c r="U66" s="274">
        <v>0.0</v>
      </c>
      <c r="V66" s="283">
        <v>0.0</v>
      </c>
      <c r="W66" s="276">
        <f>ROUND(MAX(0,F66-$S$3)+J67+ROUND(F66*$C$2/365,2)*(T66-U66)+ROUND(F66*$C$5,2)*U66,2)</f>
        <v>1581.67</v>
      </c>
      <c r="X66" s="277">
        <f>ROUND(R67/$C$14*100,2)</f>
        <v>62.48</v>
      </c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</row>
    <row r="67">
      <c r="A67" s="259"/>
      <c r="B67" s="253">
        <v>44009.0</v>
      </c>
      <c r="C67" s="278" t="s">
        <v>44</v>
      </c>
      <c r="D67" s="258">
        <f>ROUND($C$2/365*F66,2)</f>
        <v>3.97</v>
      </c>
      <c r="E67" s="279">
        <v>0.0</v>
      </c>
      <c r="F67" s="258">
        <f t="shared" si="28"/>
        <v>4528.79</v>
      </c>
      <c r="G67" s="279">
        <v>0.0</v>
      </c>
      <c r="H67" s="258">
        <f t="shared" si="29"/>
        <v>1471.21</v>
      </c>
      <c r="I67" s="279">
        <f>D67</f>
        <v>3.97</v>
      </c>
      <c r="J67" s="280">
        <f t="shared" ref="J67:J69" si="39">J66+I67</f>
        <v>47.64</v>
      </c>
      <c r="K67" s="279">
        <v>0.0</v>
      </c>
      <c r="L67" s="258">
        <f t="shared" si="31"/>
        <v>110.46</v>
      </c>
      <c r="M67" s="279">
        <v>0.0</v>
      </c>
      <c r="N67" s="258">
        <f t="shared" si="32"/>
        <v>55</v>
      </c>
      <c r="O67" s="279">
        <v>0.0</v>
      </c>
      <c r="P67" s="258">
        <f t="shared" si="33"/>
        <v>34.8</v>
      </c>
      <c r="Q67" s="279">
        <f t="shared" si="34"/>
        <v>3.97</v>
      </c>
      <c r="R67" s="280">
        <f t="shared" si="22"/>
        <v>6247.9</v>
      </c>
      <c r="S67" s="217"/>
      <c r="T67" s="27"/>
      <c r="U67" s="27"/>
      <c r="V67" s="283">
        <v>0.0</v>
      </c>
      <c r="W67" s="27"/>
      <c r="X67" s="27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</row>
    <row r="68">
      <c r="A68" s="259"/>
      <c r="B68" s="269">
        <v>44010.0</v>
      </c>
      <c r="C68" s="270" t="s">
        <v>61</v>
      </c>
      <c r="D68" s="273">
        <f>ROUND($C$3/365*H66,2)</f>
        <v>2.9</v>
      </c>
      <c r="E68" s="272">
        <v>0.0</v>
      </c>
      <c r="F68" s="273">
        <f t="shared" si="28"/>
        <v>4528.79</v>
      </c>
      <c r="G68" s="272">
        <v>0.0</v>
      </c>
      <c r="H68" s="273">
        <f t="shared" si="29"/>
        <v>1471.21</v>
      </c>
      <c r="I68" s="281">
        <v>0.0</v>
      </c>
      <c r="J68" s="271">
        <f t="shared" si="39"/>
        <v>47.64</v>
      </c>
      <c r="K68" s="272">
        <v>0.0</v>
      </c>
      <c r="L68" s="273">
        <f t="shared" si="31"/>
        <v>110.46</v>
      </c>
      <c r="M68" s="272">
        <v>0.0</v>
      </c>
      <c r="N68" s="273">
        <f t="shared" si="32"/>
        <v>55</v>
      </c>
      <c r="O68" s="272">
        <f>D68</f>
        <v>2.9</v>
      </c>
      <c r="P68" s="273">
        <f t="shared" si="33"/>
        <v>37.7</v>
      </c>
      <c r="Q68" s="272">
        <f t="shared" si="34"/>
        <v>2.9</v>
      </c>
      <c r="R68" s="271">
        <f t="shared" si="22"/>
        <v>6250.8</v>
      </c>
      <c r="S68" s="217"/>
      <c r="T68" s="274">
        <f>$B$102-B68</f>
        <v>17</v>
      </c>
      <c r="U68" s="274">
        <v>0.0</v>
      </c>
      <c r="V68" s="283">
        <v>0.0</v>
      </c>
      <c r="W68" s="276">
        <f>ROUND(MAX(0,F68-$S$3)+J69+ROUND(F68*$C$2/365,2)*(T68-U68)+ROUND(F68*$C$5,2)*U68,2)</f>
        <v>1581.67</v>
      </c>
      <c r="X68" s="277">
        <f>ROUND(R69/$C$14*100,2)</f>
        <v>62.55</v>
      </c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</row>
    <row r="69">
      <c r="A69" s="284"/>
      <c r="B69" s="253">
        <v>44010.0</v>
      </c>
      <c r="C69" s="278" t="s">
        <v>44</v>
      </c>
      <c r="D69" s="258">
        <f>ROUND($C$2/365*F68,2)</f>
        <v>3.97</v>
      </c>
      <c r="E69" s="279">
        <v>0.0</v>
      </c>
      <c r="F69" s="258">
        <f t="shared" si="28"/>
        <v>4528.79</v>
      </c>
      <c r="G69" s="279">
        <v>0.0</v>
      </c>
      <c r="H69" s="258">
        <f t="shared" si="29"/>
        <v>1471.21</v>
      </c>
      <c r="I69" s="279">
        <f>D69</f>
        <v>3.97</v>
      </c>
      <c r="J69" s="280">
        <f t="shared" si="39"/>
        <v>51.61</v>
      </c>
      <c r="K69" s="279">
        <v>0.0</v>
      </c>
      <c r="L69" s="258">
        <f t="shared" si="31"/>
        <v>110.46</v>
      </c>
      <c r="M69" s="279">
        <v>0.0</v>
      </c>
      <c r="N69" s="258">
        <f t="shared" si="32"/>
        <v>55</v>
      </c>
      <c r="O69" s="279">
        <v>0.0</v>
      </c>
      <c r="P69" s="258">
        <f t="shared" si="33"/>
        <v>37.7</v>
      </c>
      <c r="Q69" s="279">
        <f t="shared" si="34"/>
        <v>3.97</v>
      </c>
      <c r="R69" s="280">
        <f t="shared" si="22"/>
        <v>6254.77</v>
      </c>
      <c r="S69" s="217"/>
      <c r="T69" s="27"/>
      <c r="U69" s="27"/>
      <c r="V69" s="283">
        <v>0.0</v>
      </c>
      <c r="W69" s="27"/>
      <c r="X69" s="27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</row>
    <row r="70">
      <c r="A70" s="284"/>
      <c r="B70" s="269">
        <v>44011.0</v>
      </c>
      <c r="C70" s="270" t="s">
        <v>61</v>
      </c>
      <c r="D70" s="273">
        <f>ROUND($C$3/365*H68,2)</f>
        <v>2.9</v>
      </c>
      <c r="E70" s="272">
        <v>0.0</v>
      </c>
      <c r="F70" s="273">
        <f t="shared" si="28"/>
        <v>4528.79</v>
      </c>
      <c r="G70" s="272">
        <v>0.0</v>
      </c>
      <c r="H70" s="273">
        <f t="shared" si="29"/>
        <v>1471.21</v>
      </c>
      <c r="I70" s="281">
        <v>0.0</v>
      </c>
      <c r="J70" s="271">
        <f>J69+I70+I70</f>
        <v>51.61</v>
      </c>
      <c r="K70" s="272">
        <v>0.0</v>
      </c>
      <c r="L70" s="273">
        <f t="shared" si="31"/>
        <v>110.46</v>
      </c>
      <c r="M70" s="272">
        <v>0.0</v>
      </c>
      <c r="N70" s="273">
        <f t="shared" si="32"/>
        <v>55</v>
      </c>
      <c r="O70" s="272">
        <f>D70</f>
        <v>2.9</v>
      </c>
      <c r="P70" s="273">
        <f t="shared" si="33"/>
        <v>40.6</v>
      </c>
      <c r="Q70" s="272">
        <f t="shared" si="34"/>
        <v>2.9</v>
      </c>
      <c r="R70" s="271">
        <f t="shared" si="22"/>
        <v>6257.67</v>
      </c>
      <c r="S70" s="217"/>
      <c r="T70" s="274">
        <f>$B$102-B70</f>
        <v>16</v>
      </c>
      <c r="U70" s="274">
        <v>0.0</v>
      </c>
      <c r="V70" s="283">
        <v>0.0</v>
      </c>
      <c r="W70" s="276">
        <f>ROUND(MAX(0,F70-$S$3)+J71+ROUND(F70*$C$2/365,2)*(T70-U70)+ROUND(F70*$C$5,2)*U70,2)</f>
        <v>1581.67</v>
      </c>
      <c r="X70" s="277">
        <f>ROUND(R71/$C$14*100,2)</f>
        <v>62.62</v>
      </c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</row>
    <row r="71">
      <c r="A71" s="259"/>
      <c r="B71" s="253">
        <v>44011.0</v>
      </c>
      <c r="C71" s="278" t="s">
        <v>44</v>
      </c>
      <c r="D71" s="258">
        <f>ROUND($C$2/365*F70,2)</f>
        <v>3.97</v>
      </c>
      <c r="E71" s="279">
        <v>0.0</v>
      </c>
      <c r="F71" s="258">
        <f t="shared" si="28"/>
        <v>4528.79</v>
      </c>
      <c r="G71" s="279">
        <v>0.0</v>
      </c>
      <c r="H71" s="258">
        <f t="shared" si="29"/>
        <v>1471.21</v>
      </c>
      <c r="I71" s="279">
        <f>D71</f>
        <v>3.97</v>
      </c>
      <c r="J71" s="280">
        <f t="shared" ref="J71:J73" si="40">J70+I71</f>
        <v>55.58</v>
      </c>
      <c r="K71" s="279">
        <v>0.0</v>
      </c>
      <c r="L71" s="258">
        <f t="shared" si="31"/>
        <v>110.46</v>
      </c>
      <c r="M71" s="279">
        <v>0.0</v>
      </c>
      <c r="N71" s="258">
        <f t="shared" si="32"/>
        <v>55</v>
      </c>
      <c r="O71" s="279">
        <v>0.0</v>
      </c>
      <c r="P71" s="258">
        <f t="shared" si="33"/>
        <v>40.6</v>
      </c>
      <c r="Q71" s="279">
        <f t="shared" si="34"/>
        <v>3.97</v>
      </c>
      <c r="R71" s="280">
        <f t="shared" si="22"/>
        <v>6261.64</v>
      </c>
      <c r="S71" s="217"/>
      <c r="T71" s="27"/>
      <c r="U71" s="27"/>
      <c r="V71" s="283">
        <v>0.0</v>
      </c>
      <c r="W71" s="27"/>
      <c r="X71" s="27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</row>
    <row r="72">
      <c r="A72" s="259"/>
      <c r="B72" s="269">
        <v>44012.0</v>
      </c>
      <c r="C72" s="270" t="s">
        <v>61</v>
      </c>
      <c r="D72" s="273">
        <f>ROUND($C$3/365*H70,2)</f>
        <v>2.9</v>
      </c>
      <c r="E72" s="272">
        <v>0.0</v>
      </c>
      <c r="F72" s="273">
        <f t="shared" si="28"/>
        <v>4528.79</v>
      </c>
      <c r="G72" s="272">
        <v>0.0</v>
      </c>
      <c r="H72" s="273">
        <f t="shared" si="29"/>
        <v>1471.21</v>
      </c>
      <c r="I72" s="281">
        <v>0.0</v>
      </c>
      <c r="J72" s="271">
        <f t="shared" si="40"/>
        <v>55.58</v>
      </c>
      <c r="K72" s="272">
        <v>0.0</v>
      </c>
      <c r="L72" s="273">
        <f t="shared" si="31"/>
        <v>110.46</v>
      </c>
      <c r="M72" s="272">
        <v>0.0</v>
      </c>
      <c r="N72" s="273">
        <f t="shared" si="32"/>
        <v>55</v>
      </c>
      <c r="O72" s="272">
        <f>D72</f>
        <v>2.9</v>
      </c>
      <c r="P72" s="273">
        <f t="shared" si="33"/>
        <v>43.5</v>
      </c>
      <c r="Q72" s="272">
        <f t="shared" si="34"/>
        <v>2.9</v>
      </c>
      <c r="R72" s="271">
        <f t="shared" si="22"/>
        <v>6264.54</v>
      </c>
      <c r="S72" s="217"/>
      <c r="T72" s="274">
        <f>$B$102-B72</f>
        <v>15</v>
      </c>
      <c r="U72" s="274">
        <v>0.0</v>
      </c>
      <c r="V72" s="283">
        <v>0.0</v>
      </c>
      <c r="W72" s="276">
        <f>ROUND(MAX(0,F72-$S$3)+J73+ROUND(F72*$C$2/365,2)*(T72-U72)+ROUND(F72*$C$5,2)*U72,2)</f>
        <v>1581.67</v>
      </c>
      <c r="X72" s="277">
        <f>ROUND(R73/$C$14*100,2)</f>
        <v>62.69</v>
      </c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</row>
    <row r="73">
      <c r="A73" s="259"/>
      <c r="B73" s="253">
        <v>44012.0</v>
      </c>
      <c r="C73" s="278" t="s">
        <v>44</v>
      </c>
      <c r="D73" s="258">
        <f>ROUND($C$2/365*F72,2)</f>
        <v>3.97</v>
      </c>
      <c r="E73" s="279">
        <v>0.0</v>
      </c>
      <c r="F73" s="258">
        <f t="shared" si="28"/>
        <v>4528.79</v>
      </c>
      <c r="G73" s="279">
        <v>0.0</v>
      </c>
      <c r="H73" s="258">
        <f t="shared" si="29"/>
        <v>1471.21</v>
      </c>
      <c r="I73" s="279">
        <f>D73</f>
        <v>3.97</v>
      </c>
      <c r="J73" s="280">
        <f t="shared" si="40"/>
        <v>59.55</v>
      </c>
      <c r="K73" s="279">
        <v>0.0</v>
      </c>
      <c r="L73" s="258">
        <f t="shared" si="31"/>
        <v>110.46</v>
      </c>
      <c r="M73" s="279">
        <v>0.0</v>
      </c>
      <c r="N73" s="258">
        <f t="shared" si="32"/>
        <v>55</v>
      </c>
      <c r="O73" s="279">
        <v>0.0</v>
      </c>
      <c r="P73" s="258">
        <f t="shared" si="33"/>
        <v>43.5</v>
      </c>
      <c r="Q73" s="279">
        <f t="shared" si="34"/>
        <v>3.97</v>
      </c>
      <c r="R73" s="280">
        <f t="shared" si="22"/>
        <v>6268.51</v>
      </c>
      <c r="S73" s="217"/>
      <c r="T73" s="27"/>
      <c r="U73" s="27"/>
      <c r="V73" s="283">
        <v>0.0</v>
      </c>
      <c r="W73" s="27"/>
      <c r="X73" s="27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</row>
    <row r="74">
      <c r="A74" s="259"/>
      <c r="B74" s="269">
        <v>44013.0</v>
      </c>
      <c r="C74" s="270" t="s">
        <v>61</v>
      </c>
      <c r="D74" s="273">
        <f>ROUND($C$3/365*H72,2)</f>
        <v>2.9</v>
      </c>
      <c r="E74" s="272">
        <v>0.0</v>
      </c>
      <c r="F74" s="273">
        <f t="shared" si="28"/>
        <v>4528.79</v>
      </c>
      <c r="G74" s="272">
        <v>0.0</v>
      </c>
      <c r="H74" s="273">
        <f t="shared" si="29"/>
        <v>1471.21</v>
      </c>
      <c r="I74" s="281">
        <v>0.0</v>
      </c>
      <c r="J74" s="271">
        <f>J73+I74+I74</f>
        <v>59.55</v>
      </c>
      <c r="K74" s="272">
        <v>0.0</v>
      </c>
      <c r="L74" s="273">
        <f t="shared" si="31"/>
        <v>110.46</v>
      </c>
      <c r="M74" s="272">
        <v>0.0</v>
      </c>
      <c r="N74" s="273">
        <f t="shared" si="32"/>
        <v>55</v>
      </c>
      <c r="O74" s="272">
        <f>D74</f>
        <v>2.9</v>
      </c>
      <c r="P74" s="273">
        <f t="shared" si="33"/>
        <v>46.4</v>
      </c>
      <c r="Q74" s="272">
        <f t="shared" si="34"/>
        <v>2.9</v>
      </c>
      <c r="R74" s="271">
        <f t="shared" si="22"/>
        <v>6271.41</v>
      </c>
      <c r="S74" s="217"/>
      <c r="T74" s="274">
        <f>$B$102-B74</f>
        <v>14</v>
      </c>
      <c r="U74" s="274">
        <v>0.0</v>
      </c>
      <c r="V74" s="283">
        <v>0.0</v>
      </c>
      <c r="W74" s="276">
        <f>ROUND(MAX(0,F74-$S$3)+J75+ROUND(F74*$C$2/365,2)*(T74-U74)+ROUND(F74*$C$5,2)*U74,2)</f>
        <v>1581.67</v>
      </c>
      <c r="X74" s="277">
        <f>ROUND(R75/$C$14*100,2)</f>
        <v>62.75</v>
      </c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</row>
    <row r="75">
      <c r="A75" s="259"/>
      <c r="B75" s="253">
        <v>44013.0</v>
      </c>
      <c r="C75" s="278" t="s">
        <v>44</v>
      </c>
      <c r="D75" s="258">
        <f>ROUND($C$2/365*F74,2)</f>
        <v>3.97</v>
      </c>
      <c r="E75" s="279">
        <v>0.0</v>
      </c>
      <c r="F75" s="258">
        <f t="shared" si="28"/>
        <v>4528.79</v>
      </c>
      <c r="G75" s="279">
        <v>0.0</v>
      </c>
      <c r="H75" s="258">
        <f t="shared" si="29"/>
        <v>1471.21</v>
      </c>
      <c r="I75" s="279">
        <f>D75</f>
        <v>3.97</v>
      </c>
      <c r="J75" s="280">
        <f t="shared" ref="J75:J77" si="41">J74+I75</f>
        <v>63.52</v>
      </c>
      <c r="K75" s="279">
        <v>0.0</v>
      </c>
      <c r="L75" s="258">
        <f t="shared" si="31"/>
        <v>110.46</v>
      </c>
      <c r="M75" s="279">
        <v>0.0</v>
      </c>
      <c r="N75" s="258">
        <f t="shared" si="32"/>
        <v>55</v>
      </c>
      <c r="O75" s="279">
        <v>0.0</v>
      </c>
      <c r="P75" s="258">
        <f t="shared" si="33"/>
        <v>46.4</v>
      </c>
      <c r="Q75" s="279">
        <f t="shared" si="34"/>
        <v>3.97</v>
      </c>
      <c r="R75" s="280">
        <f t="shared" si="22"/>
        <v>6275.38</v>
      </c>
      <c r="S75" s="217"/>
      <c r="T75" s="27"/>
      <c r="U75" s="27"/>
      <c r="V75" s="283">
        <v>0.0</v>
      </c>
      <c r="W75" s="27"/>
      <c r="X75" s="27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</row>
    <row r="76">
      <c r="A76" s="259"/>
      <c r="B76" s="269">
        <v>44014.0</v>
      </c>
      <c r="C76" s="270" t="s">
        <v>61</v>
      </c>
      <c r="D76" s="273">
        <f>ROUND($C$3/365*H74,2)</f>
        <v>2.9</v>
      </c>
      <c r="E76" s="272">
        <v>0.0</v>
      </c>
      <c r="F76" s="273">
        <f t="shared" si="28"/>
        <v>4528.79</v>
      </c>
      <c r="G76" s="272">
        <v>0.0</v>
      </c>
      <c r="H76" s="273">
        <f t="shared" si="29"/>
        <v>1471.21</v>
      </c>
      <c r="I76" s="281">
        <v>0.0</v>
      </c>
      <c r="J76" s="271">
        <f t="shared" si="41"/>
        <v>63.52</v>
      </c>
      <c r="K76" s="272">
        <v>0.0</v>
      </c>
      <c r="L76" s="273">
        <f t="shared" si="31"/>
        <v>110.46</v>
      </c>
      <c r="M76" s="272">
        <v>0.0</v>
      </c>
      <c r="N76" s="273">
        <f t="shared" si="32"/>
        <v>55</v>
      </c>
      <c r="O76" s="272">
        <f>D76</f>
        <v>2.9</v>
      </c>
      <c r="P76" s="273">
        <f t="shared" si="33"/>
        <v>49.3</v>
      </c>
      <c r="Q76" s="272">
        <f t="shared" si="34"/>
        <v>2.9</v>
      </c>
      <c r="R76" s="271">
        <f t="shared" si="22"/>
        <v>6278.28</v>
      </c>
      <c r="S76" s="217"/>
      <c r="T76" s="274">
        <f>$B$102-B76</f>
        <v>13</v>
      </c>
      <c r="U76" s="274">
        <v>0.0</v>
      </c>
      <c r="V76" s="283">
        <v>0.0</v>
      </c>
      <c r="W76" s="276">
        <f>ROUND(MAX(0,F76-$S$3)+J77+ROUND(F76*$C$2/365,2)*(T76-U76)+ROUND(F76*$C$5,2)*U76,2)</f>
        <v>1581.67</v>
      </c>
      <c r="X76" s="277">
        <f>ROUND(R77/$C$14*100,2)</f>
        <v>62.82</v>
      </c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</row>
    <row r="77">
      <c r="A77" s="259"/>
      <c r="B77" s="253">
        <v>44014.0</v>
      </c>
      <c r="C77" s="278" t="s">
        <v>44</v>
      </c>
      <c r="D77" s="258">
        <f>ROUND($C$2/365*F76,2)</f>
        <v>3.97</v>
      </c>
      <c r="E77" s="279">
        <v>0.0</v>
      </c>
      <c r="F77" s="258">
        <f t="shared" si="28"/>
        <v>4528.79</v>
      </c>
      <c r="G77" s="279">
        <v>0.0</v>
      </c>
      <c r="H77" s="258">
        <f t="shared" si="29"/>
        <v>1471.21</v>
      </c>
      <c r="I77" s="279">
        <f>D77</f>
        <v>3.97</v>
      </c>
      <c r="J77" s="280">
        <f t="shared" si="41"/>
        <v>67.49</v>
      </c>
      <c r="K77" s="279">
        <v>0.0</v>
      </c>
      <c r="L77" s="258">
        <f t="shared" si="31"/>
        <v>110.46</v>
      </c>
      <c r="M77" s="279">
        <v>0.0</v>
      </c>
      <c r="N77" s="258">
        <f t="shared" si="32"/>
        <v>55</v>
      </c>
      <c r="O77" s="279">
        <v>0.0</v>
      </c>
      <c r="P77" s="258">
        <f t="shared" si="33"/>
        <v>49.3</v>
      </c>
      <c r="Q77" s="279">
        <f t="shared" si="34"/>
        <v>3.97</v>
      </c>
      <c r="R77" s="280">
        <f t="shared" si="22"/>
        <v>6282.25</v>
      </c>
      <c r="S77" s="217"/>
      <c r="T77" s="27"/>
      <c r="U77" s="27"/>
      <c r="V77" s="283">
        <v>0.0</v>
      </c>
      <c r="W77" s="27"/>
      <c r="X77" s="27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</row>
    <row r="78">
      <c r="A78" s="259"/>
      <c r="B78" s="269">
        <v>44015.0</v>
      </c>
      <c r="C78" s="270" t="s">
        <v>61</v>
      </c>
      <c r="D78" s="273">
        <f>ROUND($C$3/365*H76,2)</f>
        <v>2.9</v>
      </c>
      <c r="E78" s="272">
        <v>0.0</v>
      </c>
      <c r="F78" s="273">
        <f t="shared" si="28"/>
        <v>4528.79</v>
      </c>
      <c r="G78" s="272">
        <v>0.0</v>
      </c>
      <c r="H78" s="273">
        <f t="shared" si="29"/>
        <v>1471.21</v>
      </c>
      <c r="I78" s="281">
        <v>0.0</v>
      </c>
      <c r="J78" s="271">
        <f>J77+I78+I78</f>
        <v>67.49</v>
      </c>
      <c r="K78" s="272">
        <v>0.0</v>
      </c>
      <c r="L78" s="273">
        <f t="shared" si="31"/>
        <v>110.46</v>
      </c>
      <c r="M78" s="272">
        <v>0.0</v>
      </c>
      <c r="N78" s="273">
        <f t="shared" si="32"/>
        <v>55</v>
      </c>
      <c r="O78" s="272">
        <f>D78</f>
        <v>2.9</v>
      </c>
      <c r="P78" s="273">
        <f t="shared" si="33"/>
        <v>52.2</v>
      </c>
      <c r="Q78" s="272">
        <f t="shared" si="34"/>
        <v>2.9</v>
      </c>
      <c r="R78" s="271">
        <f t="shared" si="22"/>
        <v>6285.15</v>
      </c>
      <c r="S78" s="217"/>
      <c r="T78" s="274">
        <f>$B$102-B78</f>
        <v>12</v>
      </c>
      <c r="U78" s="274">
        <v>0.0</v>
      </c>
      <c r="V78" s="283">
        <v>0.0</v>
      </c>
      <c r="W78" s="276">
        <f>ROUND(MAX(0,F78-$S$3)+J79+ROUND(F78*$C$2/365,2)*(T78-U78)+ROUND(F78*$C$5,2)*U78,2)</f>
        <v>1581.67</v>
      </c>
      <c r="X78" s="277">
        <f>ROUND(R79/$C$14*100,2)</f>
        <v>62.89</v>
      </c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</row>
    <row r="79">
      <c r="A79" s="259"/>
      <c r="B79" s="253">
        <v>44015.0</v>
      </c>
      <c r="C79" s="278" t="s">
        <v>44</v>
      </c>
      <c r="D79" s="258">
        <f>ROUND($C$2/365*F78,2)</f>
        <v>3.97</v>
      </c>
      <c r="E79" s="279">
        <v>0.0</v>
      </c>
      <c r="F79" s="258">
        <f t="shared" si="28"/>
        <v>4528.79</v>
      </c>
      <c r="G79" s="279">
        <v>0.0</v>
      </c>
      <c r="H79" s="258">
        <f t="shared" si="29"/>
        <v>1471.21</v>
      </c>
      <c r="I79" s="279">
        <f>D79</f>
        <v>3.97</v>
      </c>
      <c r="J79" s="280">
        <f t="shared" ref="J79:J81" si="42">J78+I79</f>
        <v>71.46</v>
      </c>
      <c r="K79" s="279">
        <v>0.0</v>
      </c>
      <c r="L79" s="258">
        <f t="shared" si="31"/>
        <v>110.46</v>
      </c>
      <c r="M79" s="279">
        <v>0.0</v>
      </c>
      <c r="N79" s="258">
        <f t="shared" si="32"/>
        <v>55</v>
      </c>
      <c r="O79" s="279">
        <v>0.0</v>
      </c>
      <c r="P79" s="258">
        <f t="shared" si="33"/>
        <v>52.2</v>
      </c>
      <c r="Q79" s="279">
        <f t="shared" si="34"/>
        <v>3.97</v>
      </c>
      <c r="R79" s="280">
        <f t="shared" si="22"/>
        <v>6289.12</v>
      </c>
      <c r="S79" s="217"/>
      <c r="T79" s="27"/>
      <c r="U79" s="27"/>
      <c r="V79" s="283">
        <v>0.0</v>
      </c>
      <c r="W79" s="27"/>
      <c r="X79" s="27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</row>
    <row r="80">
      <c r="A80" s="259"/>
      <c r="B80" s="269">
        <v>44016.0</v>
      </c>
      <c r="C80" s="270" t="s">
        <v>61</v>
      </c>
      <c r="D80" s="273">
        <f>ROUND($C$3/365*H78,2)</f>
        <v>2.9</v>
      </c>
      <c r="E80" s="272">
        <v>0.0</v>
      </c>
      <c r="F80" s="273">
        <f t="shared" si="28"/>
        <v>4528.79</v>
      </c>
      <c r="G80" s="272">
        <v>0.0</v>
      </c>
      <c r="H80" s="273">
        <f t="shared" si="29"/>
        <v>1471.21</v>
      </c>
      <c r="I80" s="281">
        <v>0.0</v>
      </c>
      <c r="J80" s="271">
        <f t="shared" si="42"/>
        <v>71.46</v>
      </c>
      <c r="K80" s="272">
        <v>0.0</v>
      </c>
      <c r="L80" s="273">
        <f t="shared" si="31"/>
        <v>110.46</v>
      </c>
      <c r="M80" s="272">
        <v>0.0</v>
      </c>
      <c r="N80" s="273">
        <f t="shared" si="32"/>
        <v>55</v>
      </c>
      <c r="O80" s="272">
        <f>D80</f>
        <v>2.9</v>
      </c>
      <c r="P80" s="273">
        <f t="shared" si="33"/>
        <v>55.1</v>
      </c>
      <c r="Q80" s="272">
        <f t="shared" si="34"/>
        <v>2.9</v>
      </c>
      <c r="R80" s="271">
        <f t="shared" si="22"/>
        <v>6292.02</v>
      </c>
      <c r="S80" s="217"/>
      <c r="T80" s="274">
        <f>$B$102-B80</f>
        <v>11</v>
      </c>
      <c r="U80" s="274">
        <v>0.0</v>
      </c>
      <c r="V80" s="283">
        <v>0.0</v>
      </c>
      <c r="W80" s="276">
        <f>ROUND(MAX(0,F80-$S$3)+J81+ROUND(F80*$C$2/365,2)*(T80-U80)+ROUND(F80*$C$5,2)*U80,2)</f>
        <v>1581.67</v>
      </c>
      <c r="X80" s="277">
        <f>ROUND(R81/$C$14*100,2)</f>
        <v>62.96</v>
      </c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</row>
    <row r="81">
      <c r="A81" s="259"/>
      <c r="B81" s="253">
        <v>44016.0</v>
      </c>
      <c r="C81" s="278" t="s">
        <v>44</v>
      </c>
      <c r="D81" s="258">
        <f>ROUND($C$2/365*F80,2)</f>
        <v>3.97</v>
      </c>
      <c r="E81" s="279">
        <v>0.0</v>
      </c>
      <c r="F81" s="258">
        <f t="shared" si="28"/>
        <v>4528.79</v>
      </c>
      <c r="G81" s="279">
        <v>0.0</v>
      </c>
      <c r="H81" s="258">
        <f t="shared" si="29"/>
        <v>1471.21</v>
      </c>
      <c r="I81" s="279">
        <f>D81</f>
        <v>3.97</v>
      </c>
      <c r="J81" s="280">
        <f t="shared" si="42"/>
        <v>75.43</v>
      </c>
      <c r="K81" s="279">
        <v>0.0</v>
      </c>
      <c r="L81" s="258">
        <f t="shared" si="31"/>
        <v>110.46</v>
      </c>
      <c r="M81" s="279">
        <v>0.0</v>
      </c>
      <c r="N81" s="258">
        <f t="shared" si="32"/>
        <v>55</v>
      </c>
      <c r="O81" s="279">
        <v>0.0</v>
      </c>
      <c r="P81" s="258">
        <f t="shared" si="33"/>
        <v>55.1</v>
      </c>
      <c r="Q81" s="279">
        <f t="shared" si="34"/>
        <v>3.97</v>
      </c>
      <c r="R81" s="280">
        <f t="shared" si="22"/>
        <v>6295.99</v>
      </c>
      <c r="S81" s="217"/>
      <c r="T81" s="27"/>
      <c r="U81" s="27"/>
      <c r="V81" s="283">
        <v>0.0</v>
      </c>
      <c r="W81" s="27"/>
      <c r="X81" s="27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</row>
    <row r="82">
      <c r="A82" s="259"/>
      <c r="B82" s="269">
        <v>44017.0</v>
      </c>
      <c r="C82" s="270" t="s">
        <v>61</v>
      </c>
      <c r="D82" s="273">
        <f>ROUND($C$3/365*H80,2)</f>
        <v>2.9</v>
      </c>
      <c r="E82" s="272">
        <v>0.0</v>
      </c>
      <c r="F82" s="273">
        <f t="shared" si="28"/>
        <v>4528.79</v>
      </c>
      <c r="G82" s="272">
        <v>0.0</v>
      </c>
      <c r="H82" s="273">
        <f t="shared" si="29"/>
        <v>1471.21</v>
      </c>
      <c r="I82" s="281">
        <v>0.0</v>
      </c>
      <c r="J82" s="271">
        <f>J81+I82+I82</f>
        <v>75.43</v>
      </c>
      <c r="K82" s="272">
        <v>0.0</v>
      </c>
      <c r="L82" s="273">
        <f t="shared" si="31"/>
        <v>110.46</v>
      </c>
      <c r="M82" s="272">
        <v>0.0</v>
      </c>
      <c r="N82" s="273">
        <f t="shared" si="32"/>
        <v>55</v>
      </c>
      <c r="O82" s="272">
        <f>D82</f>
        <v>2.9</v>
      </c>
      <c r="P82" s="273">
        <f t="shared" si="33"/>
        <v>58</v>
      </c>
      <c r="Q82" s="272">
        <f t="shared" si="34"/>
        <v>2.9</v>
      </c>
      <c r="R82" s="271">
        <f t="shared" si="22"/>
        <v>6298.89</v>
      </c>
      <c r="S82" s="217"/>
      <c r="T82" s="274">
        <f>$B$102-B82</f>
        <v>10</v>
      </c>
      <c r="U82" s="274">
        <v>0.0</v>
      </c>
      <c r="V82" s="283">
        <v>0.0</v>
      </c>
      <c r="W82" s="276">
        <f>ROUND(MAX(0,F82-$S$3)+J83+ROUND(F82*$C$2/365,2)*(T82-U82)+ROUND(F82*$C$5,2)*U82,2)</f>
        <v>1581.67</v>
      </c>
      <c r="X82" s="277">
        <f>ROUND(R83/$C$14*100,2)</f>
        <v>63.03</v>
      </c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</row>
    <row r="83">
      <c r="A83" s="259"/>
      <c r="B83" s="253">
        <v>44017.0</v>
      </c>
      <c r="C83" s="278" t="s">
        <v>44</v>
      </c>
      <c r="D83" s="258">
        <f>ROUND($C$2/365*F82,2)</f>
        <v>3.97</v>
      </c>
      <c r="E83" s="279">
        <v>0.0</v>
      </c>
      <c r="F83" s="258">
        <f t="shared" si="28"/>
        <v>4528.79</v>
      </c>
      <c r="G83" s="279">
        <v>0.0</v>
      </c>
      <c r="H83" s="258">
        <f t="shared" si="29"/>
        <v>1471.21</v>
      </c>
      <c r="I83" s="279">
        <f>D83</f>
        <v>3.97</v>
      </c>
      <c r="J83" s="280">
        <f t="shared" ref="J83:J85" si="43">J82+I83</f>
        <v>79.4</v>
      </c>
      <c r="K83" s="279">
        <v>0.0</v>
      </c>
      <c r="L83" s="258">
        <f t="shared" si="31"/>
        <v>110.46</v>
      </c>
      <c r="M83" s="279">
        <v>0.0</v>
      </c>
      <c r="N83" s="258">
        <f t="shared" si="32"/>
        <v>55</v>
      </c>
      <c r="O83" s="279">
        <v>0.0</v>
      </c>
      <c r="P83" s="258">
        <f t="shared" si="33"/>
        <v>58</v>
      </c>
      <c r="Q83" s="279">
        <f t="shared" si="34"/>
        <v>3.97</v>
      </c>
      <c r="R83" s="280">
        <f t="shared" si="22"/>
        <v>6302.86</v>
      </c>
      <c r="S83" s="217"/>
      <c r="T83" s="27"/>
      <c r="U83" s="27"/>
      <c r="V83" s="283">
        <v>0.0</v>
      </c>
      <c r="W83" s="27"/>
      <c r="X83" s="27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</row>
    <row r="84">
      <c r="A84" s="259"/>
      <c r="B84" s="269">
        <v>44018.0</v>
      </c>
      <c r="C84" s="270" t="s">
        <v>61</v>
      </c>
      <c r="D84" s="273">
        <f>ROUND($C$3/365*H82,2)</f>
        <v>2.9</v>
      </c>
      <c r="E84" s="272">
        <v>0.0</v>
      </c>
      <c r="F84" s="273">
        <f t="shared" si="28"/>
        <v>4528.79</v>
      </c>
      <c r="G84" s="272">
        <v>0.0</v>
      </c>
      <c r="H84" s="273">
        <f t="shared" si="29"/>
        <v>1471.21</v>
      </c>
      <c r="I84" s="281">
        <v>0.0</v>
      </c>
      <c r="J84" s="271">
        <f t="shared" si="43"/>
        <v>79.4</v>
      </c>
      <c r="K84" s="272">
        <v>0.0</v>
      </c>
      <c r="L84" s="273">
        <f t="shared" si="31"/>
        <v>110.46</v>
      </c>
      <c r="M84" s="272">
        <v>0.0</v>
      </c>
      <c r="N84" s="273">
        <f t="shared" si="32"/>
        <v>55</v>
      </c>
      <c r="O84" s="272">
        <f>D84</f>
        <v>2.9</v>
      </c>
      <c r="P84" s="273">
        <f t="shared" si="33"/>
        <v>60.9</v>
      </c>
      <c r="Q84" s="272">
        <f t="shared" si="34"/>
        <v>2.9</v>
      </c>
      <c r="R84" s="271">
        <f t="shared" si="22"/>
        <v>6305.76</v>
      </c>
      <c r="S84" s="217"/>
      <c r="T84" s="274">
        <f>$B$102-B84</f>
        <v>9</v>
      </c>
      <c r="U84" s="274">
        <v>0.0</v>
      </c>
      <c r="V84" s="283">
        <v>0.0</v>
      </c>
      <c r="W84" s="276">
        <f>ROUND(MAX(0,F84-$S$3)+J85+ROUND(F84*$C$2/365,2)*(T84-U84)+ROUND(F84*$C$5,2)*U84,2)</f>
        <v>1581.67</v>
      </c>
      <c r="X84" s="277">
        <f>ROUND(R85/$C$14*100,2)</f>
        <v>63.1</v>
      </c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</row>
    <row r="85">
      <c r="A85" s="259"/>
      <c r="B85" s="253">
        <v>44018.0</v>
      </c>
      <c r="C85" s="278" t="s">
        <v>44</v>
      </c>
      <c r="D85" s="258">
        <f>ROUND($C$2/365*F84,2)</f>
        <v>3.97</v>
      </c>
      <c r="E85" s="279">
        <v>0.0</v>
      </c>
      <c r="F85" s="258">
        <f t="shared" si="28"/>
        <v>4528.79</v>
      </c>
      <c r="G85" s="279">
        <v>0.0</v>
      </c>
      <c r="H85" s="258">
        <f t="shared" si="29"/>
        <v>1471.21</v>
      </c>
      <c r="I85" s="279">
        <f>D85</f>
        <v>3.97</v>
      </c>
      <c r="J85" s="280">
        <f t="shared" si="43"/>
        <v>83.37</v>
      </c>
      <c r="K85" s="279">
        <v>0.0</v>
      </c>
      <c r="L85" s="258">
        <f t="shared" si="31"/>
        <v>110.46</v>
      </c>
      <c r="M85" s="279">
        <v>0.0</v>
      </c>
      <c r="N85" s="258">
        <f t="shared" si="32"/>
        <v>55</v>
      </c>
      <c r="O85" s="279">
        <v>0.0</v>
      </c>
      <c r="P85" s="258">
        <f t="shared" si="33"/>
        <v>60.9</v>
      </c>
      <c r="Q85" s="279">
        <f t="shared" si="34"/>
        <v>3.97</v>
      </c>
      <c r="R85" s="280">
        <f t="shared" si="22"/>
        <v>6309.73</v>
      </c>
      <c r="S85" s="217"/>
      <c r="T85" s="27"/>
      <c r="U85" s="27"/>
      <c r="V85" s="283">
        <v>0.0</v>
      </c>
      <c r="W85" s="27"/>
      <c r="X85" s="27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</row>
    <row r="86">
      <c r="A86" s="259"/>
      <c r="B86" s="269">
        <v>44019.0</v>
      </c>
      <c r="C86" s="270" t="s">
        <v>61</v>
      </c>
      <c r="D86" s="273">
        <f>ROUND($C$3/365*H84,2)</f>
        <v>2.9</v>
      </c>
      <c r="E86" s="272">
        <v>0.0</v>
      </c>
      <c r="F86" s="273">
        <f t="shared" si="28"/>
        <v>4528.79</v>
      </c>
      <c r="G86" s="272">
        <v>0.0</v>
      </c>
      <c r="H86" s="273">
        <f t="shared" si="29"/>
        <v>1471.21</v>
      </c>
      <c r="I86" s="281">
        <v>0.0</v>
      </c>
      <c r="J86" s="271">
        <f>J85+I86+I86</f>
        <v>83.37</v>
      </c>
      <c r="K86" s="272">
        <v>0.0</v>
      </c>
      <c r="L86" s="273">
        <f t="shared" si="31"/>
        <v>110.46</v>
      </c>
      <c r="M86" s="272">
        <v>0.0</v>
      </c>
      <c r="N86" s="273">
        <f t="shared" si="32"/>
        <v>55</v>
      </c>
      <c r="O86" s="272">
        <f>D86</f>
        <v>2.9</v>
      </c>
      <c r="P86" s="273">
        <f t="shared" si="33"/>
        <v>63.8</v>
      </c>
      <c r="Q86" s="272">
        <f t="shared" si="34"/>
        <v>2.9</v>
      </c>
      <c r="R86" s="271">
        <f t="shared" si="22"/>
        <v>6312.63</v>
      </c>
      <c r="S86" s="217"/>
      <c r="T86" s="274">
        <f>$B$102-B86</f>
        <v>8</v>
      </c>
      <c r="U86" s="274">
        <v>0.0</v>
      </c>
      <c r="V86" s="283">
        <v>0.0</v>
      </c>
      <c r="W86" s="276">
        <f>ROUND(MAX(0,F86-$S$3)+J87+ROUND(F86*$C$2/365,2)*(T86-U86)+ROUND(F86*$C$5,2)*U86,2)</f>
        <v>1581.67</v>
      </c>
      <c r="X86" s="277">
        <f>ROUND(R87/$C$14*100,2)</f>
        <v>63.17</v>
      </c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</row>
    <row r="87">
      <c r="A87" s="259"/>
      <c r="B87" s="253">
        <v>44019.0</v>
      </c>
      <c r="C87" s="278" t="s">
        <v>44</v>
      </c>
      <c r="D87" s="258">
        <f>ROUND($C$2/365*F86,2)</f>
        <v>3.97</v>
      </c>
      <c r="E87" s="279">
        <v>0.0</v>
      </c>
      <c r="F87" s="258">
        <f t="shared" si="28"/>
        <v>4528.79</v>
      </c>
      <c r="G87" s="279">
        <v>0.0</v>
      </c>
      <c r="H87" s="258">
        <f t="shared" si="29"/>
        <v>1471.21</v>
      </c>
      <c r="I87" s="279">
        <f>D87</f>
        <v>3.97</v>
      </c>
      <c r="J87" s="280">
        <f t="shared" ref="J87:J89" si="44">J86+I87</f>
        <v>87.34</v>
      </c>
      <c r="K87" s="279">
        <v>0.0</v>
      </c>
      <c r="L87" s="258">
        <f t="shared" si="31"/>
        <v>110.46</v>
      </c>
      <c r="M87" s="279">
        <v>0.0</v>
      </c>
      <c r="N87" s="258">
        <f t="shared" si="32"/>
        <v>55</v>
      </c>
      <c r="O87" s="279">
        <v>0.0</v>
      </c>
      <c r="P87" s="258">
        <f t="shared" si="33"/>
        <v>63.8</v>
      </c>
      <c r="Q87" s="279">
        <f t="shared" si="34"/>
        <v>3.97</v>
      </c>
      <c r="R87" s="280">
        <f t="shared" si="22"/>
        <v>6316.6</v>
      </c>
      <c r="S87" s="217"/>
      <c r="T87" s="27"/>
      <c r="U87" s="27"/>
      <c r="V87" s="283">
        <v>0.0</v>
      </c>
      <c r="W87" s="27"/>
      <c r="X87" s="27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</row>
    <row r="88">
      <c r="A88" s="259"/>
      <c r="B88" s="269">
        <v>44020.0</v>
      </c>
      <c r="C88" s="270" t="s">
        <v>61</v>
      </c>
      <c r="D88" s="273">
        <f>ROUND($C$3/365*H86,2)</f>
        <v>2.9</v>
      </c>
      <c r="E88" s="272">
        <v>0.0</v>
      </c>
      <c r="F88" s="273">
        <f t="shared" si="28"/>
        <v>4528.79</v>
      </c>
      <c r="G88" s="272">
        <v>0.0</v>
      </c>
      <c r="H88" s="273">
        <f t="shared" si="29"/>
        <v>1471.21</v>
      </c>
      <c r="I88" s="281">
        <v>0.0</v>
      </c>
      <c r="J88" s="271">
        <f t="shared" si="44"/>
        <v>87.34</v>
      </c>
      <c r="K88" s="272">
        <v>0.0</v>
      </c>
      <c r="L88" s="273">
        <f t="shared" si="31"/>
        <v>110.46</v>
      </c>
      <c r="M88" s="272">
        <v>0.0</v>
      </c>
      <c r="N88" s="273">
        <f t="shared" si="32"/>
        <v>55</v>
      </c>
      <c r="O88" s="272">
        <f>D88</f>
        <v>2.9</v>
      </c>
      <c r="P88" s="273">
        <f t="shared" si="33"/>
        <v>66.7</v>
      </c>
      <c r="Q88" s="272">
        <f t="shared" si="34"/>
        <v>2.9</v>
      </c>
      <c r="R88" s="271">
        <f t="shared" si="22"/>
        <v>6319.5</v>
      </c>
      <c r="S88" s="217"/>
      <c r="T88" s="274">
        <f>$B$102-B88</f>
        <v>7</v>
      </c>
      <c r="U88" s="274">
        <v>0.0</v>
      </c>
      <c r="V88" s="283">
        <v>0.0</v>
      </c>
      <c r="W88" s="276">
        <f>ROUND(MAX(0,F88-$S$3)+J89+ROUND(F88*$C$2/365,2)*(T88-U88)+ROUND(F88*$C$5,2)*U88,2)</f>
        <v>1581.67</v>
      </c>
      <c r="X88" s="277">
        <f>ROUND(R89/$C$14*100,2)</f>
        <v>63.23</v>
      </c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</row>
    <row r="89">
      <c r="A89" s="259"/>
      <c r="B89" s="253">
        <v>44020.0</v>
      </c>
      <c r="C89" s="278" t="s">
        <v>44</v>
      </c>
      <c r="D89" s="258">
        <f>ROUND($C$2/365*F88,2)</f>
        <v>3.97</v>
      </c>
      <c r="E89" s="279">
        <v>0.0</v>
      </c>
      <c r="F89" s="258">
        <f t="shared" si="28"/>
        <v>4528.79</v>
      </c>
      <c r="G89" s="279">
        <v>0.0</v>
      </c>
      <c r="H89" s="258">
        <f t="shared" si="29"/>
        <v>1471.21</v>
      </c>
      <c r="I89" s="279">
        <f>D89</f>
        <v>3.97</v>
      </c>
      <c r="J89" s="280">
        <f t="shared" si="44"/>
        <v>91.31</v>
      </c>
      <c r="K89" s="279">
        <v>0.0</v>
      </c>
      <c r="L89" s="258">
        <f t="shared" si="31"/>
        <v>110.46</v>
      </c>
      <c r="M89" s="279">
        <v>0.0</v>
      </c>
      <c r="N89" s="258">
        <f t="shared" si="32"/>
        <v>55</v>
      </c>
      <c r="O89" s="279">
        <v>0.0</v>
      </c>
      <c r="P89" s="258">
        <f t="shared" si="33"/>
        <v>66.7</v>
      </c>
      <c r="Q89" s="279">
        <f t="shared" si="34"/>
        <v>3.97</v>
      </c>
      <c r="R89" s="280">
        <f t="shared" si="22"/>
        <v>6323.47</v>
      </c>
      <c r="S89" s="217"/>
      <c r="T89" s="27"/>
      <c r="U89" s="27"/>
      <c r="V89" s="283">
        <v>0.0</v>
      </c>
      <c r="W89" s="27"/>
      <c r="X89" s="27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</row>
    <row r="90">
      <c r="A90" s="259"/>
      <c r="B90" s="269">
        <v>44021.0</v>
      </c>
      <c r="C90" s="270" t="s">
        <v>61</v>
      </c>
      <c r="D90" s="273">
        <f>ROUND($C$3/365*H88,2)</f>
        <v>2.9</v>
      </c>
      <c r="E90" s="272">
        <v>0.0</v>
      </c>
      <c r="F90" s="273">
        <f t="shared" si="28"/>
        <v>4528.79</v>
      </c>
      <c r="G90" s="272">
        <v>0.0</v>
      </c>
      <c r="H90" s="273">
        <f t="shared" si="29"/>
        <v>1471.21</v>
      </c>
      <c r="I90" s="281">
        <v>0.0</v>
      </c>
      <c r="J90" s="271">
        <f>J89+I90+I90</f>
        <v>91.31</v>
      </c>
      <c r="K90" s="272">
        <v>0.0</v>
      </c>
      <c r="L90" s="273">
        <f t="shared" si="31"/>
        <v>110.46</v>
      </c>
      <c r="M90" s="272">
        <v>0.0</v>
      </c>
      <c r="N90" s="273">
        <f t="shared" si="32"/>
        <v>55</v>
      </c>
      <c r="O90" s="272">
        <f>D90</f>
        <v>2.9</v>
      </c>
      <c r="P90" s="273">
        <f t="shared" si="33"/>
        <v>69.6</v>
      </c>
      <c r="Q90" s="272">
        <f t="shared" si="34"/>
        <v>2.9</v>
      </c>
      <c r="R90" s="271">
        <f t="shared" si="22"/>
        <v>6326.37</v>
      </c>
      <c r="S90" s="217"/>
      <c r="T90" s="274">
        <f>$B$102-B90</f>
        <v>6</v>
      </c>
      <c r="U90" s="274">
        <v>0.0</v>
      </c>
      <c r="V90" s="283">
        <v>0.0</v>
      </c>
      <c r="W90" s="276">
        <f>ROUND(MAX(0,F90-$S$3)+J91+ROUND(F90*$C$2/365,2)*(T90-U90)+ROUND(F90*$C$5,2)*U90,2)</f>
        <v>1581.67</v>
      </c>
      <c r="X90" s="277">
        <f>ROUND(R91/$C$14*100,2)</f>
        <v>63.3</v>
      </c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</row>
    <row r="91">
      <c r="A91" s="259"/>
      <c r="B91" s="253">
        <v>44021.0</v>
      </c>
      <c r="C91" s="278" t="s">
        <v>44</v>
      </c>
      <c r="D91" s="258">
        <f>ROUND($C$2/365*F90,2)</f>
        <v>3.97</v>
      </c>
      <c r="E91" s="279">
        <v>0.0</v>
      </c>
      <c r="F91" s="258">
        <f t="shared" si="28"/>
        <v>4528.79</v>
      </c>
      <c r="G91" s="279">
        <v>0.0</v>
      </c>
      <c r="H91" s="258">
        <f t="shared" si="29"/>
        <v>1471.21</v>
      </c>
      <c r="I91" s="279">
        <f>D91</f>
        <v>3.97</v>
      </c>
      <c r="J91" s="280">
        <f t="shared" ref="J91:J93" si="45">J90+I91</f>
        <v>95.28</v>
      </c>
      <c r="K91" s="279">
        <v>0.0</v>
      </c>
      <c r="L91" s="258">
        <f t="shared" si="31"/>
        <v>110.46</v>
      </c>
      <c r="M91" s="279">
        <v>0.0</v>
      </c>
      <c r="N91" s="258">
        <f t="shared" si="32"/>
        <v>55</v>
      </c>
      <c r="O91" s="279">
        <v>0.0</v>
      </c>
      <c r="P91" s="258">
        <f t="shared" si="33"/>
        <v>69.6</v>
      </c>
      <c r="Q91" s="279">
        <f t="shared" si="34"/>
        <v>3.97</v>
      </c>
      <c r="R91" s="280">
        <f t="shared" si="22"/>
        <v>6330.34</v>
      </c>
      <c r="S91" s="217"/>
      <c r="T91" s="27"/>
      <c r="U91" s="27"/>
      <c r="V91" s="283">
        <v>0.0</v>
      </c>
      <c r="W91" s="27"/>
      <c r="X91" s="27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</row>
    <row r="92">
      <c r="A92" s="259"/>
      <c r="B92" s="269">
        <v>44022.0</v>
      </c>
      <c r="C92" s="270" t="s">
        <v>61</v>
      </c>
      <c r="D92" s="273">
        <f>ROUND($C$3/365*H90,2)</f>
        <v>2.9</v>
      </c>
      <c r="E92" s="272">
        <v>0.0</v>
      </c>
      <c r="F92" s="273">
        <f t="shared" si="28"/>
        <v>4528.79</v>
      </c>
      <c r="G92" s="272">
        <v>0.0</v>
      </c>
      <c r="H92" s="273">
        <f t="shared" si="29"/>
        <v>1471.21</v>
      </c>
      <c r="I92" s="281">
        <v>0.0</v>
      </c>
      <c r="J92" s="271">
        <f t="shared" si="45"/>
        <v>95.28</v>
      </c>
      <c r="K92" s="272">
        <v>0.0</v>
      </c>
      <c r="L92" s="273">
        <f t="shared" si="31"/>
        <v>110.46</v>
      </c>
      <c r="M92" s="272">
        <v>0.0</v>
      </c>
      <c r="N92" s="273">
        <f t="shared" si="32"/>
        <v>55</v>
      </c>
      <c r="O92" s="272">
        <f>D92</f>
        <v>2.9</v>
      </c>
      <c r="P92" s="273">
        <f t="shared" si="33"/>
        <v>72.5</v>
      </c>
      <c r="Q92" s="272">
        <f t="shared" si="34"/>
        <v>2.9</v>
      </c>
      <c r="R92" s="271">
        <f t="shared" si="22"/>
        <v>6333.24</v>
      </c>
      <c r="S92" s="217"/>
      <c r="T92" s="274">
        <f>$B$102-B92</f>
        <v>5</v>
      </c>
      <c r="U92" s="274">
        <v>0.0</v>
      </c>
      <c r="V92" s="283">
        <v>0.0</v>
      </c>
      <c r="W92" s="276">
        <f>ROUND(MAX(0,F92-$S$3)+J93+ROUND(F92*$C$2/365,2)*(T92-U92)+ROUND(F92*$C$5,2)*U92,2)</f>
        <v>1581.67</v>
      </c>
      <c r="X92" s="277">
        <f>ROUND(R93/$C$14*100,2)</f>
        <v>63.37</v>
      </c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</row>
    <row r="93">
      <c r="A93" s="259"/>
      <c r="B93" s="253">
        <v>44022.0</v>
      </c>
      <c r="C93" s="278" t="s">
        <v>44</v>
      </c>
      <c r="D93" s="258">
        <f>ROUND($C$2/365*F92,2)</f>
        <v>3.97</v>
      </c>
      <c r="E93" s="279">
        <v>0.0</v>
      </c>
      <c r="F93" s="258">
        <f t="shared" si="28"/>
        <v>4528.79</v>
      </c>
      <c r="G93" s="279">
        <v>0.0</v>
      </c>
      <c r="H93" s="258">
        <f t="shared" si="29"/>
        <v>1471.21</v>
      </c>
      <c r="I93" s="279">
        <f>D93</f>
        <v>3.97</v>
      </c>
      <c r="J93" s="280">
        <f t="shared" si="45"/>
        <v>99.25</v>
      </c>
      <c r="K93" s="279">
        <v>0.0</v>
      </c>
      <c r="L93" s="258">
        <f t="shared" si="31"/>
        <v>110.46</v>
      </c>
      <c r="M93" s="279">
        <v>0.0</v>
      </c>
      <c r="N93" s="258">
        <f t="shared" si="32"/>
        <v>55</v>
      </c>
      <c r="O93" s="279">
        <v>0.0</v>
      </c>
      <c r="P93" s="258">
        <f t="shared" si="33"/>
        <v>72.5</v>
      </c>
      <c r="Q93" s="279">
        <f t="shared" si="34"/>
        <v>3.97</v>
      </c>
      <c r="R93" s="280">
        <f t="shared" si="22"/>
        <v>6337.21</v>
      </c>
      <c r="S93" s="217"/>
      <c r="T93" s="27"/>
      <c r="U93" s="27"/>
      <c r="V93" s="283">
        <v>0.0</v>
      </c>
      <c r="W93" s="27"/>
      <c r="X93" s="27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</row>
    <row r="94">
      <c r="A94" s="259"/>
      <c r="B94" s="269">
        <v>44023.0</v>
      </c>
      <c r="C94" s="270" t="s">
        <v>61</v>
      </c>
      <c r="D94" s="273">
        <f>ROUND($C$3/365*H92,2)</f>
        <v>2.9</v>
      </c>
      <c r="E94" s="272">
        <v>0.0</v>
      </c>
      <c r="F94" s="273">
        <f t="shared" si="28"/>
        <v>4528.79</v>
      </c>
      <c r="G94" s="272">
        <v>0.0</v>
      </c>
      <c r="H94" s="273">
        <f t="shared" si="29"/>
        <v>1471.21</v>
      </c>
      <c r="I94" s="281">
        <v>0.0</v>
      </c>
      <c r="J94" s="271">
        <f>J93+I94+I94</f>
        <v>99.25</v>
      </c>
      <c r="K94" s="272">
        <v>0.0</v>
      </c>
      <c r="L94" s="273">
        <f t="shared" si="31"/>
        <v>110.46</v>
      </c>
      <c r="M94" s="272">
        <v>0.0</v>
      </c>
      <c r="N94" s="273">
        <f t="shared" si="32"/>
        <v>55</v>
      </c>
      <c r="O94" s="272">
        <f>D94</f>
        <v>2.9</v>
      </c>
      <c r="P94" s="273">
        <f t="shared" si="33"/>
        <v>75.4</v>
      </c>
      <c r="Q94" s="272">
        <f t="shared" si="34"/>
        <v>2.9</v>
      </c>
      <c r="R94" s="271">
        <f t="shared" si="22"/>
        <v>6340.11</v>
      </c>
      <c r="S94" s="217"/>
      <c r="T94" s="274">
        <f>$B$102-B94</f>
        <v>4</v>
      </c>
      <c r="U94" s="274">
        <v>0.0</v>
      </c>
      <c r="V94" s="283">
        <v>0.0</v>
      </c>
      <c r="W94" s="276">
        <f>ROUND(MAX(0,F94-$S$3)+J95+ROUND(F94*$C$2/365,2)*(T94-U94)+ROUND(F94*$C$5,2)*U94,2)</f>
        <v>1581.67</v>
      </c>
      <c r="X94" s="277">
        <f>ROUND(R95/$C$14*100,2)</f>
        <v>63.44</v>
      </c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</row>
    <row r="95">
      <c r="A95" s="259"/>
      <c r="B95" s="253">
        <v>44023.0</v>
      </c>
      <c r="C95" s="278" t="s">
        <v>44</v>
      </c>
      <c r="D95" s="258">
        <f>ROUND($C$2/365*F94,2)</f>
        <v>3.97</v>
      </c>
      <c r="E95" s="279">
        <v>0.0</v>
      </c>
      <c r="F95" s="258">
        <f t="shared" si="28"/>
        <v>4528.79</v>
      </c>
      <c r="G95" s="279">
        <v>0.0</v>
      </c>
      <c r="H95" s="258">
        <f t="shared" si="29"/>
        <v>1471.21</v>
      </c>
      <c r="I95" s="279">
        <f>D95</f>
        <v>3.97</v>
      </c>
      <c r="J95" s="280">
        <f t="shared" ref="J95:J97" si="46">J94+I95</f>
        <v>103.22</v>
      </c>
      <c r="K95" s="279">
        <v>0.0</v>
      </c>
      <c r="L95" s="258">
        <f t="shared" si="31"/>
        <v>110.46</v>
      </c>
      <c r="M95" s="279">
        <v>0.0</v>
      </c>
      <c r="N95" s="258">
        <f t="shared" si="32"/>
        <v>55</v>
      </c>
      <c r="O95" s="279">
        <v>0.0</v>
      </c>
      <c r="P95" s="258">
        <f t="shared" si="33"/>
        <v>75.4</v>
      </c>
      <c r="Q95" s="279">
        <f t="shared" si="34"/>
        <v>3.97</v>
      </c>
      <c r="R95" s="280">
        <f t="shared" si="22"/>
        <v>6344.08</v>
      </c>
      <c r="S95" s="217"/>
      <c r="T95" s="27"/>
      <c r="U95" s="27"/>
      <c r="V95" s="283">
        <v>0.0</v>
      </c>
      <c r="W95" s="27"/>
      <c r="X95" s="27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</row>
    <row r="96">
      <c r="A96" s="259"/>
      <c r="B96" s="269">
        <v>44024.0</v>
      </c>
      <c r="C96" s="270" t="s">
        <v>61</v>
      </c>
      <c r="D96" s="273">
        <f>ROUND($C$3/365*H94,2)</f>
        <v>2.9</v>
      </c>
      <c r="E96" s="272">
        <v>0.0</v>
      </c>
      <c r="F96" s="273">
        <f t="shared" si="28"/>
        <v>4528.79</v>
      </c>
      <c r="G96" s="272">
        <v>0.0</v>
      </c>
      <c r="H96" s="273">
        <f t="shared" si="29"/>
        <v>1471.21</v>
      </c>
      <c r="I96" s="281">
        <v>0.0</v>
      </c>
      <c r="J96" s="271">
        <f t="shared" si="46"/>
        <v>103.22</v>
      </c>
      <c r="K96" s="272">
        <v>0.0</v>
      </c>
      <c r="L96" s="273">
        <f t="shared" si="31"/>
        <v>110.46</v>
      </c>
      <c r="M96" s="272">
        <v>0.0</v>
      </c>
      <c r="N96" s="273">
        <f t="shared" si="32"/>
        <v>55</v>
      </c>
      <c r="O96" s="272">
        <f>D96</f>
        <v>2.9</v>
      </c>
      <c r="P96" s="273">
        <f t="shared" si="33"/>
        <v>78.3</v>
      </c>
      <c r="Q96" s="272">
        <f t="shared" si="34"/>
        <v>2.9</v>
      </c>
      <c r="R96" s="271">
        <f t="shared" si="22"/>
        <v>6346.98</v>
      </c>
      <c r="S96" s="217"/>
      <c r="T96" s="274">
        <f>$B$102-B96</f>
        <v>3</v>
      </c>
      <c r="U96" s="274">
        <v>0.0</v>
      </c>
      <c r="V96" s="283">
        <v>0.0</v>
      </c>
      <c r="W96" s="276">
        <f>ROUND(MAX(0,F96-$S$3)+J97+ROUND(F96*$C$2/365,2)*(T96-U96)+ROUND(F96*$C$5,2)*U96,2)</f>
        <v>1581.67</v>
      </c>
      <c r="X96" s="277">
        <f>ROUND(R97/$C$14*100,2)</f>
        <v>63.51</v>
      </c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</row>
    <row r="97">
      <c r="A97" s="259"/>
      <c r="B97" s="253">
        <v>44024.0</v>
      </c>
      <c r="C97" s="278" t="s">
        <v>44</v>
      </c>
      <c r="D97" s="258">
        <f>ROUND($C$2/365*F96,2)</f>
        <v>3.97</v>
      </c>
      <c r="E97" s="279">
        <v>0.0</v>
      </c>
      <c r="F97" s="258">
        <f t="shared" si="28"/>
        <v>4528.79</v>
      </c>
      <c r="G97" s="279">
        <v>0.0</v>
      </c>
      <c r="H97" s="258">
        <f t="shared" si="29"/>
        <v>1471.21</v>
      </c>
      <c r="I97" s="279">
        <f>D97</f>
        <v>3.97</v>
      </c>
      <c r="J97" s="280">
        <f t="shared" si="46"/>
        <v>107.19</v>
      </c>
      <c r="K97" s="279">
        <v>0.0</v>
      </c>
      <c r="L97" s="258">
        <f t="shared" si="31"/>
        <v>110.46</v>
      </c>
      <c r="M97" s="279">
        <v>0.0</v>
      </c>
      <c r="N97" s="258">
        <f t="shared" si="32"/>
        <v>55</v>
      </c>
      <c r="O97" s="279">
        <v>0.0</v>
      </c>
      <c r="P97" s="258">
        <f t="shared" si="33"/>
        <v>78.3</v>
      </c>
      <c r="Q97" s="279">
        <f t="shared" si="34"/>
        <v>3.97</v>
      </c>
      <c r="R97" s="280">
        <f t="shared" si="22"/>
        <v>6350.95</v>
      </c>
      <c r="S97" s="217"/>
      <c r="T97" s="27"/>
      <c r="U97" s="27"/>
      <c r="V97" s="283">
        <v>0.0</v>
      </c>
      <c r="W97" s="27"/>
      <c r="X97" s="27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</row>
    <row r="98">
      <c r="A98" s="259"/>
      <c r="B98" s="269">
        <v>44025.0</v>
      </c>
      <c r="C98" s="270" t="s">
        <v>61</v>
      </c>
      <c r="D98" s="273">
        <f>ROUND($C$3/365*H96,2)</f>
        <v>2.9</v>
      </c>
      <c r="E98" s="272">
        <v>0.0</v>
      </c>
      <c r="F98" s="273">
        <f t="shared" si="28"/>
        <v>4528.79</v>
      </c>
      <c r="G98" s="272">
        <v>0.0</v>
      </c>
      <c r="H98" s="273">
        <f t="shared" si="29"/>
        <v>1471.21</v>
      </c>
      <c r="I98" s="281">
        <v>0.0</v>
      </c>
      <c r="J98" s="271">
        <f>J97+I98+I98</f>
        <v>107.19</v>
      </c>
      <c r="K98" s="272">
        <v>0.0</v>
      </c>
      <c r="L98" s="273">
        <f t="shared" si="31"/>
        <v>110.46</v>
      </c>
      <c r="M98" s="272">
        <v>0.0</v>
      </c>
      <c r="N98" s="273">
        <f t="shared" si="32"/>
        <v>55</v>
      </c>
      <c r="O98" s="272">
        <f>D98</f>
        <v>2.9</v>
      </c>
      <c r="P98" s="273">
        <f t="shared" si="33"/>
        <v>81.2</v>
      </c>
      <c r="Q98" s="272">
        <f t="shared" si="34"/>
        <v>2.9</v>
      </c>
      <c r="R98" s="271">
        <f t="shared" si="22"/>
        <v>6353.85</v>
      </c>
      <c r="S98" s="217"/>
      <c r="T98" s="274">
        <f>$B$102-B98</f>
        <v>2</v>
      </c>
      <c r="U98" s="274">
        <v>0.0</v>
      </c>
      <c r="V98" s="283">
        <v>0.0</v>
      </c>
      <c r="W98" s="276">
        <f>ROUND(MAX(0,F98-$S$3)+J99+ROUND(F98*$C$2/365,2)*(T98-U98)+ROUND(F98*$C$5,2)*U98,2)</f>
        <v>1581.67</v>
      </c>
      <c r="X98" s="277">
        <f>ROUND(R99/$C$14*100,2)</f>
        <v>63.58</v>
      </c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</row>
    <row r="99">
      <c r="A99" s="259"/>
      <c r="B99" s="253">
        <v>44025.0</v>
      </c>
      <c r="C99" s="278" t="s">
        <v>44</v>
      </c>
      <c r="D99" s="258">
        <f>ROUND($C$2/365*F98,2)</f>
        <v>3.97</v>
      </c>
      <c r="E99" s="279">
        <v>0.0</v>
      </c>
      <c r="F99" s="258">
        <f t="shared" si="28"/>
        <v>4528.79</v>
      </c>
      <c r="G99" s="279">
        <v>0.0</v>
      </c>
      <c r="H99" s="258">
        <f t="shared" si="29"/>
        <v>1471.21</v>
      </c>
      <c r="I99" s="279">
        <f>D99</f>
        <v>3.97</v>
      </c>
      <c r="J99" s="280">
        <f t="shared" ref="J99:J101" si="47">J98+I99</f>
        <v>111.16</v>
      </c>
      <c r="K99" s="279">
        <v>0.0</v>
      </c>
      <c r="L99" s="258">
        <f t="shared" si="31"/>
        <v>110.46</v>
      </c>
      <c r="M99" s="279">
        <v>0.0</v>
      </c>
      <c r="N99" s="258">
        <f t="shared" si="32"/>
        <v>55</v>
      </c>
      <c r="O99" s="279">
        <v>0.0</v>
      </c>
      <c r="P99" s="258">
        <f t="shared" si="33"/>
        <v>81.2</v>
      </c>
      <c r="Q99" s="279">
        <f t="shared" si="34"/>
        <v>3.97</v>
      </c>
      <c r="R99" s="280">
        <f t="shared" si="22"/>
        <v>6357.82</v>
      </c>
      <c r="S99" s="217"/>
      <c r="T99" s="27"/>
      <c r="U99" s="27"/>
      <c r="V99" s="283">
        <v>0.0</v>
      </c>
      <c r="W99" s="27"/>
      <c r="X99" s="27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</row>
    <row r="100">
      <c r="A100" s="259"/>
      <c r="B100" s="269">
        <v>44026.0</v>
      </c>
      <c r="C100" s="270" t="s">
        <v>61</v>
      </c>
      <c r="D100" s="273">
        <f>ROUND($C$3/365*H98,2)</f>
        <v>2.9</v>
      </c>
      <c r="E100" s="272">
        <v>0.0</v>
      </c>
      <c r="F100" s="273">
        <f t="shared" si="28"/>
        <v>4528.79</v>
      </c>
      <c r="G100" s="272">
        <v>0.0</v>
      </c>
      <c r="H100" s="273">
        <f t="shared" si="29"/>
        <v>1471.21</v>
      </c>
      <c r="I100" s="281">
        <v>0.0</v>
      </c>
      <c r="J100" s="271">
        <f t="shared" si="47"/>
        <v>111.16</v>
      </c>
      <c r="K100" s="272">
        <v>0.0</v>
      </c>
      <c r="L100" s="273">
        <f t="shared" si="31"/>
        <v>110.46</v>
      </c>
      <c r="M100" s="272">
        <v>0.0</v>
      </c>
      <c r="N100" s="273">
        <f t="shared" si="32"/>
        <v>55</v>
      </c>
      <c r="O100" s="272">
        <f>D100</f>
        <v>2.9</v>
      </c>
      <c r="P100" s="273">
        <f t="shared" si="33"/>
        <v>84.1</v>
      </c>
      <c r="Q100" s="272">
        <f t="shared" si="34"/>
        <v>2.9</v>
      </c>
      <c r="R100" s="271">
        <f t="shared" si="22"/>
        <v>6360.72</v>
      </c>
      <c r="S100" s="217"/>
      <c r="T100" s="274">
        <f>$B$102-B100</f>
        <v>1</v>
      </c>
      <c r="U100" s="274">
        <v>0.0</v>
      </c>
      <c r="V100" s="283">
        <v>0.0</v>
      </c>
      <c r="W100" s="276">
        <f>ROUND(MAX(0,F100-$S$3)+J101+ROUND(F100*$C$2/365,2)*(T100-U100)+ROUND(F100*$C$5,2)*U100,2)</f>
        <v>1581.67</v>
      </c>
      <c r="X100" s="277">
        <f>ROUND(R101/$C$14*100,2)</f>
        <v>63.65</v>
      </c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</row>
    <row r="101">
      <c r="A101" s="259"/>
      <c r="B101" s="253">
        <v>44026.0</v>
      </c>
      <c r="C101" s="278" t="s">
        <v>44</v>
      </c>
      <c r="D101" s="258">
        <f>ROUND($C$2/365*F100,2)</f>
        <v>3.97</v>
      </c>
      <c r="E101" s="279">
        <v>0.0</v>
      </c>
      <c r="F101" s="258">
        <f t="shared" si="28"/>
        <v>4528.79</v>
      </c>
      <c r="G101" s="279">
        <v>0.0</v>
      </c>
      <c r="H101" s="258">
        <f t="shared" si="29"/>
        <v>1471.21</v>
      </c>
      <c r="I101" s="279">
        <f>D101</f>
        <v>3.97</v>
      </c>
      <c r="J101" s="280">
        <f t="shared" si="47"/>
        <v>115.13</v>
      </c>
      <c r="K101" s="279">
        <v>0.0</v>
      </c>
      <c r="L101" s="258">
        <f t="shared" si="31"/>
        <v>110.46</v>
      </c>
      <c r="M101" s="279">
        <v>0.0</v>
      </c>
      <c r="N101" s="258">
        <f t="shared" si="32"/>
        <v>55</v>
      </c>
      <c r="O101" s="279">
        <v>0.0</v>
      </c>
      <c r="P101" s="258">
        <f t="shared" si="33"/>
        <v>84.1</v>
      </c>
      <c r="Q101" s="279">
        <f t="shared" si="34"/>
        <v>3.97</v>
      </c>
      <c r="R101" s="280">
        <f t="shared" si="22"/>
        <v>6364.69</v>
      </c>
      <c r="S101" s="217"/>
      <c r="T101" s="27"/>
      <c r="U101" s="27"/>
      <c r="V101" s="283">
        <v>0.0</v>
      </c>
      <c r="W101" s="27"/>
      <c r="X101" s="27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</row>
    <row r="102">
      <c r="A102" s="259"/>
      <c r="B102" s="269">
        <v>44027.0</v>
      </c>
      <c r="C102" s="270" t="s">
        <v>61</v>
      </c>
      <c r="D102" s="273">
        <f>ROUND($C$3/365*H100,2)</f>
        <v>2.9</v>
      </c>
      <c r="E102" s="272">
        <v>0.0</v>
      </c>
      <c r="F102" s="273">
        <f t="shared" si="28"/>
        <v>4528.79</v>
      </c>
      <c r="G102" s="272">
        <v>0.0</v>
      </c>
      <c r="H102" s="273">
        <f t="shared" si="29"/>
        <v>1471.21</v>
      </c>
      <c r="I102" s="281">
        <v>0.0</v>
      </c>
      <c r="J102" s="271">
        <f>J101+I102+I102</f>
        <v>115.13</v>
      </c>
      <c r="K102" s="272">
        <v>0.0</v>
      </c>
      <c r="L102" s="273">
        <f t="shared" si="31"/>
        <v>110.46</v>
      </c>
      <c r="M102" s="272">
        <v>0.0</v>
      </c>
      <c r="N102" s="273">
        <f t="shared" si="32"/>
        <v>55</v>
      </c>
      <c r="O102" s="272">
        <f>D102</f>
        <v>2.9</v>
      </c>
      <c r="P102" s="273">
        <f t="shared" si="33"/>
        <v>87</v>
      </c>
      <c r="Q102" s="272">
        <f t="shared" si="34"/>
        <v>2.9</v>
      </c>
      <c r="R102" s="271">
        <f t="shared" si="22"/>
        <v>6367.59</v>
      </c>
      <c r="S102" s="217"/>
      <c r="T102" s="274">
        <f>$B$102-B102</f>
        <v>0</v>
      </c>
      <c r="U102" s="274">
        <v>0.0</v>
      </c>
      <c r="V102" s="283">
        <v>0.0</v>
      </c>
      <c r="W102" s="276">
        <f>ROUND(MAX(0,F102-$S$3)+J103+ROUND(F102*$C$2/365,2)*(T102-U102)+ROUND(F102*$C$5,2)*U102,2)</f>
        <v>1581.67</v>
      </c>
      <c r="X102" s="277">
        <f>ROUND(R103/$C$14*100,2)</f>
        <v>63.72</v>
      </c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</row>
    <row r="103">
      <c r="A103" s="246"/>
      <c r="B103" s="260">
        <v>44027.0</v>
      </c>
      <c r="C103" s="285" t="s">
        <v>44</v>
      </c>
      <c r="D103" s="265">
        <f>ROUND($C$2/365*F102,2)</f>
        <v>3.97</v>
      </c>
      <c r="E103" s="286">
        <v>0.0</v>
      </c>
      <c r="F103" s="265">
        <f t="shared" si="28"/>
        <v>4528.79</v>
      </c>
      <c r="G103" s="286">
        <v>0.0</v>
      </c>
      <c r="H103" s="265">
        <f t="shared" si="29"/>
        <v>1471.21</v>
      </c>
      <c r="I103" s="286">
        <f>D103</f>
        <v>3.97</v>
      </c>
      <c r="J103" s="287">
        <f t="shared" ref="J103:J106" si="48">J102+I103</f>
        <v>119.1</v>
      </c>
      <c r="K103" s="286">
        <v>0.0</v>
      </c>
      <c r="L103" s="265">
        <f t="shared" si="31"/>
        <v>110.46</v>
      </c>
      <c r="M103" s="286">
        <v>0.0</v>
      </c>
      <c r="N103" s="265">
        <f t="shared" si="32"/>
        <v>55</v>
      </c>
      <c r="O103" s="286">
        <v>0.0</v>
      </c>
      <c r="P103" s="265">
        <f t="shared" si="33"/>
        <v>87</v>
      </c>
      <c r="Q103" s="286">
        <f t="shared" si="34"/>
        <v>3.97</v>
      </c>
      <c r="R103" s="287">
        <f t="shared" si="22"/>
        <v>6371.56</v>
      </c>
      <c r="S103" s="217"/>
      <c r="T103" s="288"/>
      <c r="U103" s="288"/>
      <c r="V103" s="315">
        <v>0.0</v>
      </c>
      <c r="W103" s="27"/>
      <c r="X103" s="288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</row>
    <row r="104">
      <c r="A104" s="246"/>
      <c r="B104" s="269">
        <v>44028.0</v>
      </c>
      <c r="C104" s="270" t="s">
        <v>58</v>
      </c>
      <c r="D104" s="271">
        <f>C8</f>
        <v>55</v>
      </c>
      <c r="E104" s="272">
        <v>0.0</v>
      </c>
      <c r="F104" s="273">
        <f t="shared" si="28"/>
        <v>4528.79</v>
      </c>
      <c r="G104" s="272">
        <f>0</f>
        <v>0</v>
      </c>
      <c r="H104" s="273">
        <f>G104+H102</f>
        <v>1471.21</v>
      </c>
      <c r="I104" s="272">
        <v>0.0</v>
      </c>
      <c r="J104" s="271">
        <f t="shared" si="48"/>
        <v>119.1</v>
      </c>
      <c r="K104" s="272">
        <v>0.0</v>
      </c>
      <c r="L104" s="273">
        <f>K104+L102</f>
        <v>110.46</v>
      </c>
      <c r="M104" s="272">
        <f>D104</f>
        <v>55</v>
      </c>
      <c r="N104" s="273">
        <f>M104+N102</f>
        <v>110</v>
      </c>
      <c r="O104" s="272">
        <v>0.0</v>
      </c>
      <c r="P104" s="273">
        <f>O104+P103</f>
        <v>87</v>
      </c>
      <c r="Q104" s="272">
        <f>E104+I104+M104+O104</f>
        <v>55</v>
      </c>
      <c r="R104" s="271">
        <f t="shared" si="22"/>
        <v>6426.56</v>
      </c>
      <c r="S104" s="217"/>
      <c r="T104" s="274">
        <v>30.0</v>
      </c>
      <c r="U104" s="274">
        <v>0.0</v>
      </c>
      <c r="V104" s="275">
        <v>0.0</v>
      </c>
      <c r="W104" s="276">
        <f>ROUND(MAX(0,F108-$S$4)+J108+ROUND(F108*$C$2/365,2)*(T104-U104)+ROUND(F108*$C$5,2)*U104,2)</f>
        <v>1581.67</v>
      </c>
      <c r="X104" s="277">
        <f>ROUND(R108/$C$14*100,2)</f>
        <v>64.35</v>
      </c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</row>
    <row r="105">
      <c r="A105" s="246"/>
      <c r="B105" s="269">
        <v>44028.0</v>
      </c>
      <c r="C105" s="270" t="s">
        <v>59</v>
      </c>
      <c r="D105" s="273">
        <f>F104-S3</f>
        <v>1462.57</v>
      </c>
      <c r="E105" s="272">
        <f>-D105</f>
        <v>-1462.57</v>
      </c>
      <c r="F105" s="273">
        <f t="shared" ref="F105:F107" si="49">F104+E105</f>
        <v>3066.22</v>
      </c>
      <c r="G105" s="272">
        <f>D105</f>
        <v>1462.57</v>
      </c>
      <c r="H105" s="273">
        <f>G105+H104</f>
        <v>2933.78</v>
      </c>
      <c r="I105" s="272">
        <v>0.0</v>
      </c>
      <c r="J105" s="271">
        <f t="shared" si="48"/>
        <v>119.1</v>
      </c>
      <c r="K105" s="272">
        <v>0.0</v>
      </c>
      <c r="L105" s="273">
        <f t="shared" ref="L105:L107" si="50">L104+K105</f>
        <v>110.46</v>
      </c>
      <c r="M105" s="272">
        <v>0.0</v>
      </c>
      <c r="N105" s="273">
        <f t="shared" ref="N105:N106" si="51">N104+M105</f>
        <v>110</v>
      </c>
      <c r="O105" s="272">
        <v>0.0</v>
      </c>
      <c r="P105" s="273">
        <f t="shared" ref="P105:P108" si="52">P104+O105</f>
        <v>87</v>
      </c>
      <c r="Q105" s="272">
        <v>0.0</v>
      </c>
      <c r="R105" s="271">
        <f t="shared" si="22"/>
        <v>6426.56</v>
      </c>
      <c r="S105" s="217"/>
      <c r="T105" s="23"/>
      <c r="U105" s="23"/>
      <c r="V105" s="23"/>
      <c r="W105" s="23"/>
      <c r="X105" s="23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</row>
    <row r="106">
      <c r="A106" s="246"/>
      <c r="B106" s="269">
        <v>44028.0</v>
      </c>
      <c r="C106" s="270" t="s">
        <v>60</v>
      </c>
      <c r="D106" s="273">
        <f>J105</f>
        <v>119.1</v>
      </c>
      <c r="E106" s="272">
        <v>0.0</v>
      </c>
      <c r="F106" s="273">
        <f t="shared" si="49"/>
        <v>3066.22</v>
      </c>
      <c r="G106" s="272">
        <v>0.0</v>
      </c>
      <c r="H106" s="273">
        <f t="shared" ref="H106:H107" si="53">H105+G106</f>
        <v>2933.78</v>
      </c>
      <c r="I106" s="272">
        <f>-J105</f>
        <v>-119.1</v>
      </c>
      <c r="J106" s="271">
        <f t="shared" si="48"/>
        <v>0</v>
      </c>
      <c r="K106" s="272">
        <f>J105</f>
        <v>119.1</v>
      </c>
      <c r="L106" s="273">
        <f t="shared" si="50"/>
        <v>229.56</v>
      </c>
      <c r="M106" s="272">
        <v>0.0</v>
      </c>
      <c r="N106" s="273">
        <f t="shared" si="51"/>
        <v>110</v>
      </c>
      <c r="O106" s="272">
        <v>0.0</v>
      </c>
      <c r="P106" s="273">
        <f t="shared" si="52"/>
        <v>87</v>
      </c>
      <c r="Q106" s="272">
        <v>0.0</v>
      </c>
      <c r="R106" s="271">
        <f t="shared" si="22"/>
        <v>6426.56</v>
      </c>
      <c r="S106" s="217"/>
      <c r="T106" s="23"/>
      <c r="U106" s="23"/>
      <c r="V106" s="23"/>
      <c r="W106" s="23"/>
      <c r="X106" s="23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</row>
    <row r="107">
      <c r="A107" s="246"/>
      <c r="B107" s="269">
        <v>44028.0</v>
      </c>
      <c r="C107" s="270" t="s">
        <v>61</v>
      </c>
      <c r="D107" s="273">
        <f>ROUND($C$3/365*H106,2)</f>
        <v>5.79</v>
      </c>
      <c r="E107" s="272">
        <v>0.0</v>
      </c>
      <c r="F107" s="273">
        <f t="shared" si="49"/>
        <v>3066.22</v>
      </c>
      <c r="G107" s="272">
        <v>0.0</v>
      </c>
      <c r="H107" s="273">
        <f t="shared" si="53"/>
        <v>2933.78</v>
      </c>
      <c r="I107" s="272">
        <v>0.0</v>
      </c>
      <c r="J107" s="271">
        <v>0.0</v>
      </c>
      <c r="K107" s="272">
        <v>0.0</v>
      </c>
      <c r="L107" s="273">
        <f t="shared" si="50"/>
        <v>229.56</v>
      </c>
      <c r="M107" s="272">
        <v>0.0</v>
      </c>
      <c r="N107" s="273">
        <f>N104+M107</f>
        <v>110</v>
      </c>
      <c r="O107" s="272">
        <f>D107</f>
        <v>5.79</v>
      </c>
      <c r="P107" s="273">
        <f t="shared" si="52"/>
        <v>92.79</v>
      </c>
      <c r="Q107" s="272">
        <f t="shared" ref="Q107:Q168" si="54">D107</f>
        <v>5.79</v>
      </c>
      <c r="R107" s="271">
        <f t="shared" si="22"/>
        <v>6432.35</v>
      </c>
      <c r="S107" s="217"/>
      <c r="T107" s="23"/>
      <c r="U107" s="23"/>
      <c r="V107" s="23"/>
      <c r="W107" s="23"/>
      <c r="X107" s="23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</row>
    <row r="108">
      <c r="A108" s="259"/>
      <c r="B108" s="253">
        <v>44028.0</v>
      </c>
      <c r="C108" s="278" t="s">
        <v>44</v>
      </c>
      <c r="D108" s="258">
        <f>ROUND($C$2/365*F107,2)</f>
        <v>2.69</v>
      </c>
      <c r="E108" s="279">
        <v>0.0</v>
      </c>
      <c r="F108" s="258">
        <f t="shared" ref="F108:F169" si="55">F106+E108</f>
        <v>3066.22</v>
      </c>
      <c r="G108" s="279">
        <v>0.0</v>
      </c>
      <c r="H108" s="258">
        <f t="shared" ref="H108:H168" si="56">H106+G108</f>
        <v>2933.78</v>
      </c>
      <c r="I108" s="279">
        <f>D108</f>
        <v>2.69</v>
      </c>
      <c r="J108" s="280">
        <f t="shared" ref="J108:J171" si="57">J107+I108</f>
        <v>2.69</v>
      </c>
      <c r="K108" s="279">
        <v>0.0</v>
      </c>
      <c r="L108" s="258">
        <f t="shared" ref="L108:L168" si="58">L106+K108</f>
        <v>229.56</v>
      </c>
      <c r="M108" s="279">
        <v>0.0</v>
      </c>
      <c r="N108" s="258">
        <f t="shared" ref="N108:N168" si="59">N106+M108</f>
        <v>110</v>
      </c>
      <c r="O108" s="279">
        <v>0.0</v>
      </c>
      <c r="P108" s="258">
        <f t="shared" si="52"/>
        <v>92.79</v>
      </c>
      <c r="Q108" s="279">
        <f t="shared" si="54"/>
        <v>2.69</v>
      </c>
      <c r="R108" s="280">
        <f t="shared" si="22"/>
        <v>6435.04</v>
      </c>
      <c r="S108" s="217"/>
      <c r="T108" s="27"/>
      <c r="U108" s="27"/>
      <c r="V108" s="27"/>
      <c r="W108" s="27"/>
      <c r="X108" s="27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</row>
    <row r="109">
      <c r="A109" s="259"/>
      <c r="B109" s="269">
        <v>44029.0</v>
      </c>
      <c r="C109" s="270" t="s">
        <v>61</v>
      </c>
      <c r="D109" s="273">
        <f>ROUND($C$3/365*H107,2)</f>
        <v>5.79</v>
      </c>
      <c r="E109" s="272">
        <v>0.0</v>
      </c>
      <c r="F109" s="273">
        <f t="shared" si="55"/>
        <v>3066.22</v>
      </c>
      <c r="G109" s="272">
        <v>0.0</v>
      </c>
      <c r="H109" s="273">
        <f t="shared" si="56"/>
        <v>2933.78</v>
      </c>
      <c r="I109" s="281">
        <v>0.0</v>
      </c>
      <c r="J109" s="271">
        <f t="shared" si="57"/>
        <v>2.69</v>
      </c>
      <c r="K109" s="272">
        <v>0.0</v>
      </c>
      <c r="L109" s="273">
        <f t="shared" si="58"/>
        <v>229.56</v>
      </c>
      <c r="M109" s="272">
        <v>0.0</v>
      </c>
      <c r="N109" s="273">
        <f t="shared" si="59"/>
        <v>110</v>
      </c>
      <c r="O109" s="272">
        <f>D109</f>
        <v>5.79</v>
      </c>
      <c r="P109" s="273">
        <f>P107+O109</f>
        <v>98.58</v>
      </c>
      <c r="Q109" s="272">
        <f t="shared" si="54"/>
        <v>5.79</v>
      </c>
      <c r="R109" s="271">
        <f t="shared" si="22"/>
        <v>6440.83</v>
      </c>
      <c r="S109" s="217"/>
      <c r="T109" s="274">
        <v>29.0</v>
      </c>
      <c r="U109" s="274">
        <v>0.0</v>
      </c>
      <c r="V109" s="282">
        <v>0.0</v>
      </c>
      <c r="W109" s="276">
        <f>ROUND(MAX(0,F109-$S$4)+J110+ROUND(F109*$C$2/365,2)*(T109-U109)+ROUND(F109*$C$5,2)*U109,2)</f>
        <v>1581.67</v>
      </c>
      <c r="X109" s="277">
        <f>ROUND(R110/$C$14*100,2)</f>
        <v>64.44</v>
      </c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</row>
    <row r="110">
      <c r="A110" s="259"/>
      <c r="B110" s="253">
        <v>44029.0</v>
      </c>
      <c r="C110" s="278" t="s">
        <v>44</v>
      </c>
      <c r="D110" s="258">
        <f>ROUND($C$2/365*F109,2)</f>
        <v>2.69</v>
      </c>
      <c r="E110" s="279">
        <v>0.0</v>
      </c>
      <c r="F110" s="258">
        <f t="shared" si="55"/>
        <v>3066.22</v>
      </c>
      <c r="G110" s="279">
        <v>0.0</v>
      </c>
      <c r="H110" s="258">
        <f t="shared" si="56"/>
        <v>2933.78</v>
      </c>
      <c r="I110" s="279">
        <f>D110</f>
        <v>2.69</v>
      </c>
      <c r="J110" s="280">
        <f t="shared" si="57"/>
        <v>5.38</v>
      </c>
      <c r="K110" s="279">
        <v>0.0</v>
      </c>
      <c r="L110" s="258">
        <f t="shared" si="58"/>
        <v>229.56</v>
      </c>
      <c r="M110" s="279">
        <v>0.0</v>
      </c>
      <c r="N110" s="258">
        <f t="shared" si="59"/>
        <v>110</v>
      </c>
      <c r="O110" s="279">
        <v>0.0</v>
      </c>
      <c r="P110" s="258">
        <f>P109+O110</f>
        <v>98.58</v>
      </c>
      <c r="Q110" s="279">
        <f t="shared" si="54"/>
        <v>2.69</v>
      </c>
      <c r="R110" s="280">
        <f t="shared" si="22"/>
        <v>6443.52</v>
      </c>
      <c r="S110" s="217"/>
      <c r="T110" s="27"/>
      <c r="U110" s="27"/>
      <c r="V110" s="27"/>
      <c r="W110" s="27"/>
      <c r="X110" s="27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</row>
    <row r="111">
      <c r="A111" s="259"/>
      <c r="B111" s="269">
        <v>44030.0</v>
      </c>
      <c r="C111" s="270" t="s">
        <v>61</v>
      </c>
      <c r="D111" s="273">
        <f>ROUND($C$3/365*H109,2)</f>
        <v>5.79</v>
      </c>
      <c r="E111" s="272">
        <v>0.0</v>
      </c>
      <c r="F111" s="273">
        <f t="shared" si="55"/>
        <v>3066.22</v>
      </c>
      <c r="G111" s="272">
        <v>0.0</v>
      </c>
      <c r="H111" s="273">
        <f t="shared" si="56"/>
        <v>2933.78</v>
      </c>
      <c r="I111" s="281">
        <v>0.0</v>
      </c>
      <c r="J111" s="271">
        <f t="shared" si="57"/>
        <v>5.38</v>
      </c>
      <c r="K111" s="272">
        <v>0.0</v>
      </c>
      <c r="L111" s="273">
        <f t="shared" si="58"/>
        <v>229.56</v>
      </c>
      <c r="M111" s="272">
        <v>0.0</v>
      </c>
      <c r="N111" s="273">
        <f t="shared" si="59"/>
        <v>110</v>
      </c>
      <c r="O111" s="272">
        <f>D111</f>
        <v>5.79</v>
      </c>
      <c r="P111" s="273">
        <f>P109+O111</f>
        <v>104.37</v>
      </c>
      <c r="Q111" s="272">
        <f t="shared" si="54"/>
        <v>5.79</v>
      </c>
      <c r="R111" s="271">
        <f t="shared" si="22"/>
        <v>6449.31</v>
      </c>
      <c r="S111" s="217"/>
      <c r="T111" s="274">
        <v>28.0</v>
      </c>
      <c r="U111" s="274">
        <v>0.0</v>
      </c>
      <c r="V111" s="283">
        <v>0.0</v>
      </c>
      <c r="W111" s="276">
        <f>ROUND(MAX(0,F111-$S$4)+J112+ROUND(F111*$C$2/365,2)*(T111-U111)+ROUND(F111*$C$5,2)*U111,2)</f>
        <v>1581.67</v>
      </c>
      <c r="X111" s="277">
        <f>ROUND(R112/$C$14*100,2)</f>
        <v>64.52</v>
      </c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</row>
    <row r="112">
      <c r="A112" s="259"/>
      <c r="B112" s="253">
        <v>44030.0</v>
      </c>
      <c r="C112" s="278" t="s">
        <v>44</v>
      </c>
      <c r="D112" s="258">
        <f>ROUND($C$2/365*F111,2)</f>
        <v>2.69</v>
      </c>
      <c r="E112" s="279">
        <v>0.0</v>
      </c>
      <c r="F112" s="258">
        <f t="shared" si="55"/>
        <v>3066.22</v>
      </c>
      <c r="G112" s="279">
        <v>0.0</v>
      </c>
      <c r="H112" s="258">
        <f t="shared" si="56"/>
        <v>2933.78</v>
      </c>
      <c r="I112" s="279">
        <f>D112</f>
        <v>2.69</v>
      </c>
      <c r="J112" s="280">
        <f t="shared" si="57"/>
        <v>8.07</v>
      </c>
      <c r="K112" s="279">
        <v>0.0</v>
      </c>
      <c r="L112" s="258">
        <f t="shared" si="58"/>
        <v>229.56</v>
      </c>
      <c r="M112" s="279">
        <v>0.0</v>
      </c>
      <c r="N112" s="258">
        <f t="shared" si="59"/>
        <v>110</v>
      </c>
      <c r="O112" s="279">
        <v>0.0</v>
      </c>
      <c r="P112" s="258">
        <f>P111+O112</f>
        <v>104.37</v>
      </c>
      <c r="Q112" s="279">
        <f t="shared" si="54"/>
        <v>2.69</v>
      </c>
      <c r="R112" s="280">
        <f t="shared" si="22"/>
        <v>6452</v>
      </c>
      <c r="S112" s="217"/>
      <c r="T112" s="27"/>
      <c r="U112" s="27"/>
      <c r="V112" s="283">
        <v>0.0</v>
      </c>
      <c r="W112" s="27"/>
      <c r="X112" s="27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</row>
    <row r="113">
      <c r="A113" s="259"/>
      <c r="B113" s="269">
        <v>44031.0</v>
      </c>
      <c r="C113" s="270" t="s">
        <v>61</v>
      </c>
      <c r="D113" s="273">
        <f>ROUND($C$3/365*H111,2)</f>
        <v>5.79</v>
      </c>
      <c r="E113" s="272">
        <v>0.0</v>
      </c>
      <c r="F113" s="273">
        <f t="shared" si="55"/>
        <v>3066.22</v>
      </c>
      <c r="G113" s="272">
        <v>0.0</v>
      </c>
      <c r="H113" s="273">
        <f t="shared" si="56"/>
        <v>2933.78</v>
      </c>
      <c r="I113" s="281">
        <v>0.0</v>
      </c>
      <c r="J113" s="271">
        <f t="shared" si="57"/>
        <v>8.07</v>
      </c>
      <c r="K113" s="272">
        <v>0.0</v>
      </c>
      <c r="L113" s="273">
        <f t="shared" si="58"/>
        <v>229.56</v>
      </c>
      <c r="M113" s="272">
        <v>0.0</v>
      </c>
      <c r="N113" s="273">
        <f t="shared" si="59"/>
        <v>110</v>
      </c>
      <c r="O113" s="272">
        <f>D113</f>
        <v>5.79</v>
      </c>
      <c r="P113" s="273">
        <f>P111+O113</f>
        <v>110.16</v>
      </c>
      <c r="Q113" s="272">
        <f t="shared" si="54"/>
        <v>5.79</v>
      </c>
      <c r="R113" s="271">
        <f t="shared" si="22"/>
        <v>6457.79</v>
      </c>
      <c r="S113" s="217"/>
      <c r="T113" s="274">
        <v>27.0</v>
      </c>
      <c r="U113" s="274">
        <v>0.0</v>
      </c>
      <c r="V113" s="283">
        <v>0.0</v>
      </c>
      <c r="W113" s="276">
        <f>ROUND(MAX(0,F113-$S$4)+J114+ROUND(F113*$C$2/365,2)*(T113-U113)+ROUND(F113*$C$5,2)*U113,2)</f>
        <v>1581.67</v>
      </c>
      <c r="X113" s="277">
        <f>ROUND(R114/$C$14*100,2)</f>
        <v>64.6</v>
      </c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</row>
    <row r="114">
      <c r="A114" s="259"/>
      <c r="B114" s="253">
        <v>44031.0</v>
      </c>
      <c r="C114" s="278" t="s">
        <v>44</v>
      </c>
      <c r="D114" s="258">
        <f>ROUND($C$2/365*F113,2)</f>
        <v>2.69</v>
      </c>
      <c r="E114" s="279">
        <v>0.0</v>
      </c>
      <c r="F114" s="258">
        <f t="shared" si="55"/>
        <v>3066.22</v>
      </c>
      <c r="G114" s="279">
        <v>0.0</v>
      </c>
      <c r="H114" s="258">
        <f t="shared" si="56"/>
        <v>2933.78</v>
      </c>
      <c r="I114" s="279">
        <f>D114</f>
        <v>2.69</v>
      </c>
      <c r="J114" s="280">
        <f t="shared" si="57"/>
        <v>10.76</v>
      </c>
      <c r="K114" s="279">
        <v>0.0</v>
      </c>
      <c r="L114" s="258">
        <f t="shared" si="58"/>
        <v>229.56</v>
      </c>
      <c r="M114" s="279">
        <v>0.0</v>
      </c>
      <c r="N114" s="258">
        <f t="shared" si="59"/>
        <v>110</v>
      </c>
      <c r="O114" s="279">
        <v>0.0</v>
      </c>
      <c r="P114" s="258">
        <f>P113+O114</f>
        <v>110.16</v>
      </c>
      <c r="Q114" s="279">
        <f t="shared" si="54"/>
        <v>2.69</v>
      </c>
      <c r="R114" s="280">
        <f t="shared" si="22"/>
        <v>6460.48</v>
      </c>
      <c r="S114" s="217"/>
      <c r="T114" s="27"/>
      <c r="U114" s="27"/>
      <c r="V114" s="283">
        <v>0.0</v>
      </c>
      <c r="W114" s="27"/>
      <c r="X114" s="27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</row>
    <row r="115">
      <c r="A115" s="259"/>
      <c r="B115" s="269">
        <v>44032.0</v>
      </c>
      <c r="C115" s="270" t="s">
        <v>61</v>
      </c>
      <c r="D115" s="273">
        <f>ROUND($C$3/365*H113,2)</f>
        <v>5.79</v>
      </c>
      <c r="E115" s="272">
        <v>0.0</v>
      </c>
      <c r="F115" s="273">
        <f t="shared" si="55"/>
        <v>3066.22</v>
      </c>
      <c r="G115" s="272">
        <v>0.0</v>
      </c>
      <c r="H115" s="273">
        <f t="shared" si="56"/>
        <v>2933.78</v>
      </c>
      <c r="I115" s="281">
        <v>0.0</v>
      </c>
      <c r="J115" s="271">
        <f t="shared" si="57"/>
        <v>10.76</v>
      </c>
      <c r="K115" s="272">
        <v>0.0</v>
      </c>
      <c r="L115" s="273">
        <f t="shared" si="58"/>
        <v>229.56</v>
      </c>
      <c r="M115" s="272">
        <v>0.0</v>
      </c>
      <c r="N115" s="273">
        <f t="shared" si="59"/>
        <v>110</v>
      </c>
      <c r="O115" s="272">
        <f>D115</f>
        <v>5.79</v>
      </c>
      <c r="P115" s="273">
        <f>P113+O115</f>
        <v>115.95</v>
      </c>
      <c r="Q115" s="272">
        <f t="shared" si="54"/>
        <v>5.79</v>
      </c>
      <c r="R115" s="271">
        <f t="shared" si="22"/>
        <v>6466.27</v>
      </c>
      <c r="S115" s="217"/>
      <c r="T115" s="274">
        <v>26.0</v>
      </c>
      <c r="U115" s="274">
        <v>0.0</v>
      </c>
      <c r="V115" s="283">
        <v>0.0</v>
      </c>
      <c r="W115" s="276">
        <f>ROUND(MAX(0,F115-$S$4)+J116+ROUND(F115*$C$2/365,2)*(T115-U115)+ROUND(F115*$C$5,2)*U115,2)</f>
        <v>1581.67</v>
      </c>
      <c r="X115" s="277">
        <f>ROUND(R116/$C$14*100,2)</f>
        <v>64.69</v>
      </c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</row>
    <row r="116">
      <c r="A116" s="259"/>
      <c r="B116" s="253">
        <v>44032.0</v>
      </c>
      <c r="C116" s="278" t="s">
        <v>44</v>
      </c>
      <c r="D116" s="258">
        <f>ROUND($C$2/365*F115,2)</f>
        <v>2.69</v>
      </c>
      <c r="E116" s="279">
        <v>0.0</v>
      </c>
      <c r="F116" s="258">
        <f t="shared" si="55"/>
        <v>3066.22</v>
      </c>
      <c r="G116" s="279">
        <v>0.0</v>
      </c>
      <c r="H116" s="258">
        <f t="shared" si="56"/>
        <v>2933.78</v>
      </c>
      <c r="I116" s="279">
        <f>D116</f>
        <v>2.69</v>
      </c>
      <c r="J116" s="280">
        <f t="shared" si="57"/>
        <v>13.45</v>
      </c>
      <c r="K116" s="279">
        <v>0.0</v>
      </c>
      <c r="L116" s="258">
        <f t="shared" si="58"/>
        <v>229.56</v>
      </c>
      <c r="M116" s="279">
        <v>0.0</v>
      </c>
      <c r="N116" s="258">
        <f t="shared" si="59"/>
        <v>110</v>
      </c>
      <c r="O116" s="279">
        <v>0.0</v>
      </c>
      <c r="P116" s="258">
        <f>P115+O116</f>
        <v>115.95</v>
      </c>
      <c r="Q116" s="279">
        <f t="shared" si="54"/>
        <v>2.69</v>
      </c>
      <c r="R116" s="280">
        <f t="shared" si="22"/>
        <v>6468.96</v>
      </c>
      <c r="S116" s="217"/>
      <c r="T116" s="27"/>
      <c r="U116" s="27"/>
      <c r="V116" s="283">
        <v>0.0</v>
      </c>
      <c r="W116" s="27"/>
      <c r="X116" s="27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</row>
    <row r="117">
      <c r="A117" s="259"/>
      <c r="B117" s="269">
        <v>44033.0</v>
      </c>
      <c r="C117" s="270" t="s">
        <v>61</v>
      </c>
      <c r="D117" s="273">
        <f>ROUND($C$3/365*H115,2)</f>
        <v>5.79</v>
      </c>
      <c r="E117" s="272">
        <v>0.0</v>
      </c>
      <c r="F117" s="273">
        <f t="shared" si="55"/>
        <v>3066.22</v>
      </c>
      <c r="G117" s="272">
        <v>0.0</v>
      </c>
      <c r="H117" s="273">
        <f t="shared" si="56"/>
        <v>2933.78</v>
      </c>
      <c r="I117" s="281">
        <v>0.0</v>
      </c>
      <c r="J117" s="271">
        <f t="shared" si="57"/>
        <v>13.45</v>
      </c>
      <c r="K117" s="272">
        <v>0.0</v>
      </c>
      <c r="L117" s="273">
        <f t="shared" si="58"/>
        <v>229.56</v>
      </c>
      <c r="M117" s="272">
        <v>0.0</v>
      </c>
      <c r="N117" s="273">
        <f t="shared" si="59"/>
        <v>110</v>
      </c>
      <c r="O117" s="272">
        <f>D117</f>
        <v>5.79</v>
      </c>
      <c r="P117" s="273">
        <f>P115+O117</f>
        <v>121.74</v>
      </c>
      <c r="Q117" s="272">
        <f t="shared" si="54"/>
        <v>5.79</v>
      </c>
      <c r="R117" s="271">
        <f t="shared" si="22"/>
        <v>6474.75</v>
      </c>
      <c r="S117" s="217"/>
      <c r="T117" s="274">
        <v>25.0</v>
      </c>
      <c r="U117" s="274">
        <v>0.0</v>
      </c>
      <c r="V117" s="283">
        <v>0.0</v>
      </c>
      <c r="W117" s="276">
        <f>ROUND(MAX(0,F117-$S$4)+J118+ROUND(F117*$C$2/365,2)*(T117-U117)+ROUND(F117*$C$5,2)*U117,2)</f>
        <v>1581.67</v>
      </c>
      <c r="X117" s="277">
        <f>ROUND(R118/$C$14*100,2)</f>
        <v>64.77</v>
      </c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</row>
    <row r="118">
      <c r="A118" s="259"/>
      <c r="B118" s="253">
        <v>44033.0</v>
      </c>
      <c r="C118" s="278" t="s">
        <v>44</v>
      </c>
      <c r="D118" s="258">
        <f>ROUND($C$2/365*F117,2)</f>
        <v>2.69</v>
      </c>
      <c r="E118" s="279">
        <v>0.0</v>
      </c>
      <c r="F118" s="258">
        <f t="shared" si="55"/>
        <v>3066.22</v>
      </c>
      <c r="G118" s="279">
        <v>0.0</v>
      </c>
      <c r="H118" s="258">
        <f t="shared" si="56"/>
        <v>2933.78</v>
      </c>
      <c r="I118" s="279">
        <f>D118</f>
        <v>2.69</v>
      </c>
      <c r="J118" s="280">
        <f t="shared" si="57"/>
        <v>16.14</v>
      </c>
      <c r="K118" s="279">
        <v>0.0</v>
      </c>
      <c r="L118" s="258">
        <f t="shared" si="58"/>
        <v>229.56</v>
      </c>
      <c r="M118" s="279">
        <v>0.0</v>
      </c>
      <c r="N118" s="258">
        <f t="shared" si="59"/>
        <v>110</v>
      </c>
      <c r="O118" s="279">
        <v>0.0</v>
      </c>
      <c r="P118" s="258">
        <f>P117+O118</f>
        <v>121.74</v>
      </c>
      <c r="Q118" s="279">
        <f t="shared" si="54"/>
        <v>2.69</v>
      </c>
      <c r="R118" s="280">
        <f t="shared" si="22"/>
        <v>6477.44</v>
      </c>
      <c r="S118" s="217"/>
      <c r="T118" s="27"/>
      <c r="U118" s="27"/>
      <c r="V118" s="283">
        <v>0.0</v>
      </c>
      <c r="W118" s="27"/>
      <c r="X118" s="27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</row>
    <row r="119">
      <c r="A119" s="259"/>
      <c r="B119" s="269">
        <v>44034.0</v>
      </c>
      <c r="C119" s="270" t="s">
        <v>61</v>
      </c>
      <c r="D119" s="273">
        <f>ROUND($C$3/365*H117,2)</f>
        <v>5.79</v>
      </c>
      <c r="E119" s="272">
        <v>0.0</v>
      </c>
      <c r="F119" s="273">
        <f t="shared" si="55"/>
        <v>3066.22</v>
      </c>
      <c r="G119" s="272">
        <v>0.0</v>
      </c>
      <c r="H119" s="273">
        <f t="shared" si="56"/>
        <v>2933.78</v>
      </c>
      <c r="I119" s="281">
        <v>0.0</v>
      </c>
      <c r="J119" s="271">
        <f t="shared" si="57"/>
        <v>16.14</v>
      </c>
      <c r="K119" s="272">
        <v>0.0</v>
      </c>
      <c r="L119" s="273">
        <f t="shared" si="58"/>
        <v>229.56</v>
      </c>
      <c r="M119" s="272">
        <v>0.0</v>
      </c>
      <c r="N119" s="273">
        <f t="shared" si="59"/>
        <v>110</v>
      </c>
      <c r="O119" s="272">
        <f>D119</f>
        <v>5.79</v>
      </c>
      <c r="P119" s="273">
        <f>P117+O119</f>
        <v>127.53</v>
      </c>
      <c r="Q119" s="272">
        <f t="shared" si="54"/>
        <v>5.79</v>
      </c>
      <c r="R119" s="271">
        <f t="shared" si="22"/>
        <v>6483.23</v>
      </c>
      <c r="S119" s="217"/>
      <c r="T119" s="274">
        <v>24.0</v>
      </c>
      <c r="U119" s="274">
        <v>0.0</v>
      </c>
      <c r="V119" s="283">
        <v>0.0</v>
      </c>
      <c r="W119" s="276">
        <f>ROUND(MAX(0,F119-$S$4)+J120+ROUND(F119*$C$2/365,2)*(T119-U119)+ROUND(F119*$C$5,2)*U119,2)</f>
        <v>1581.67</v>
      </c>
      <c r="X119" s="277">
        <f>ROUND(R120/$C$14*100,2)</f>
        <v>64.86</v>
      </c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</row>
    <row r="120">
      <c r="A120" s="259"/>
      <c r="B120" s="253">
        <v>44034.0</v>
      </c>
      <c r="C120" s="278" t="s">
        <v>44</v>
      </c>
      <c r="D120" s="258">
        <f>ROUND($C$2/365*F119,2)</f>
        <v>2.69</v>
      </c>
      <c r="E120" s="279">
        <v>0.0</v>
      </c>
      <c r="F120" s="258">
        <f t="shared" si="55"/>
        <v>3066.22</v>
      </c>
      <c r="G120" s="279">
        <v>0.0</v>
      </c>
      <c r="H120" s="258">
        <f t="shared" si="56"/>
        <v>2933.78</v>
      </c>
      <c r="I120" s="279">
        <f>D120</f>
        <v>2.69</v>
      </c>
      <c r="J120" s="280">
        <f t="shared" si="57"/>
        <v>18.83</v>
      </c>
      <c r="K120" s="279">
        <v>0.0</v>
      </c>
      <c r="L120" s="258">
        <f t="shared" si="58"/>
        <v>229.56</v>
      </c>
      <c r="M120" s="279">
        <v>0.0</v>
      </c>
      <c r="N120" s="258">
        <f t="shared" si="59"/>
        <v>110</v>
      </c>
      <c r="O120" s="279">
        <v>0.0</v>
      </c>
      <c r="P120" s="258">
        <f>P119+O120</f>
        <v>127.53</v>
      </c>
      <c r="Q120" s="279">
        <f t="shared" si="54"/>
        <v>2.69</v>
      </c>
      <c r="R120" s="280">
        <f t="shared" si="22"/>
        <v>6485.92</v>
      </c>
      <c r="S120" s="217"/>
      <c r="T120" s="27"/>
      <c r="U120" s="27"/>
      <c r="V120" s="283">
        <v>0.0</v>
      </c>
      <c r="W120" s="27"/>
      <c r="X120" s="27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</row>
    <row r="121">
      <c r="A121" s="259"/>
      <c r="B121" s="269">
        <v>44035.0</v>
      </c>
      <c r="C121" s="270" t="s">
        <v>61</v>
      </c>
      <c r="D121" s="273">
        <f>ROUND($C$3/365*H119,2)</f>
        <v>5.79</v>
      </c>
      <c r="E121" s="272">
        <v>0.0</v>
      </c>
      <c r="F121" s="273">
        <f t="shared" si="55"/>
        <v>3066.22</v>
      </c>
      <c r="G121" s="272">
        <v>0.0</v>
      </c>
      <c r="H121" s="273">
        <f t="shared" si="56"/>
        <v>2933.78</v>
      </c>
      <c r="I121" s="281">
        <v>0.0</v>
      </c>
      <c r="J121" s="271">
        <f t="shared" si="57"/>
        <v>18.83</v>
      </c>
      <c r="K121" s="272">
        <v>0.0</v>
      </c>
      <c r="L121" s="273">
        <f t="shared" si="58"/>
        <v>229.56</v>
      </c>
      <c r="M121" s="272">
        <v>0.0</v>
      </c>
      <c r="N121" s="273">
        <f t="shared" si="59"/>
        <v>110</v>
      </c>
      <c r="O121" s="272">
        <f>D121</f>
        <v>5.79</v>
      </c>
      <c r="P121" s="273">
        <f>P119+O121</f>
        <v>133.32</v>
      </c>
      <c r="Q121" s="272">
        <f t="shared" si="54"/>
        <v>5.79</v>
      </c>
      <c r="R121" s="271">
        <f t="shared" si="22"/>
        <v>6491.71</v>
      </c>
      <c r="S121" s="217"/>
      <c r="T121" s="274">
        <v>23.0</v>
      </c>
      <c r="U121" s="274">
        <v>0.0</v>
      </c>
      <c r="V121" s="283">
        <v>0.0</v>
      </c>
      <c r="W121" s="276">
        <f>ROUND(MAX(0,F121-$S$4)+J122+ROUND(F121*$C$2/365,2)*(T121-U121)+ROUND(F121*$C$5,2)*U121,2)</f>
        <v>1581.67</v>
      </c>
      <c r="X121" s="277">
        <f>ROUND(R122/$C$14*100,2)</f>
        <v>64.94</v>
      </c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</row>
    <row r="122">
      <c r="A122" s="259"/>
      <c r="B122" s="253">
        <v>44035.0</v>
      </c>
      <c r="C122" s="278" t="s">
        <v>44</v>
      </c>
      <c r="D122" s="258">
        <f>ROUND($C$2/365*F121,2)</f>
        <v>2.69</v>
      </c>
      <c r="E122" s="279">
        <v>0.0</v>
      </c>
      <c r="F122" s="258">
        <f t="shared" si="55"/>
        <v>3066.22</v>
      </c>
      <c r="G122" s="279">
        <v>0.0</v>
      </c>
      <c r="H122" s="258">
        <f t="shared" si="56"/>
        <v>2933.78</v>
      </c>
      <c r="I122" s="279">
        <f>D122</f>
        <v>2.69</v>
      </c>
      <c r="J122" s="280">
        <f t="shared" si="57"/>
        <v>21.52</v>
      </c>
      <c r="K122" s="279">
        <v>0.0</v>
      </c>
      <c r="L122" s="258">
        <f t="shared" si="58"/>
        <v>229.56</v>
      </c>
      <c r="M122" s="279">
        <v>0.0</v>
      </c>
      <c r="N122" s="258">
        <f t="shared" si="59"/>
        <v>110</v>
      </c>
      <c r="O122" s="279">
        <v>0.0</v>
      </c>
      <c r="P122" s="258">
        <f>P121+O122</f>
        <v>133.32</v>
      </c>
      <c r="Q122" s="279">
        <f t="shared" si="54"/>
        <v>2.69</v>
      </c>
      <c r="R122" s="280">
        <f t="shared" si="22"/>
        <v>6494.4</v>
      </c>
      <c r="S122" s="217"/>
      <c r="T122" s="27"/>
      <c r="U122" s="27"/>
      <c r="V122" s="283">
        <v>0.0</v>
      </c>
      <c r="W122" s="27"/>
      <c r="X122" s="27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</row>
    <row r="123">
      <c r="A123" s="259"/>
      <c r="B123" s="269">
        <v>44036.0</v>
      </c>
      <c r="C123" s="270" t="s">
        <v>61</v>
      </c>
      <c r="D123" s="273">
        <f>ROUND($C$3/365*H121,2)</f>
        <v>5.79</v>
      </c>
      <c r="E123" s="272">
        <v>0.0</v>
      </c>
      <c r="F123" s="273">
        <f t="shared" si="55"/>
        <v>3066.22</v>
      </c>
      <c r="G123" s="272">
        <v>0.0</v>
      </c>
      <c r="H123" s="273">
        <f t="shared" si="56"/>
        <v>2933.78</v>
      </c>
      <c r="I123" s="281">
        <v>0.0</v>
      </c>
      <c r="J123" s="271">
        <f t="shared" si="57"/>
        <v>21.52</v>
      </c>
      <c r="K123" s="272">
        <v>0.0</v>
      </c>
      <c r="L123" s="273">
        <f t="shared" si="58"/>
        <v>229.56</v>
      </c>
      <c r="M123" s="272">
        <v>0.0</v>
      </c>
      <c r="N123" s="273">
        <f t="shared" si="59"/>
        <v>110</v>
      </c>
      <c r="O123" s="272">
        <f>D123</f>
        <v>5.79</v>
      </c>
      <c r="P123" s="273">
        <f>P121+O123</f>
        <v>139.11</v>
      </c>
      <c r="Q123" s="272">
        <f t="shared" si="54"/>
        <v>5.79</v>
      </c>
      <c r="R123" s="271">
        <f t="shared" si="22"/>
        <v>6500.19</v>
      </c>
      <c r="S123" s="217"/>
      <c r="T123" s="274">
        <v>22.0</v>
      </c>
      <c r="U123" s="274">
        <v>0.0</v>
      </c>
      <c r="V123" s="283">
        <v>0.0</v>
      </c>
      <c r="W123" s="276">
        <f>ROUND(MAX(0,F123-$S$4)+J124+ROUND(F123*$C$2/365,2)*(T123-U123)+ROUND(F123*$C$5,2)*U123,2)</f>
        <v>1581.67</v>
      </c>
      <c r="X123" s="277">
        <f>ROUND(R124/$C$14*100,2)</f>
        <v>65.03</v>
      </c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</row>
    <row r="124">
      <c r="A124" s="259"/>
      <c r="B124" s="253">
        <v>44036.0</v>
      </c>
      <c r="C124" s="278" t="s">
        <v>44</v>
      </c>
      <c r="D124" s="258">
        <f>ROUND($C$2/365*F123,2)</f>
        <v>2.69</v>
      </c>
      <c r="E124" s="279">
        <v>0.0</v>
      </c>
      <c r="F124" s="258">
        <f t="shared" si="55"/>
        <v>3066.22</v>
      </c>
      <c r="G124" s="279">
        <v>0.0</v>
      </c>
      <c r="H124" s="258">
        <f t="shared" si="56"/>
        <v>2933.78</v>
      </c>
      <c r="I124" s="279">
        <f>D124</f>
        <v>2.69</v>
      </c>
      <c r="J124" s="280">
        <f t="shared" si="57"/>
        <v>24.21</v>
      </c>
      <c r="K124" s="279">
        <v>0.0</v>
      </c>
      <c r="L124" s="258">
        <f t="shared" si="58"/>
        <v>229.56</v>
      </c>
      <c r="M124" s="279">
        <v>0.0</v>
      </c>
      <c r="N124" s="258">
        <f t="shared" si="59"/>
        <v>110</v>
      </c>
      <c r="O124" s="279">
        <v>0.0</v>
      </c>
      <c r="P124" s="258">
        <f>P123+O124</f>
        <v>139.11</v>
      </c>
      <c r="Q124" s="279">
        <f t="shared" si="54"/>
        <v>2.69</v>
      </c>
      <c r="R124" s="280">
        <f t="shared" si="22"/>
        <v>6502.88</v>
      </c>
      <c r="S124" s="217"/>
      <c r="T124" s="27"/>
      <c r="U124" s="27"/>
      <c r="V124" s="283">
        <v>0.0</v>
      </c>
      <c r="W124" s="27"/>
      <c r="X124" s="27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</row>
    <row r="125">
      <c r="A125" s="259"/>
      <c r="B125" s="269">
        <v>44037.0</v>
      </c>
      <c r="C125" s="270" t="s">
        <v>61</v>
      </c>
      <c r="D125" s="273">
        <f>ROUND($C$3/365*H123,2)</f>
        <v>5.79</v>
      </c>
      <c r="E125" s="272">
        <v>0.0</v>
      </c>
      <c r="F125" s="273">
        <f t="shared" si="55"/>
        <v>3066.22</v>
      </c>
      <c r="G125" s="272">
        <v>0.0</v>
      </c>
      <c r="H125" s="273">
        <f t="shared" si="56"/>
        <v>2933.78</v>
      </c>
      <c r="I125" s="281">
        <v>0.0</v>
      </c>
      <c r="J125" s="271">
        <f t="shared" si="57"/>
        <v>24.21</v>
      </c>
      <c r="K125" s="272">
        <v>0.0</v>
      </c>
      <c r="L125" s="273">
        <f t="shared" si="58"/>
        <v>229.56</v>
      </c>
      <c r="M125" s="272">
        <v>0.0</v>
      </c>
      <c r="N125" s="273">
        <f t="shared" si="59"/>
        <v>110</v>
      </c>
      <c r="O125" s="272">
        <f>D125</f>
        <v>5.79</v>
      </c>
      <c r="P125" s="273">
        <f>P123+O125</f>
        <v>144.9</v>
      </c>
      <c r="Q125" s="272">
        <f t="shared" si="54"/>
        <v>5.79</v>
      </c>
      <c r="R125" s="271">
        <f t="shared" si="22"/>
        <v>6508.67</v>
      </c>
      <c r="S125" s="217"/>
      <c r="T125" s="274">
        <v>21.0</v>
      </c>
      <c r="U125" s="274">
        <v>0.0</v>
      </c>
      <c r="V125" s="283">
        <v>0.0</v>
      </c>
      <c r="W125" s="276">
        <f>ROUND(MAX(0,F125-$S$4)+J126+ROUND(F125*$C$2/365,2)*(T125-U125)+ROUND(F125*$C$5,2)*U125,2)</f>
        <v>1581.67</v>
      </c>
      <c r="X125" s="277">
        <f>ROUND(R126/$C$14*100,2)</f>
        <v>65.11</v>
      </c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</row>
    <row r="126">
      <c r="A126" s="259"/>
      <c r="B126" s="253">
        <v>44037.0</v>
      </c>
      <c r="C126" s="278" t="s">
        <v>44</v>
      </c>
      <c r="D126" s="258">
        <f>ROUND($C$2/365*F125,2)</f>
        <v>2.69</v>
      </c>
      <c r="E126" s="279">
        <v>0.0</v>
      </c>
      <c r="F126" s="258">
        <f t="shared" si="55"/>
        <v>3066.22</v>
      </c>
      <c r="G126" s="279">
        <v>0.0</v>
      </c>
      <c r="H126" s="258">
        <f t="shared" si="56"/>
        <v>2933.78</v>
      </c>
      <c r="I126" s="279">
        <f>D126</f>
        <v>2.69</v>
      </c>
      <c r="J126" s="280">
        <f t="shared" si="57"/>
        <v>26.9</v>
      </c>
      <c r="K126" s="279">
        <v>0.0</v>
      </c>
      <c r="L126" s="258">
        <f t="shared" si="58"/>
        <v>229.56</v>
      </c>
      <c r="M126" s="279">
        <v>0.0</v>
      </c>
      <c r="N126" s="258">
        <f t="shared" si="59"/>
        <v>110</v>
      </c>
      <c r="O126" s="279">
        <v>0.0</v>
      </c>
      <c r="P126" s="258">
        <f>P125+O126</f>
        <v>144.9</v>
      </c>
      <c r="Q126" s="279">
        <f t="shared" si="54"/>
        <v>2.69</v>
      </c>
      <c r="R126" s="280">
        <f t="shared" si="22"/>
        <v>6511.36</v>
      </c>
      <c r="S126" s="217"/>
      <c r="T126" s="27"/>
      <c r="U126" s="27"/>
      <c r="V126" s="283">
        <v>0.0</v>
      </c>
      <c r="W126" s="27"/>
      <c r="X126" s="27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</row>
    <row r="127">
      <c r="A127" s="259"/>
      <c r="B127" s="269">
        <v>44038.0</v>
      </c>
      <c r="C127" s="270" t="s">
        <v>61</v>
      </c>
      <c r="D127" s="273">
        <f>ROUND($C$3/365*H125,2)</f>
        <v>5.79</v>
      </c>
      <c r="E127" s="272">
        <v>0.0</v>
      </c>
      <c r="F127" s="273">
        <f t="shared" si="55"/>
        <v>3066.22</v>
      </c>
      <c r="G127" s="272">
        <v>0.0</v>
      </c>
      <c r="H127" s="273">
        <f t="shared" si="56"/>
        <v>2933.78</v>
      </c>
      <c r="I127" s="281">
        <v>0.0</v>
      </c>
      <c r="J127" s="271">
        <f t="shared" si="57"/>
        <v>26.9</v>
      </c>
      <c r="K127" s="272">
        <v>0.0</v>
      </c>
      <c r="L127" s="273">
        <f t="shared" si="58"/>
        <v>229.56</v>
      </c>
      <c r="M127" s="272">
        <v>0.0</v>
      </c>
      <c r="N127" s="273">
        <f t="shared" si="59"/>
        <v>110</v>
      </c>
      <c r="O127" s="272">
        <f>D127</f>
        <v>5.79</v>
      </c>
      <c r="P127" s="273">
        <f>P125+O127</f>
        <v>150.69</v>
      </c>
      <c r="Q127" s="272">
        <f t="shared" si="54"/>
        <v>5.79</v>
      </c>
      <c r="R127" s="271">
        <f t="shared" si="22"/>
        <v>6517.15</v>
      </c>
      <c r="S127" s="217"/>
      <c r="T127" s="274">
        <v>20.0</v>
      </c>
      <c r="U127" s="274">
        <v>0.0</v>
      </c>
      <c r="V127" s="283">
        <v>0.0</v>
      </c>
      <c r="W127" s="276">
        <f>ROUND(MAX(0,F127-$S$4)+J128+ROUND(F127*$C$2/365,2)*(T127-U127)+ROUND(F127*$C$5,2)*U127,2)</f>
        <v>1581.67</v>
      </c>
      <c r="X127" s="277">
        <f>ROUND(R128/$C$14*100,2)</f>
        <v>65.2</v>
      </c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</row>
    <row r="128">
      <c r="A128" s="259"/>
      <c r="B128" s="253">
        <v>44038.0</v>
      </c>
      <c r="C128" s="278" t="s">
        <v>44</v>
      </c>
      <c r="D128" s="258">
        <f>ROUND($C$2/365*F127,2)</f>
        <v>2.69</v>
      </c>
      <c r="E128" s="279">
        <v>0.0</v>
      </c>
      <c r="F128" s="258">
        <f t="shared" si="55"/>
        <v>3066.22</v>
      </c>
      <c r="G128" s="279">
        <v>0.0</v>
      </c>
      <c r="H128" s="258">
        <f t="shared" si="56"/>
        <v>2933.78</v>
      </c>
      <c r="I128" s="279">
        <f>D128</f>
        <v>2.69</v>
      </c>
      <c r="J128" s="280">
        <f t="shared" si="57"/>
        <v>29.59</v>
      </c>
      <c r="K128" s="279">
        <v>0.0</v>
      </c>
      <c r="L128" s="258">
        <f t="shared" si="58"/>
        <v>229.56</v>
      </c>
      <c r="M128" s="279">
        <v>0.0</v>
      </c>
      <c r="N128" s="258">
        <f t="shared" si="59"/>
        <v>110</v>
      </c>
      <c r="O128" s="279">
        <v>0.0</v>
      </c>
      <c r="P128" s="258">
        <f>P127+O128</f>
        <v>150.69</v>
      </c>
      <c r="Q128" s="279">
        <f t="shared" si="54"/>
        <v>2.69</v>
      </c>
      <c r="R128" s="280">
        <f t="shared" si="22"/>
        <v>6519.84</v>
      </c>
      <c r="S128" s="217"/>
      <c r="T128" s="27"/>
      <c r="U128" s="27"/>
      <c r="V128" s="283">
        <v>0.0</v>
      </c>
      <c r="W128" s="27"/>
      <c r="X128" s="27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</row>
    <row r="129">
      <c r="A129" s="259"/>
      <c r="B129" s="269">
        <v>44039.0</v>
      </c>
      <c r="C129" s="270" t="s">
        <v>61</v>
      </c>
      <c r="D129" s="273">
        <f>ROUND($C$3/365*H127,2)</f>
        <v>5.79</v>
      </c>
      <c r="E129" s="272">
        <v>0.0</v>
      </c>
      <c r="F129" s="273">
        <f t="shared" si="55"/>
        <v>3066.22</v>
      </c>
      <c r="G129" s="272">
        <v>0.0</v>
      </c>
      <c r="H129" s="273">
        <f t="shared" si="56"/>
        <v>2933.78</v>
      </c>
      <c r="I129" s="281">
        <v>0.0</v>
      </c>
      <c r="J129" s="271">
        <f t="shared" si="57"/>
        <v>29.59</v>
      </c>
      <c r="K129" s="272">
        <v>0.0</v>
      </c>
      <c r="L129" s="273">
        <f t="shared" si="58"/>
        <v>229.56</v>
      </c>
      <c r="M129" s="272">
        <v>0.0</v>
      </c>
      <c r="N129" s="273">
        <f t="shared" si="59"/>
        <v>110</v>
      </c>
      <c r="O129" s="272">
        <f>D129</f>
        <v>5.79</v>
      </c>
      <c r="P129" s="273">
        <f>P127+O129</f>
        <v>156.48</v>
      </c>
      <c r="Q129" s="272">
        <f t="shared" si="54"/>
        <v>5.79</v>
      </c>
      <c r="R129" s="271">
        <f t="shared" si="22"/>
        <v>6525.63</v>
      </c>
      <c r="S129" s="217"/>
      <c r="T129" s="274">
        <v>19.0</v>
      </c>
      <c r="U129" s="274">
        <v>0.0</v>
      </c>
      <c r="V129" s="283">
        <v>0.0</v>
      </c>
      <c r="W129" s="276">
        <f>ROUND(MAX(0,F129-$S$4)+J130+ROUND(F129*$C$2/365,2)*(T129-U129)+ROUND(F129*$C$5,2)*U129,2)</f>
        <v>1581.67</v>
      </c>
      <c r="X129" s="277">
        <f>ROUND(R130/$C$14*100,2)</f>
        <v>65.28</v>
      </c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</row>
    <row r="130">
      <c r="A130" s="259"/>
      <c r="B130" s="253">
        <v>44039.0</v>
      </c>
      <c r="C130" s="278" t="s">
        <v>44</v>
      </c>
      <c r="D130" s="258">
        <f>ROUND($C$2/365*F129,2)</f>
        <v>2.69</v>
      </c>
      <c r="E130" s="279">
        <v>0.0</v>
      </c>
      <c r="F130" s="258">
        <f t="shared" si="55"/>
        <v>3066.22</v>
      </c>
      <c r="G130" s="279">
        <v>0.0</v>
      </c>
      <c r="H130" s="258">
        <f t="shared" si="56"/>
        <v>2933.78</v>
      </c>
      <c r="I130" s="279">
        <f>D130</f>
        <v>2.69</v>
      </c>
      <c r="J130" s="280">
        <f t="shared" si="57"/>
        <v>32.28</v>
      </c>
      <c r="K130" s="279">
        <v>0.0</v>
      </c>
      <c r="L130" s="258">
        <f t="shared" si="58"/>
        <v>229.56</v>
      </c>
      <c r="M130" s="279">
        <v>0.0</v>
      </c>
      <c r="N130" s="258">
        <f t="shared" si="59"/>
        <v>110</v>
      </c>
      <c r="O130" s="279">
        <v>0.0</v>
      </c>
      <c r="P130" s="258">
        <f>P129+O130</f>
        <v>156.48</v>
      </c>
      <c r="Q130" s="279">
        <f t="shared" si="54"/>
        <v>2.69</v>
      </c>
      <c r="R130" s="280">
        <f t="shared" si="22"/>
        <v>6528.32</v>
      </c>
      <c r="S130" s="217"/>
      <c r="T130" s="27"/>
      <c r="U130" s="27"/>
      <c r="V130" s="283">
        <v>0.0</v>
      </c>
      <c r="W130" s="27"/>
      <c r="X130" s="27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</row>
    <row r="131">
      <c r="A131" s="259"/>
      <c r="B131" s="269">
        <v>44040.0</v>
      </c>
      <c r="C131" s="270" t="s">
        <v>61</v>
      </c>
      <c r="D131" s="273">
        <f>ROUND($C$3/365*H129,2)</f>
        <v>5.79</v>
      </c>
      <c r="E131" s="272">
        <v>0.0</v>
      </c>
      <c r="F131" s="273">
        <f t="shared" si="55"/>
        <v>3066.22</v>
      </c>
      <c r="G131" s="272">
        <v>0.0</v>
      </c>
      <c r="H131" s="273">
        <f t="shared" si="56"/>
        <v>2933.78</v>
      </c>
      <c r="I131" s="281">
        <v>0.0</v>
      </c>
      <c r="J131" s="271">
        <f t="shared" si="57"/>
        <v>32.28</v>
      </c>
      <c r="K131" s="272">
        <v>0.0</v>
      </c>
      <c r="L131" s="273">
        <f t="shared" si="58"/>
        <v>229.56</v>
      </c>
      <c r="M131" s="272">
        <v>0.0</v>
      </c>
      <c r="N131" s="273">
        <f t="shared" si="59"/>
        <v>110</v>
      </c>
      <c r="O131" s="272">
        <f>D131</f>
        <v>5.79</v>
      </c>
      <c r="P131" s="273">
        <f>P129+O131</f>
        <v>162.27</v>
      </c>
      <c r="Q131" s="272">
        <f t="shared" si="54"/>
        <v>5.79</v>
      </c>
      <c r="R131" s="271">
        <f t="shared" si="22"/>
        <v>6534.11</v>
      </c>
      <c r="S131" s="217"/>
      <c r="T131" s="274">
        <v>18.0</v>
      </c>
      <c r="U131" s="274">
        <v>0.0</v>
      </c>
      <c r="V131" s="283">
        <v>0.0</v>
      </c>
      <c r="W131" s="276">
        <f>ROUND(MAX(0,F131-$S$4)+J132+ROUND(F131*$C$2/365,2)*(T131-U131)+ROUND(F131*$C$5,2)*U131,2)</f>
        <v>1581.67</v>
      </c>
      <c r="X131" s="277">
        <f>ROUND(R132/$C$14*100,2)</f>
        <v>65.37</v>
      </c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</row>
    <row r="132">
      <c r="A132" s="259"/>
      <c r="B132" s="253">
        <v>44040.0</v>
      </c>
      <c r="C132" s="278" t="s">
        <v>44</v>
      </c>
      <c r="D132" s="258">
        <f>ROUND($C$2/365*F131,2)</f>
        <v>2.69</v>
      </c>
      <c r="E132" s="279">
        <v>0.0</v>
      </c>
      <c r="F132" s="258">
        <f t="shared" si="55"/>
        <v>3066.22</v>
      </c>
      <c r="G132" s="279">
        <v>0.0</v>
      </c>
      <c r="H132" s="258">
        <f t="shared" si="56"/>
        <v>2933.78</v>
      </c>
      <c r="I132" s="279">
        <f>D132</f>
        <v>2.69</v>
      </c>
      <c r="J132" s="280">
        <f t="shared" si="57"/>
        <v>34.97</v>
      </c>
      <c r="K132" s="279">
        <v>0.0</v>
      </c>
      <c r="L132" s="258">
        <f t="shared" si="58"/>
        <v>229.56</v>
      </c>
      <c r="M132" s="279">
        <v>0.0</v>
      </c>
      <c r="N132" s="258">
        <f t="shared" si="59"/>
        <v>110</v>
      </c>
      <c r="O132" s="279">
        <v>0.0</v>
      </c>
      <c r="P132" s="258">
        <f>P131+O132</f>
        <v>162.27</v>
      </c>
      <c r="Q132" s="279">
        <f t="shared" si="54"/>
        <v>2.69</v>
      </c>
      <c r="R132" s="280">
        <f t="shared" si="22"/>
        <v>6536.8</v>
      </c>
      <c r="S132" s="217"/>
      <c r="T132" s="27"/>
      <c r="U132" s="27"/>
      <c r="V132" s="283">
        <v>0.0</v>
      </c>
      <c r="W132" s="27"/>
      <c r="X132" s="27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</row>
    <row r="133">
      <c r="A133" s="259"/>
      <c r="B133" s="269">
        <v>44041.0</v>
      </c>
      <c r="C133" s="270" t="s">
        <v>61</v>
      </c>
      <c r="D133" s="273">
        <f>ROUND($C$3/365*H131,2)</f>
        <v>5.79</v>
      </c>
      <c r="E133" s="272">
        <v>0.0</v>
      </c>
      <c r="F133" s="273">
        <f t="shared" si="55"/>
        <v>3066.22</v>
      </c>
      <c r="G133" s="272">
        <v>0.0</v>
      </c>
      <c r="H133" s="273">
        <f t="shared" si="56"/>
        <v>2933.78</v>
      </c>
      <c r="I133" s="281">
        <v>0.0</v>
      </c>
      <c r="J133" s="271">
        <f t="shared" si="57"/>
        <v>34.97</v>
      </c>
      <c r="K133" s="272">
        <v>0.0</v>
      </c>
      <c r="L133" s="273">
        <f t="shared" si="58"/>
        <v>229.56</v>
      </c>
      <c r="M133" s="272">
        <v>0.0</v>
      </c>
      <c r="N133" s="273">
        <f t="shared" si="59"/>
        <v>110</v>
      </c>
      <c r="O133" s="272">
        <f>D133</f>
        <v>5.79</v>
      </c>
      <c r="P133" s="273">
        <f>P131+O133</f>
        <v>168.06</v>
      </c>
      <c r="Q133" s="272">
        <f t="shared" si="54"/>
        <v>5.79</v>
      </c>
      <c r="R133" s="271">
        <f t="shared" si="22"/>
        <v>6542.59</v>
      </c>
      <c r="S133" s="217"/>
      <c r="T133" s="274">
        <v>17.0</v>
      </c>
      <c r="U133" s="274">
        <v>0.0</v>
      </c>
      <c r="V133" s="283">
        <v>0.0</v>
      </c>
      <c r="W133" s="276">
        <f>ROUND(MAX(0,F133-$S$4)+J134+ROUND(F133*$C$2/365,2)*(T133-U133)+ROUND(F133*$C$5,2)*U133,2)</f>
        <v>1581.67</v>
      </c>
      <c r="X133" s="277">
        <f>ROUND(R134/$C$14*100,2)</f>
        <v>65.45</v>
      </c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</row>
    <row r="134">
      <c r="A134" s="259"/>
      <c r="B134" s="253">
        <v>44041.0</v>
      </c>
      <c r="C134" s="278" t="s">
        <v>44</v>
      </c>
      <c r="D134" s="258">
        <f>ROUND($C$2/365*F133,2)</f>
        <v>2.69</v>
      </c>
      <c r="E134" s="279">
        <v>0.0</v>
      </c>
      <c r="F134" s="258">
        <f t="shared" si="55"/>
        <v>3066.22</v>
      </c>
      <c r="G134" s="279">
        <v>0.0</v>
      </c>
      <c r="H134" s="258">
        <f t="shared" si="56"/>
        <v>2933.78</v>
      </c>
      <c r="I134" s="279">
        <f>D134</f>
        <v>2.69</v>
      </c>
      <c r="J134" s="280">
        <f t="shared" si="57"/>
        <v>37.66</v>
      </c>
      <c r="K134" s="279">
        <v>0.0</v>
      </c>
      <c r="L134" s="258">
        <f t="shared" si="58"/>
        <v>229.56</v>
      </c>
      <c r="M134" s="279">
        <v>0.0</v>
      </c>
      <c r="N134" s="258">
        <f t="shared" si="59"/>
        <v>110</v>
      </c>
      <c r="O134" s="279">
        <v>0.0</v>
      </c>
      <c r="P134" s="258">
        <f>P133+O134</f>
        <v>168.06</v>
      </c>
      <c r="Q134" s="279">
        <f t="shared" si="54"/>
        <v>2.69</v>
      </c>
      <c r="R134" s="280">
        <f t="shared" si="22"/>
        <v>6545.28</v>
      </c>
      <c r="S134" s="217"/>
      <c r="T134" s="27"/>
      <c r="U134" s="27"/>
      <c r="V134" s="283">
        <v>0.0</v>
      </c>
      <c r="W134" s="27"/>
      <c r="X134" s="27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</row>
    <row r="135">
      <c r="A135" s="259"/>
      <c r="B135" s="269">
        <v>44042.0</v>
      </c>
      <c r="C135" s="270" t="s">
        <v>61</v>
      </c>
      <c r="D135" s="273">
        <f>ROUND($C$3/365*H133,2)</f>
        <v>5.79</v>
      </c>
      <c r="E135" s="272">
        <v>0.0</v>
      </c>
      <c r="F135" s="273">
        <f t="shared" si="55"/>
        <v>3066.22</v>
      </c>
      <c r="G135" s="272">
        <v>0.0</v>
      </c>
      <c r="H135" s="273">
        <f t="shared" si="56"/>
        <v>2933.78</v>
      </c>
      <c r="I135" s="281">
        <v>0.0</v>
      </c>
      <c r="J135" s="271">
        <f t="shared" si="57"/>
        <v>37.66</v>
      </c>
      <c r="K135" s="272">
        <v>0.0</v>
      </c>
      <c r="L135" s="273">
        <f t="shared" si="58"/>
        <v>229.56</v>
      </c>
      <c r="M135" s="272">
        <v>0.0</v>
      </c>
      <c r="N135" s="273">
        <f t="shared" si="59"/>
        <v>110</v>
      </c>
      <c r="O135" s="272">
        <f>D135</f>
        <v>5.79</v>
      </c>
      <c r="P135" s="273">
        <f>P133+O135</f>
        <v>173.85</v>
      </c>
      <c r="Q135" s="272">
        <f t="shared" si="54"/>
        <v>5.79</v>
      </c>
      <c r="R135" s="271">
        <f t="shared" si="22"/>
        <v>6551.07</v>
      </c>
      <c r="S135" s="217"/>
      <c r="T135" s="274">
        <v>16.0</v>
      </c>
      <c r="U135" s="274">
        <v>0.0</v>
      </c>
      <c r="V135" s="283">
        <v>0.0</v>
      </c>
      <c r="W135" s="276">
        <f>ROUND(MAX(0,F135-$S$4)+J136+ROUND(F135*$C$2/365,2)*(T135-U135)+ROUND(F135*$C$5,2)*U135,2)</f>
        <v>1581.67</v>
      </c>
      <c r="X135" s="277">
        <f>ROUND(R136/$C$14*100,2)</f>
        <v>65.54</v>
      </c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</row>
    <row r="136">
      <c r="A136" s="259"/>
      <c r="B136" s="253">
        <v>44042.0</v>
      </c>
      <c r="C136" s="278" t="s">
        <v>44</v>
      </c>
      <c r="D136" s="258">
        <f>ROUND($C$2/365*F135,2)</f>
        <v>2.69</v>
      </c>
      <c r="E136" s="279">
        <v>0.0</v>
      </c>
      <c r="F136" s="258">
        <f t="shared" si="55"/>
        <v>3066.22</v>
      </c>
      <c r="G136" s="279">
        <v>0.0</v>
      </c>
      <c r="H136" s="258">
        <f t="shared" si="56"/>
        <v>2933.78</v>
      </c>
      <c r="I136" s="279">
        <f>D136</f>
        <v>2.69</v>
      </c>
      <c r="J136" s="280">
        <f t="shared" si="57"/>
        <v>40.35</v>
      </c>
      <c r="K136" s="279">
        <v>0.0</v>
      </c>
      <c r="L136" s="258">
        <f t="shared" si="58"/>
        <v>229.56</v>
      </c>
      <c r="M136" s="279">
        <v>0.0</v>
      </c>
      <c r="N136" s="258">
        <f t="shared" si="59"/>
        <v>110</v>
      </c>
      <c r="O136" s="279">
        <v>0.0</v>
      </c>
      <c r="P136" s="258">
        <f>P135+O136</f>
        <v>173.85</v>
      </c>
      <c r="Q136" s="279">
        <f t="shared" si="54"/>
        <v>2.69</v>
      </c>
      <c r="R136" s="280">
        <f t="shared" si="22"/>
        <v>6553.76</v>
      </c>
      <c r="S136" s="217"/>
      <c r="T136" s="27"/>
      <c r="U136" s="27"/>
      <c r="V136" s="283">
        <v>0.0</v>
      </c>
      <c r="W136" s="27"/>
      <c r="X136" s="27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</row>
    <row r="137">
      <c r="A137" s="259"/>
      <c r="B137" s="269">
        <v>44043.0</v>
      </c>
      <c r="C137" s="270" t="s">
        <v>61</v>
      </c>
      <c r="D137" s="273">
        <f>ROUND($C$3/365*H135,2)</f>
        <v>5.79</v>
      </c>
      <c r="E137" s="272">
        <v>0.0</v>
      </c>
      <c r="F137" s="273">
        <f t="shared" si="55"/>
        <v>3066.22</v>
      </c>
      <c r="G137" s="272">
        <v>0.0</v>
      </c>
      <c r="H137" s="273">
        <f t="shared" si="56"/>
        <v>2933.78</v>
      </c>
      <c r="I137" s="281">
        <v>0.0</v>
      </c>
      <c r="J137" s="271">
        <f t="shared" si="57"/>
        <v>40.35</v>
      </c>
      <c r="K137" s="272">
        <v>0.0</v>
      </c>
      <c r="L137" s="273">
        <f t="shared" si="58"/>
        <v>229.56</v>
      </c>
      <c r="M137" s="272">
        <v>0.0</v>
      </c>
      <c r="N137" s="273">
        <f t="shared" si="59"/>
        <v>110</v>
      </c>
      <c r="O137" s="272">
        <f>D137</f>
        <v>5.79</v>
      </c>
      <c r="P137" s="273">
        <f>P135+O137</f>
        <v>179.64</v>
      </c>
      <c r="Q137" s="272">
        <f t="shared" si="54"/>
        <v>5.79</v>
      </c>
      <c r="R137" s="271">
        <f t="shared" si="22"/>
        <v>6559.55</v>
      </c>
      <c r="S137" s="217"/>
      <c r="T137" s="274">
        <v>15.0</v>
      </c>
      <c r="U137" s="274">
        <v>0.0</v>
      </c>
      <c r="V137" s="283">
        <v>0.0</v>
      </c>
      <c r="W137" s="276">
        <f>ROUND(MAX(0,F137-$S$4)+J138+ROUND(F137*$C$2/365,2)*(T137-U137)+ROUND(F137*$C$5,2)*U137,2)</f>
        <v>1581.67</v>
      </c>
      <c r="X137" s="277">
        <f>ROUND(R138/$C$14*100,2)</f>
        <v>65.62</v>
      </c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</row>
    <row r="138">
      <c r="A138" s="259"/>
      <c r="B138" s="253">
        <v>44043.0</v>
      </c>
      <c r="C138" s="278" t="s">
        <v>44</v>
      </c>
      <c r="D138" s="258">
        <f>ROUND($C$2/365*F137,2)</f>
        <v>2.69</v>
      </c>
      <c r="E138" s="279">
        <v>0.0</v>
      </c>
      <c r="F138" s="258">
        <f t="shared" si="55"/>
        <v>3066.22</v>
      </c>
      <c r="G138" s="279">
        <v>0.0</v>
      </c>
      <c r="H138" s="258">
        <f t="shared" si="56"/>
        <v>2933.78</v>
      </c>
      <c r="I138" s="279">
        <f>D138</f>
        <v>2.69</v>
      </c>
      <c r="J138" s="280">
        <f t="shared" si="57"/>
        <v>43.04</v>
      </c>
      <c r="K138" s="279">
        <v>0.0</v>
      </c>
      <c r="L138" s="258">
        <f t="shared" si="58"/>
        <v>229.56</v>
      </c>
      <c r="M138" s="279">
        <v>0.0</v>
      </c>
      <c r="N138" s="258">
        <f t="shared" si="59"/>
        <v>110</v>
      </c>
      <c r="O138" s="279">
        <v>0.0</v>
      </c>
      <c r="P138" s="258">
        <f>P137+O138</f>
        <v>179.64</v>
      </c>
      <c r="Q138" s="279">
        <f t="shared" si="54"/>
        <v>2.69</v>
      </c>
      <c r="R138" s="280">
        <f t="shared" si="22"/>
        <v>6562.24</v>
      </c>
      <c r="S138" s="217"/>
      <c r="T138" s="27"/>
      <c r="U138" s="27"/>
      <c r="V138" s="283">
        <v>0.0</v>
      </c>
      <c r="W138" s="27"/>
      <c r="X138" s="27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</row>
    <row r="139">
      <c r="A139" s="259"/>
      <c r="B139" s="269">
        <v>44044.0</v>
      </c>
      <c r="C139" s="270" t="s">
        <v>61</v>
      </c>
      <c r="D139" s="273">
        <f>ROUND($C$3/365*H137,2)</f>
        <v>5.79</v>
      </c>
      <c r="E139" s="272">
        <v>0.0</v>
      </c>
      <c r="F139" s="273">
        <f t="shared" si="55"/>
        <v>3066.22</v>
      </c>
      <c r="G139" s="272">
        <v>0.0</v>
      </c>
      <c r="H139" s="273">
        <f t="shared" si="56"/>
        <v>2933.78</v>
      </c>
      <c r="I139" s="281">
        <v>0.0</v>
      </c>
      <c r="J139" s="271">
        <f t="shared" si="57"/>
        <v>43.04</v>
      </c>
      <c r="K139" s="272">
        <v>0.0</v>
      </c>
      <c r="L139" s="273">
        <f t="shared" si="58"/>
        <v>229.56</v>
      </c>
      <c r="M139" s="272">
        <v>0.0</v>
      </c>
      <c r="N139" s="273">
        <f t="shared" si="59"/>
        <v>110</v>
      </c>
      <c r="O139" s="272">
        <f>D139</f>
        <v>5.79</v>
      </c>
      <c r="P139" s="273">
        <f>P137+O139</f>
        <v>185.43</v>
      </c>
      <c r="Q139" s="272">
        <f t="shared" si="54"/>
        <v>5.79</v>
      </c>
      <c r="R139" s="271">
        <f t="shared" si="22"/>
        <v>6568.03</v>
      </c>
      <c r="S139" s="217"/>
      <c r="T139" s="274">
        <v>14.0</v>
      </c>
      <c r="U139" s="274">
        <v>0.0</v>
      </c>
      <c r="V139" s="283">
        <v>0.0</v>
      </c>
      <c r="W139" s="276">
        <f>ROUND(MAX(0,F139-$S$4)+J140+ROUND(F139*$C$2/365,2)*(T139-U139)+ROUND(F139*$C$5,2)*U139,2)</f>
        <v>1581.67</v>
      </c>
      <c r="X139" s="277">
        <f>ROUND(R140/$C$14*100,2)</f>
        <v>65.71</v>
      </c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</row>
    <row r="140">
      <c r="A140" s="259"/>
      <c r="B140" s="253">
        <v>44044.0</v>
      </c>
      <c r="C140" s="278" t="s">
        <v>44</v>
      </c>
      <c r="D140" s="258">
        <f>ROUND($C$2/365*F139,2)</f>
        <v>2.69</v>
      </c>
      <c r="E140" s="279">
        <v>0.0</v>
      </c>
      <c r="F140" s="258">
        <f t="shared" si="55"/>
        <v>3066.22</v>
      </c>
      <c r="G140" s="279">
        <v>0.0</v>
      </c>
      <c r="H140" s="258">
        <f t="shared" si="56"/>
        <v>2933.78</v>
      </c>
      <c r="I140" s="279">
        <f>D140</f>
        <v>2.69</v>
      </c>
      <c r="J140" s="280">
        <f t="shared" si="57"/>
        <v>45.73</v>
      </c>
      <c r="K140" s="279">
        <v>0.0</v>
      </c>
      <c r="L140" s="258">
        <f t="shared" si="58"/>
        <v>229.56</v>
      </c>
      <c r="M140" s="279">
        <v>0.0</v>
      </c>
      <c r="N140" s="258">
        <f t="shared" si="59"/>
        <v>110</v>
      </c>
      <c r="O140" s="279">
        <v>0.0</v>
      </c>
      <c r="P140" s="258">
        <f>P139+O140</f>
        <v>185.43</v>
      </c>
      <c r="Q140" s="279">
        <f t="shared" si="54"/>
        <v>2.69</v>
      </c>
      <c r="R140" s="280">
        <f t="shared" si="22"/>
        <v>6570.72</v>
      </c>
      <c r="S140" s="217"/>
      <c r="T140" s="27"/>
      <c r="U140" s="27"/>
      <c r="V140" s="283">
        <v>0.0</v>
      </c>
      <c r="W140" s="27"/>
      <c r="X140" s="27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</row>
    <row r="141">
      <c r="A141" s="259"/>
      <c r="B141" s="269">
        <v>44045.0</v>
      </c>
      <c r="C141" s="270" t="s">
        <v>61</v>
      </c>
      <c r="D141" s="273">
        <f>ROUND($C$3/365*H139,2)</f>
        <v>5.79</v>
      </c>
      <c r="E141" s="272">
        <v>0.0</v>
      </c>
      <c r="F141" s="273">
        <f t="shared" si="55"/>
        <v>3066.22</v>
      </c>
      <c r="G141" s="272">
        <v>0.0</v>
      </c>
      <c r="H141" s="273">
        <f t="shared" si="56"/>
        <v>2933.78</v>
      </c>
      <c r="I141" s="281">
        <v>0.0</v>
      </c>
      <c r="J141" s="271">
        <f t="shared" si="57"/>
        <v>45.73</v>
      </c>
      <c r="K141" s="272">
        <v>0.0</v>
      </c>
      <c r="L141" s="273">
        <f t="shared" si="58"/>
        <v>229.56</v>
      </c>
      <c r="M141" s="272">
        <v>0.0</v>
      </c>
      <c r="N141" s="273">
        <f t="shared" si="59"/>
        <v>110</v>
      </c>
      <c r="O141" s="272">
        <f>D141</f>
        <v>5.79</v>
      </c>
      <c r="P141" s="273">
        <f>P139+O141</f>
        <v>191.22</v>
      </c>
      <c r="Q141" s="272">
        <f t="shared" si="54"/>
        <v>5.79</v>
      </c>
      <c r="R141" s="271">
        <f t="shared" si="22"/>
        <v>6576.51</v>
      </c>
      <c r="S141" s="217"/>
      <c r="T141" s="274">
        <v>13.0</v>
      </c>
      <c r="U141" s="274">
        <v>0.0</v>
      </c>
      <c r="V141" s="283">
        <v>0.0</v>
      </c>
      <c r="W141" s="276">
        <f>ROUND(MAX(0,F141-$S$4)+J142+ROUND(F141*$C$2/365,2)*(T141-U141)+ROUND(F141*$C$5,2)*U141,2)</f>
        <v>1581.67</v>
      </c>
      <c r="X141" s="277">
        <f>ROUND(R142/$C$14*100,2)</f>
        <v>65.79</v>
      </c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</row>
    <row r="142">
      <c r="A142" s="259"/>
      <c r="B142" s="253">
        <v>44045.0</v>
      </c>
      <c r="C142" s="278" t="s">
        <v>44</v>
      </c>
      <c r="D142" s="258">
        <f>ROUND($C$2/365*F141,2)</f>
        <v>2.69</v>
      </c>
      <c r="E142" s="279">
        <v>0.0</v>
      </c>
      <c r="F142" s="258">
        <f t="shared" si="55"/>
        <v>3066.22</v>
      </c>
      <c r="G142" s="279">
        <v>0.0</v>
      </c>
      <c r="H142" s="258">
        <f t="shared" si="56"/>
        <v>2933.78</v>
      </c>
      <c r="I142" s="279">
        <f>D142</f>
        <v>2.69</v>
      </c>
      <c r="J142" s="280">
        <f t="shared" si="57"/>
        <v>48.42</v>
      </c>
      <c r="K142" s="279">
        <v>0.0</v>
      </c>
      <c r="L142" s="258">
        <f t="shared" si="58"/>
        <v>229.56</v>
      </c>
      <c r="M142" s="279">
        <v>0.0</v>
      </c>
      <c r="N142" s="258">
        <f t="shared" si="59"/>
        <v>110</v>
      </c>
      <c r="O142" s="279">
        <v>0.0</v>
      </c>
      <c r="P142" s="258">
        <f>P141+O142</f>
        <v>191.22</v>
      </c>
      <c r="Q142" s="279">
        <f t="shared" si="54"/>
        <v>2.69</v>
      </c>
      <c r="R142" s="280">
        <f t="shared" si="22"/>
        <v>6579.2</v>
      </c>
      <c r="S142" s="217"/>
      <c r="T142" s="27"/>
      <c r="U142" s="27"/>
      <c r="V142" s="283">
        <v>0.0</v>
      </c>
      <c r="W142" s="27"/>
      <c r="X142" s="27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</row>
    <row r="143">
      <c r="A143" s="259"/>
      <c r="B143" s="269">
        <v>44046.0</v>
      </c>
      <c r="C143" s="270" t="s">
        <v>61</v>
      </c>
      <c r="D143" s="273">
        <f>ROUND($C$3/365*H141,2)</f>
        <v>5.79</v>
      </c>
      <c r="E143" s="272">
        <v>0.0</v>
      </c>
      <c r="F143" s="273">
        <f t="shared" si="55"/>
        <v>3066.22</v>
      </c>
      <c r="G143" s="272">
        <v>0.0</v>
      </c>
      <c r="H143" s="273">
        <f t="shared" si="56"/>
        <v>2933.78</v>
      </c>
      <c r="I143" s="281">
        <v>0.0</v>
      </c>
      <c r="J143" s="271">
        <f t="shared" si="57"/>
        <v>48.42</v>
      </c>
      <c r="K143" s="272">
        <v>0.0</v>
      </c>
      <c r="L143" s="273">
        <f t="shared" si="58"/>
        <v>229.56</v>
      </c>
      <c r="M143" s="272">
        <v>0.0</v>
      </c>
      <c r="N143" s="273">
        <f t="shared" si="59"/>
        <v>110</v>
      </c>
      <c r="O143" s="272">
        <f>D143</f>
        <v>5.79</v>
      </c>
      <c r="P143" s="273">
        <f>P141+O143</f>
        <v>197.01</v>
      </c>
      <c r="Q143" s="272">
        <f t="shared" si="54"/>
        <v>5.79</v>
      </c>
      <c r="R143" s="271">
        <f t="shared" si="22"/>
        <v>6584.99</v>
      </c>
      <c r="S143" s="217"/>
      <c r="T143" s="274">
        <v>12.0</v>
      </c>
      <c r="U143" s="274">
        <v>0.0</v>
      </c>
      <c r="V143" s="283">
        <v>0.0</v>
      </c>
      <c r="W143" s="276">
        <f>ROUND(MAX(0,F143-$S$4)+J144+ROUND(F143*$C$2/365,2)*(T143-U143)+ROUND(F143*$C$5,2)*U143,2)</f>
        <v>1581.67</v>
      </c>
      <c r="X143" s="277">
        <f>ROUND(R144/$C$14*100,2)</f>
        <v>65.88</v>
      </c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</row>
    <row r="144">
      <c r="A144" s="259"/>
      <c r="B144" s="253">
        <v>44046.0</v>
      </c>
      <c r="C144" s="278" t="s">
        <v>44</v>
      </c>
      <c r="D144" s="258">
        <f>ROUND($C$2/365*F143,2)</f>
        <v>2.69</v>
      </c>
      <c r="E144" s="279">
        <v>0.0</v>
      </c>
      <c r="F144" s="258">
        <f t="shared" si="55"/>
        <v>3066.22</v>
      </c>
      <c r="G144" s="279">
        <v>0.0</v>
      </c>
      <c r="H144" s="258">
        <f t="shared" si="56"/>
        <v>2933.78</v>
      </c>
      <c r="I144" s="279">
        <f>D144</f>
        <v>2.69</v>
      </c>
      <c r="J144" s="280">
        <f t="shared" si="57"/>
        <v>51.11</v>
      </c>
      <c r="K144" s="279">
        <v>0.0</v>
      </c>
      <c r="L144" s="258">
        <f t="shared" si="58"/>
        <v>229.56</v>
      </c>
      <c r="M144" s="279">
        <v>0.0</v>
      </c>
      <c r="N144" s="258">
        <f t="shared" si="59"/>
        <v>110</v>
      </c>
      <c r="O144" s="279">
        <v>0.0</v>
      </c>
      <c r="P144" s="258">
        <f>P143+O144</f>
        <v>197.01</v>
      </c>
      <c r="Q144" s="279">
        <f t="shared" si="54"/>
        <v>2.69</v>
      </c>
      <c r="R144" s="280">
        <f t="shared" si="22"/>
        <v>6587.68</v>
      </c>
      <c r="S144" s="217"/>
      <c r="T144" s="27"/>
      <c r="U144" s="27"/>
      <c r="V144" s="283">
        <v>0.0</v>
      </c>
      <c r="W144" s="27"/>
      <c r="X144" s="27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</row>
    <row r="145">
      <c r="A145" s="259"/>
      <c r="B145" s="269">
        <v>44047.0</v>
      </c>
      <c r="C145" s="270" t="s">
        <v>61</v>
      </c>
      <c r="D145" s="273">
        <f>ROUND($C$3/365*H143,2)</f>
        <v>5.79</v>
      </c>
      <c r="E145" s="272">
        <v>0.0</v>
      </c>
      <c r="F145" s="273">
        <f t="shared" si="55"/>
        <v>3066.22</v>
      </c>
      <c r="G145" s="272">
        <v>0.0</v>
      </c>
      <c r="H145" s="273">
        <f t="shared" si="56"/>
        <v>2933.78</v>
      </c>
      <c r="I145" s="281">
        <v>0.0</v>
      </c>
      <c r="J145" s="271">
        <f t="shared" si="57"/>
        <v>51.11</v>
      </c>
      <c r="K145" s="272">
        <v>0.0</v>
      </c>
      <c r="L145" s="273">
        <f t="shared" si="58"/>
        <v>229.56</v>
      </c>
      <c r="M145" s="272">
        <v>0.0</v>
      </c>
      <c r="N145" s="273">
        <f t="shared" si="59"/>
        <v>110</v>
      </c>
      <c r="O145" s="272">
        <f>D145</f>
        <v>5.79</v>
      </c>
      <c r="P145" s="273">
        <f>P143+O145</f>
        <v>202.8</v>
      </c>
      <c r="Q145" s="272">
        <f t="shared" si="54"/>
        <v>5.79</v>
      </c>
      <c r="R145" s="271">
        <f t="shared" si="22"/>
        <v>6593.47</v>
      </c>
      <c r="S145" s="217"/>
      <c r="T145" s="274">
        <v>11.0</v>
      </c>
      <c r="U145" s="274">
        <v>0.0</v>
      </c>
      <c r="V145" s="283">
        <v>0.0</v>
      </c>
      <c r="W145" s="276">
        <f>ROUND(MAX(0,F145-$S$4)+J146+ROUND(F145*$C$2/365,2)*(T145-U145)+ROUND(F145*$C$5,2)*U145,2)</f>
        <v>1581.67</v>
      </c>
      <c r="X145" s="277">
        <f>ROUND(R146/$C$14*100,2)</f>
        <v>65.96</v>
      </c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</row>
    <row r="146">
      <c r="A146" s="259"/>
      <c r="B146" s="253">
        <v>44047.0</v>
      </c>
      <c r="C146" s="278" t="s">
        <v>44</v>
      </c>
      <c r="D146" s="258">
        <f>ROUND($C$2/365*F145,2)</f>
        <v>2.69</v>
      </c>
      <c r="E146" s="279">
        <v>0.0</v>
      </c>
      <c r="F146" s="258">
        <f t="shared" si="55"/>
        <v>3066.22</v>
      </c>
      <c r="G146" s="279">
        <v>0.0</v>
      </c>
      <c r="H146" s="258">
        <f t="shared" si="56"/>
        <v>2933.78</v>
      </c>
      <c r="I146" s="279">
        <f>D146</f>
        <v>2.69</v>
      </c>
      <c r="J146" s="280">
        <f t="shared" si="57"/>
        <v>53.8</v>
      </c>
      <c r="K146" s="279">
        <v>0.0</v>
      </c>
      <c r="L146" s="258">
        <f t="shared" si="58"/>
        <v>229.56</v>
      </c>
      <c r="M146" s="279">
        <v>0.0</v>
      </c>
      <c r="N146" s="258">
        <f t="shared" si="59"/>
        <v>110</v>
      </c>
      <c r="O146" s="279">
        <v>0.0</v>
      </c>
      <c r="P146" s="258">
        <f>P145+O146</f>
        <v>202.8</v>
      </c>
      <c r="Q146" s="279">
        <f t="shared" si="54"/>
        <v>2.69</v>
      </c>
      <c r="R146" s="280">
        <f t="shared" si="22"/>
        <v>6596.16</v>
      </c>
      <c r="S146" s="217"/>
      <c r="T146" s="27"/>
      <c r="U146" s="27"/>
      <c r="V146" s="283">
        <v>0.0</v>
      </c>
      <c r="W146" s="27"/>
      <c r="X146" s="27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</row>
    <row r="147">
      <c r="A147" s="259"/>
      <c r="B147" s="269">
        <v>44048.0</v>
      </c>
      <c r="C147" s="270" t="s">
        <v>61</v>
      </c>
      <c r="D147" s="273">
        <f>ROUND($C$3/365*H145,2)</f>
        <v>5.79</v>
      </c>
      <c r="E147" s="272">
        <v>0.0</v>
      </c>
      <c r="F147" s="273">
        <f t="shared" si="55"/>
        <v>3066.22</v>
      </c>
      <c r="G147" s="272">
        <v>0.0</v>
      </c>
      <c r="H147" s="273">
        <f t="shared" si="56"/>
        <v>2933.78</v>
      </c>
      <c r="I147" s="281">
        <v>0.0</v>
      </c>
      <c r="J147" s="271">
        <f t="shared" si="57"/>
        <v>53.8</v>
      </c>
      <c r="K147" s="272">
        <v>0.0</v>
      </c>
      <c r="L147" s="273">
        <f t="shared" si="58"/>
        <v>229.56</v>
      </c>
      <c r="M147" s="272">
        <v>0.0</v>
      </c>
      <c r="N147" s="273">
        <f t="shared" si="59"/>
        <v>110</v>
      </c>
      <c r="O147" s="272">
        <f>D147</f>
        <v>5.79</v>
      </c>
      <c r="P147" s="273">
        <f>P145+O147</f>
        <v>208.59</v>
      </c>
      <c r="Q147" s="272">
        <f t="shared" si="54"/>
        <v>5.79</v>
      </c>
      <c r="R147" s="271">
        <f t="shared" si="22"/>
        <v>6601.95</v>
      </c>
      <c r="S147" s="217"/>
      <c r="T147" s="274">
        <v>10.0</v>
      </c>
      <c r="U147" s="274">
        <v>0.0</v>
      </c>
      <c r="V147" s="283">
        <v>0.0</v>
      </c>
      <c r="W147" s="276">
        <f>ROUND(MAX(0,F147-$S$4)+J148+ROUND(F147*$C$2/365,2)*(T147-U147)+ROUND(F147*$C$5,2)*U147,2)</f>
        <v>1581.67</v>
      </c>
      <c r="X147" s="277">
        <f>ROUND(R148/$C$14*100,2)</f>
        <v>66.05</v>
      </c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</row>
    <row r="148">
      <c r="A148" s="259"/>
      <c r="B148" s="253">
        <v>44048.0</v>
      </c>
      <c r="C148" s="278" t="s">
        <v>44</v>
      </c>
      <c r="D148" s="258">
        <f>ROUND($C$2/365*F147,2)</f>
        <v>2.69</v>
      </c>
      <c r="E148" s="279">
        <v>0.0</v>
      </c>
      <c r="F148" s="258">
        <f t="shared" si="55"/>
        <v>3066.22</v>
      </c>
      <c r="G148" s="279">
        <v>0.0</v>
      </c>
      <c r="H148" s="258">
        <f t="shared" si="56"/>
        <v>2933.78</v>
      </c>
      <c r="I148" s="279">
        <f>D148</f>
        <v>2.69</v>
      </c>
      <c r="J148" s="280">
        <f t="shared" si="57"/>
        <v>56.49</v>
      </c>
      <c r="K148" s="279">
        <v>0.0</v>
      </c>
      <c r="L148" s="258">
        <f t="shared" si="58"/>
        <v>229.56</v>
      </c>
      <c r="M148" s="279">
        <v>0.0</v>
      </c>
      <c r="N148" s="258">
        <f t="shared" si="59"/>
        <v>110</v>
      </c>
      <c r="O148" s="279">
        <v>0.0</v>
      </c>
      <c r="P148" s="258">
        <f>P147+O148</f>
        <v>208.59</v>
      </c>
      <c r="Q148" s="279">
        <f t="shared" si="54"/>
        <v>2.69</v>
      </c>
      <c r="R148" s="280">
        <f t="shared" si="22"/>
        <v>6604.64</v>
      </c>
      <c r="S148" s="217"/>
      <c r="T148" s="27"/>
      <c r="U148" s="27"/>
      <c r="V148" s="283">
        <v>0.0</v>
      </c>
      <c r="W148" s="27"/>
      <c r="X148" s="27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</row>
    <row r="149">
      <c r="A149" s="259"/>
      <c r="B149" s="269">
        <v>44049.0</v>
      </c>
      <c r="C149" s="270" t="s">
        <v>61</v>
      </c>
      <c r="D149" s="273">
        <f>ROUND($C$3/365*H147,2)</f>
        <v>5.79</v>
      </c>
      <c r="E149" s="272">
        <v>0.0</v>
      </c>
      <c r="F149" s="273">
        <f t="shared" si="55"/>
        <v>3066.22</v>
      </c>
      <c r="G149" s="272">
        <v>0.0</v>
      </c>
      <c r="H149" s="273">
        <f t="shared" si="56"/>
        <v>2933.78</v>
      </c>
      <c r="I149" s="281">
        <v>0.0</v>
      </c>
      <c r="J149" s="271">
        <f t="shared" si="57"/>
        <v>56.49</v>
      </c>
      <c r="K149" s="272">
        <v>0.0</v>
      </c>
      <c r="L149" s="273">
        <f t="shared" si="58"/>
        <v>229.56</v>
      </c>
      <c r="M149" s="272">
        <v>0.0</v>
      </c>
      <c r="N149" s="273">
        <f t="shared" si="59"/>
        <v>110</v>
      </c>
      <c r="O149" s="272">
        <f>D149</f>
        <v>5.79</v>
      </c>
      <c r="P149" s="273">
        <f>P147+O149</f>
        <v>214.38</v>
      </c>
      <c r="Q149" s="272">
        <f t="shared" si="54"/>
        <v>5.79</v>
      </c>
      <c r="R149" s="271">
        <f t="shared" si="22"/>
        <v>6610.43</v>
      </c>
      <c r="S149" s="217"/>
      <c r="T149" s="274">
        <v>9.0</v>
      </c>
      <c r="U149" s="274">
        <v>0.0</v>
      </c>
      <c r="V149" s="283">
        <v>0.0</v>
      </c>
      <c r="W149" s="276">
        <f>ROUND(MAX(0,F149-$S$4)+J150+ROUND(F149*$C$2/365,2)*(T149-U149)+ROUND(F149*$C$5,2)*U149,2)</f>
        <v>1581.67</v>
      </c>
      <c r="X149" s="277">
        <f>ROUND(R150/$C$14*100,2)</f>
        <v>66.13</v>
      </c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</row>
    <row r="150">
      <c r="A150" s="259"/>
      <c r="B150" s="253">
        <v>44049.0</v>
      </c>
      <c r="C150" s="278" t="s">
        <v>44</v>
      </c>
      <c r="D150" s="258">
        <f>ROUND($C$2/365*F149,2)</f>
        <v>2.69</v>
      </c>
      <c r="E150" s="279">
        <v>0.0</v>
      </c>
      <c r="F150" s="258">
        <f t="shared" si="55"/>
        <v>3066.22</v>
      </c>
      <c r="G150" s="279">
        <v>0.0</v>
      </c>
      <c r="H150" s="258">
        <f t="shared" si="56"/>
        <v>2933.78</v>
      </c>
      <c r="I150" s="279">
        <f>D150</f>
        <v>2.69</v>
      </c>
      <c r="J150" s="280">
        <f t="shared" si="57"/>
        <v>59.18</v>
      </c>
      <c r="K150" s="279">
        <v>0.0</v>
      </c>
      <c r="L150" s="258">
        <f t="shared" si="58"/>
        <v>229.56</v>
      </c>
      <c r="M150" s="279">
        <v>0.0</v>
      </c>
      <c r="N150" s="258">
        <f t="shared" si="59"/>
        <v>110</v>
      </c>
      <c r="O150" s="279">
        <v>0.0</v>
      </c>
      <c r="P150" s="258">
        <f>P149+O150</f>
        <v>214.38</v>
      </c>
      <c r="Q150" s="279">
        <f t="shared" si="54"/>
        <v>2.69</v>
      </c>
      <c r="R150" s="280">
        <f t="shared" si="22"/>
        <v>6613.12</v>
      </c>
      <c r="S150" s="217"/>
      <c r="T150" s="27"/>
      <c r="U150" s="27"/>
      <c r="V150" s="283">
        <v>0.0</v>
      </c>
      <c r="W150" s="27"/>
      <c r="X150" s="27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</row>
    <row r="151">
      <c r="A151" s="259"/>
      <c r="B151" s="269">
        <v>44050.0</v>
      </c>
      <c r="C151" s="270" t="s">
        <v>61</v>
      </c>
      <c r="D151" s="273">
        <f>ROUND($C$3/365*H149,2)</f>
        <v>5.79</v>
      </c>
      <c r="E151" s="272">
        <v>0.0</v>
      </c>
      <c r="F151" s="273">
        <f t="shared" si="55"/>
        <v>3066.22</v>
      </c>
      <c r="G151" s="272">
        <v>0.0</v>
      </c>
      <c r="H151" s="273">
        <f t="shared" si="56"/>
        <v>2933.78</v>
      </c>
      <c r="I151" s="281">
        <v>0.0</v>
      </c>
      <c r="J151" s="271">
        <f t="shared" si="57"/>
        <v>59.18</v>
      </c>
      <c r="K151" s="272">
        <v>0.0</v>
      </c>
      <c r="L151" s="273">
        <f t="shared" si="58"/>
        <v>229.56</v>
      </c>
      <c r="M151" s="272">
        <v>0.0</v>
      </c>
      <c r="N151" s="273">
        <f t="shared" si="59"/>
        <v>110</v>
      </c>
      <c r="O151" s="272">
        <f>D151</f>
        <v>5.79</v>
      </c>
      <c r="P151" s="273">
        <f>P149+O151</f>
        <v>220.17</v>
      </c>
      <c r="Q151" s="272">
        <f t="shared" si="54"/>
        <v>5.79</v>
      </c>
      <c r="R151" s="271">
        <f t="shared" si="22"/>
        <v>6618.91</v>
      </c>
      <c r="S151" s="217"/>
      <c r="T151" s="274">
        <v>8.0</v>
      </c>
      <c r="U151" s="274">
        <v>0.0</v>
      </c>
      <c r="V151" s="283">
        <v>0.0</v>
      </c>
      <c r="W151" s="276">
        <f>ROUND(MAX(0,F151-$S$4)+J152+ROUND(F151*$C$2/365,2)*(T151-U151)+ROUND(F151*$C$5,2)*U151,2)</f>
        <v>1581.67</v>
      </c>
      <c r="X151" s="277">
        <f>ROUND(R152/$C$14*100,2)</f>
        <v>66.22</v>
      </c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</row>
    <row r="152">
      <c r="A152" s="259"/>
      <c r="B152" s="253">
        <v>44050.0</v>
      </c>
      <c r="C152" s="278" t="s">
        <v>44</v>
      </c>
      <c r="D152" s="258">
        <f>ROUND($C$2/365*F151,2)</f>
        <v>2.69</v>
      </c>
      <c r="E152" s="279">
        <v>0.0</v>
      </c>
      <c r="F152" s="258">
        <f t="shared" si="55"/>
        <v>3066.22</v>
      </c>
      <c r="G152" s="279">
        <v>0.0</v>
      </c>
      <c r="H152" s="258">
        <f t="shared" si="56"/>
        <v>2933.78</v>
      </c>
      <c r="I152" s="279">
        <f>D152</f>
        <v>2.69</v>
      </c>
      <c r="J152" s="280">
        <f t="shared" si="57"/>
        <v>61.87</v>
      </c>
      <c r="K152" s="279">
        <v>0.0</v>
      </c>
      <c r="L152" s="258">
        <f t="shared" si="58"/>
        <v>229.56</v>
      </c>
      <c r="M152" s="279">
        <v>0.0</v>
      </c>
      <c r="N152" s="258">
        <f t="shared" si="59"/>
        <v>110</v>
      </c>
      <c r="O152" s="279">
        <v>0.0</v>
      </c>
      <c r="P152" s="258">
        <f>P151+O152</f>
        <v>220.17</v>
      </c>
      <c r="Q152" s="279">
        <f t="shared" si="54"/>
        <v>2.69</v>
      </c>
      <c r="R152" s="280">
        <f t="shared" si="22"/>
        <v>6621.6</v>
      </c>
      <c r="S152" s="217"/>
      <c r="T152" s="27"/>
      <c r="U152" s="27"/>
      <c r="V152" s="283">
        <v>0.0</v>
      </c>
      <c r="W152" s="27"/>
      <c r="X152" s="27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</row>
    <row r="153">
      <c r="A153" s="259"/>
      <c r="B153" s="269">
        <v>44051.0</v>
      </c>
      <c r="C153" s="270" t="s">
        <v>61</v>
      </c>
      <c r="D153" s="273">
        <f>ROUND($C$3/365*H151,2)</f>
        <v>5.79</v>
      </c>
      <c r="E153" s="272">
        <v>0.0</v>
      </c>
      <c r="F153" s="273">
        <f t="shared" si="55"/>
        <v>3066.22</v>
      </c>
      <c r="G153" s="272">
        <v>0.0</v>
      </c>
      <c r="H153" s="273">
        <f t="shared" si="56"/>
        <v>2933.78</v>
      </c>
      <c r="I153" s="281">
        <v>0.0</v>
      </c>
      <c r="J153" s="271">
        <f t="shared" si="57"/>
        <v>61.87</v>
      </c>
      <c r="K153" s="272">
        <v>0.0</v>
      </c>
      <c r="L153" s="273">
        <f t="shared" si="58"/>
        <v>229.56</v>
      </c>
      <c r="M153" s="272">
        <v>0.0</v>
      </c>
      <c r="N153" s="273">
        <f t="shared" si="59"/>
        <v>110</v>
      </c>
      <c r="O153" s="272">
        <f>D153</f>
        <v>5.79</v>
      </c>
      <c r="P153" s="273">
        <f>P151+O153</f>
        <v>225.96</v>
      </c>
      <c r="Q153" s="272">
        <f t="shared" si="54"/>
        <v>5.79</v>
      </c>
      <c r="R153" s="271">
        <f t="shared" si="22"/>
        <v>6627.39</v>
      </c>
      <c r="S153" s="217"/>
      <c r="T153" s="274">
        <v>7.0</v>
      </c>
      <c r="U153" s="274">
        <v>0.0</v>
      </c>
      <c r="V153" s="283">
        <v>0.0</v>
      </c>
      <c r="W153" s="276">
        <f>ROUND(MAX(0,F153-$S$4)+J154+ROUND(F153*$C$2/365,2)*(T153-U153)+ROUND(F153*$C$5,2)*U153,2)</f>
        <v>1581.67</v>
      </c>
      <c r="X153" s="277">
        <f>ROUND(R154/$C$14*100,2)</f>
        <v>66.3</v>
      </c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</row>
    <row r="154">
      <c r="A154" s="259"/>
      <c r="B154" s="253">
        <v>44051.0</v>
      </c>
      <c r="C154" s="278" t="s">
        <v>44</v>
      </c>
      <c r="D154" s="258">
        <f>ROUND($C$2/365*F153,2)</f>
        <v>2.69</v>
      </c>
      <c r="E154" s="279">
        <v>0.0</v>
      </c>
      <c r="F154" s="258">
        <f t="shared" si="55"/>
        <v>3066.22</v>
      </c>
      <c r="G154" s="279">
        <v>0.0</v>
      </c>
      <c r="H154" s="258">
        <f t="shared" si="56"/>
        <v>2933.78</v>
      </c>
      <c r="I154" s="279">
        <f>D154</f>
        <v>2.69</v>
      </c>
      <c r="J154" s="280">
        <f t="shared" si="57"/>
        <v>64.56</v>
      </c>
      <c r="K154" s="279">
        <v>0.0</v>
      </c>
      <c r="L154" s="258">
        <f t="shared" si="58"/>
        <v>229.56</v>
      </c>
      <c r="M154" s="279">
        <v>0.0</v>
      </c>
      <c r="N154" s="258">
        <f t="shared" si="59"/>
        <v>110</v>
      </c>
      <c r="O154" s="279">
        <v>0.0</v>
      </c>
      <c r="P154" s="258">
        <f>P153+O154</f>
        <v>225.96</v>
      </c>
      <c r="Q154" s="279">
        <f t="shared" si="54"/>
        <v>2.69</v>
      </c>
      <c r="R154" s="280">
        <f t="shared" si="22"/>
        <v>6630.08</v>
      </c>
      <c r="S154" s="217"/>
      <c r="T154" s="27"/>
      <c r="U154" s="27"/>
      <c r="V154" s="283">
        <v>0.0</v>
      </c>
      <c r="W154" s="27"/>
      <c r="X154" s="27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</row>
    <row r="155">
      <c r="A155" s="259"/>
      <c r="B155" s="269">
        <v>44052.0</v>
      </c>
      <c r="C155" s="270" t="s">
        <v>61</v>
      </c>
      <c r="D155" s="273">
        <f>ROUND($C$3/365*H153,2)</f>
        <v>5.79</v>
      </c>
      <c r="E155" s="272">
        <v>0.0</v>
      </c>
      <c r="F155" s="273">
        <f t="shared" si="55"/>
        <v>3066.22</v>
      </c>
      <c r="G155" s="272">
        <v>0.0</v>
      </c>
      <c r="H155" s="273">
        <f t="shared" si="56"/>
        <v>2933.78</v>
      </c>
      <c r="I155" s="281">
        <v>0.0</v>
      </c>
      <c r="J155" s="271">
        <f t="shared" si="57"/>
        <v>64.56</v>
      </c>
      <c r="K155" s="272">
        <v>0.0</v>
      </c>
      <c r="L155" s="273">
        <f t="shared" si="58"/>
        <v>229.56</v>
      </c>
      <c r="M155" s="272">
        <v>0.0</v>
      </c>
      <c r="N155" s="273">
        <f t="shared" si="59"/>
        <v>110</v>
      </c>
      <c r="O155" s="272">
        <f>D155</f>
        <v>5.79</v>
      </c>
      <c r="P155" s="273">
        <f>P153+O155</f>
        <v>231.75</v>
      </c>
      <c r="Q155" s="272">
        <f t="shared" si="54"/>
        <v>5.79</v>
      </c>
      <c r="R155" s="271">
        <f t="shared" si="22"/>
        <v>6635.87</v>
      </c>
      <c r="S155" s="217"/>
      <c r="T155" s="274">
        <v>6.0</v>
      </c>
      <c r="U155" s="274">
        <v>0.0</v>
      </c>
      <c r="V155" s="283">
        <v>0.0</v>
      </c>
      <c r="W155" s="276">
        <f>ROUND(MAX(0,F155-$S$4)+J156+ROUND(F155*$C$2/365,2)*(T155-U155)+ROUND(F155*$C$5,2)*U155,2)</f>
        <v>1581.67</v>
      </c>
      <c r="X155" s="277">
        <f>ROUND(R156/$C$14*100,2)</f>
        <v>66.39</v>
      </c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</row>
    <row r="156">
      <c r="A156" s="259"/>
      <c r="B156" s="253">
        <v>44052.0</v>
      </c>
      <c r="C156" s="278" t="s">
        <v>44</v>
      </c>
      <c r="D156" s="258">
        <f>ROUND($C$2/365*F155,2)</f>
        <v>2.69</v>
      </c>
      <c r="E156" s="279">
        <v>0.0</v>
      </c>
      <c r="F156" s="258">
        <f t="shared" si="55"/>
        <v>3066.22</v>
      </c>
      <c r="G156" s="279">
        <v>0.0</v>
      </c>
      <c r="H156" s="258">
        <f t="shared" si="56"/>
        <v>2933.78</v>
      </c>
      <c r="I156" s="279">
        <f>D156</f>
        <v>2.69</v>
      </c>
      <c r="J156" s="280">
        <f t="shared" si="57"/>
        <v>67.25</v>
      </c>
      <c r="K156" s="279">
        <v>0.0</v>
      </c>
      <c r="L156" s="258">
        <f t="shared" si="58"/>
        <v>229.56</v>
      </c>
      <c r="M156" s="279">
        <v>0.0</v>
      </c>
      <c r="N156" s="258">
        <f t="shared" si="59"/>
        <v>110</v>
      </c>
      <c r="O156" s="279">
        <v>0.0</v>
      </c>
      <c r="P156" s="258">
        <f>P155+O156</f>
        <v>231.75</v>
      </c>
      <c r="Q156" s="279">
        <f t="shared" si="54"/>
        <v>2.69</v>
      </c>
      <c r="R156" s="280">
        <f t="shared" si="22"/>
        <v>6638.56</v>
      </c>
      <c r="S156" s="217"/>
      <c r="T156" s="27"/>
      <c r="U156" s="27"/>
      <c r="V156" s="283">
        <v>0.0</v>
      </c>
      <c r="W156" s="27"/>
      <c r="X156" s="27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</row>
    <row r="157">
      <c r="A157" s="259"/>
      <c r="B157" s="269">
        <v>44053.0</v>
      </c>
      <c r="C157" s="270" t="s">
        <v>61</v>
      </c>
      <c r="D157" s="273">
        <f>ROUND($C$3/365*H155,2)</f>
        <v>5.79</v>
      </c>
      <c r="E157" s="272">
        <v>0.0</v>
      </c>
      <c r="F157" s="273">
        <f t="shared" si="55"/>
        <v>3066.22</v>
      </c>
      <c r="G157" s="272">
        <v>0.0</v>
      </c>
      <c r="H157" s="273">
        <f t="shared" si="56"/>
        <v>2933.78</v>
      </c>
      <c r="I157" s="281">
        <v>0.0</v>
      </c>
      <c r="J157" s="271">
        <f t="shared" si="57"/>
        <v>67.25</v>
      </c>
      <c r="K157" s="272">
        <v>0.0</v>
      </c>
      <c r="L157" s="273">
        <f t="shared" si="58"/>
        <v>229.56</v>
      </c>
      <c r="M157" s="272">
        <v>0.0</v>
      </c>
      <c r="N157" s="273">
        <f t="shared" si="59"/>
        <v>110</v>
      </c>
      <c r="O157" s="272">
        <f>D157</f>
        <v>5.79</v>
      </c>
      <c r="P157" s="273">
        <f>P155+O157</f>
        <v>237.54</v>
      </c>
      <c r="Q157" s="272">
        <f t="shared" si="54"/>
        <v>5.79</v>
      </c>
      <c r="R157" s="271">
        <f t="shared" si="22"/>
        <v>6644.35</v>
      </c>
      <c r="S157" s="217"/>
      <c r="T157" s="274">
        <v>5.0</v>
      </c>
      <c r="U157" s="274">
        <v>0.0</v>
      </c>
      <c r="V157" s="283">
        <v>0.0</v>
      </c>
      <c r="W157" s="276">
        <f>ROUND(MAX(0,F157-$S$4)+J158+ROUND(F157*$C$2/365,2)*(T157-U157)+ROUND(F157*$C$5,2)*U157,2)</f>
        <v>1581.67</v>
      </c>
      <c r="X157" s="277">
        <f>ROUND(R158/$C$14*100,2)</f>
        <v>66.47</v>
      </c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</row>
    <row r="158">
      <c r="A158" s="259"/>
      <c r="B158" s="253">
        <v>44053.0</v>
      </c>
      <c r="C158" s="278" t="s">
        <v>44</v>
      </c>
      <c r="D158" s="258">
        <f>ROUND($C$2/365*F157,2)</f>
        <v>2.69</v>
      </c>
      <c r="E158" s="279">
        <v>0.0</v>
      </c>
      <c r="F158" s="258">
        <f t="shared" si="55"/>
        <v>3066.22</v>
      </c>
      <c r="G158" s="279">
        <v>0.0</v>
      </c>
      <c r="H158" s="258">
        <f t="shared" si="56"/>
        <v>2933.78</v>
      </c>
      <c r="I158" s="279">
        <f>D158</f>
        <v>2.69</v>
      </c>
      <c r="J158" s="280">
        <f t="shared" si="57"/>
        <v>69.94</v>
      </c>
      <c r="K158" s="279">
        <v>0.0</v>
      </c>
      <c r="L158" s="258">
        <f t="shared" si="58"/>
        <v>229.56</v>
      </c>
      <c r="M158" s="279">
        <v>0.0</v>
      </c>
      <c r="N158" s="258">
        <f t="shared" si="59"/>
        <v>110</v>
      </c>
      <c r="O158" s="279">
        <v>0.0</v>
      </c>
      <c r="P158" s="258">
        <f>P157+O158</f>
        <v>237.54</v>
      </c>
      <c r="Q158" s="279">
        <f t="shared" si="54"/>
        <v>2.69</v>
      </c>
      <c r="R158" s="280">
        <f t="shared" si="22"/>
        <v>6647.04</v>
      </c>
      <c r="S158" s="217"/>
      <c r="T158" s="27"/>
      <c r="U158" s="27"/>
      <c r="V158" s="283">
        <v>0.0</v>
      </c>
      <c r="W158" s="27"/>
      <c r="X158" s="27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</row>
    <row r="159">
      <c r="A159" s="259"/>
      <c r="B159" s="269">
        <v>44054.0</v>
      </c>
      <c r="C159" s="270" t="s">
        <v>61</v>
      </c>
      <c r="D159" s="273">
        <f>ROUND($C$3/365*H157,2)</f>
        <v>5.79</v>
      </c>
      <c r="E159" s="272">
        <v>0.0</v>
      </c>
      <c r="F159" s="273">
        <f t="shared" si="55"/>
        <v>3066.22</v>
      </c>
      <c r="G159" s="272">
        <v>0.0</v>
      </c>
      <c r="H159" s="273">
        <f t="shared" si="56"/>
        <v>2933.78</v>
      </c>
      <c r="I159" s="281">
        <v>0.0</v>
      </c>
      <c r="J159" s="271">
        <f t="shared" si="57"/>
        <v>69.94</v>
      </c>
      <c r="K159" s="272">
        <v>0.0</v>
      </c>
      <c r="L159" s="273">
        <f t="shared" si="58"/>
        <v>229.56</v>
      </c>
      <c r="M159" s="272">
        <v>0.0</v>
      </c>
      <c r="N159" s="273">
        <f t="shared" si="59"/>
        <v>110</v>
      </c>
      <c r="O159" s="272">
        <f>D159</f>
        <v>5.79</v>
      </c>
      <c r="P159" s="273">
        <f>P157+O159</f>
        <v>243.33</v>
      </c>
      <c r="Q159" s="272">
        <f t="shared" si="54"/>
        <v>5.79</v>
      </c>
      <c r="R159" s="271">
        <f t="shared" si="22"/>
        <v>6652.83</v>
      </c>
      <c r="S159" s="217"/>
      <c r="T159" s="274">
        <v>4.0</v>
      </c>
      <c r="U159" s="274">
        <v>0.0</v>
      </c>
      <c r="V159" s="283">
        <v>0.0</v>
      </c>
      <c r="W159" s="276">
        <f>ROUND(MAX(0,F159-$S$4)+J160+ROUND(F159*$C$2/365,2)*(T159-U159)+ROUND(F159*$C$5,2)*U159,2)</f>
        <v>1581.67</v>
      </c>
      <c r="X159" s="277">
        <f>ROUND(R160/$C$14*100,2)</f>
        <v>66.56</v>
      </c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</row>
    <row r="160">
      <c r="A160" s="259"/>
      <c r="B160" s="253">
        <v>44054.0</v>
      </c>
      <c r="C160" s="278" t="s">
        <v>44</v>
      </c>
      <c r="D160" s="258">
        <f>ROUND($C$2/365*F159,2)</f>
        <v>2.69</v>
      </c>
      <c r="E160" s="279">
        <v>0.0</v>
      </c>
      <c r="F160" s="258">
        <f t="shared" si="55"/>
        <v>3066.22</v>
      </c>
      <c r="G160" s="279">
        <v>0.0</v>
      </c>
      <c r="H160" s="258">
        <f t="shared" si="56"/>
        <v>2933.78</v>
      </c>
      <c r="I160" s="279">
        <f>D160</f>
        <v>2.69</v>
      </c>
      <c r="J160" s="280">
        <f t="shared" si="57"/>
        <v>72.63</v>
      </c>
      <c r="K160" s="279">
        <v>0.0</v>
      </c>
      <c r="L160" s="258">
        <f t="shared" si="58"/>
        <v>229.56</v>
      </c>
      <c r="M160" s="279">
        <v>0.0</v>
      </c>
      <c r="N160" s="258">
        <f t="shared" si="59"/>
        <v>110</v>
      </c>
      <c r="O160" s="279">
        <v>0.0</v>
      </c>
      <c r="P160" s="258">
        <f>P159+O160</f>
        <v>243.33</v>
      </c>
      <c r="Q160" s="279">
        <f t="shared" si="54"/>
        <v>2.69</v>
      </c>
      <c r="R160" s="280">
        <f t="shared" si="22"/>
        <v>6655.52</v>
      </c>
      <c r="S160" s="217"/>
      <c r="T160" s="27"/>
      <c r="U160" s="27"/>
      <c r="V160" s="283">
        <v>0.0</v>
      </c>
      <c r="W160" s="27"/>
      <c r="X160" s="27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</row>
    <row r="161">
      <c r="A161" s="259"/>
      <c r="B161" s="269">
        <v>44055.0</v>
      </c>
      <c r="C161" s="270" t="s">
        <v>61</v>
      </c>
      <c r="D161" s="273">
        <f>ROUND($C$3/365*H159,2)</f>
        <v>5.79</v>
      </c>
      <c r="E161" s="272">
        <v>0.0</v>
      </c>
      <c r="F161" s="273">
        <f t="shared" si="55"/>
        <v>3066.22</v>
      </c>
      <c r="G161" s="272">
        <v>0.0</v>
      </c>
      <c r="H161" s="273">
        <f t="shared" si="56"/>
        <v>2933.78</v>
      </c>
      <c r="I161" s="281">
        <v>0.0</v>
      </c>
      <c r="J161" s="271">
        <f t="shared" si="57"/>
        <v>72.63</v>
      </c>
      <c r="K161" s="272">
        <v>0.0</v>
      </c>
      <c r="L161" s="273">
        <f t="shared" si="58"/>
        <v>229.56</v>
      </c>
      <c r="M161" s="272">
        <v>0.0</v>
      </c>
      <c r="N161" s="273">
        <f t="shared" si="59"/>
        <v>110</v>
      </c>
      <c r="O161" s="272">
        <f>D161</f>
        <v>5.79</v>
      </c>
      <c r="P161" s="273">
        <f>P159+O161</f>
        <v>249.12</v>
      </c>
      <c r="Q161" s="272">
        <f t="shared" si="54"/>
        <v>5.79</v>
      </c>
      <c r="R161" s="271">
        <f t="shared" si="22"/>
        <v>6661.31</v>
      </c>
      <c r="S161" s="217"/>
      <c r="T161" s="274">
        <v>3.0</v>
      </c>
      <c r="U161" s="274">
        <v>0.0</v>
      </c>
      <c r="V161" s="283">
        <v>0.0</v>
      </c>
      <c r="W161" s="276">
        <f>ROUND(MAX(0,F161-$S$4)+J162+ROUND(F161*$C$2/365,2)*(T161-U161)+ROUND(F161*$C$5,2)*U161,2)</f>
        <v>1581.67</v>
      </c>
      <c r="X161" s="277">
        <f>ROUND(R162/$C$14*100,2)</f>
        <v>66.64</v>
      </c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</row>
    <row r="162">
      <c r="A162" s="259"/>
      <c r="B162" s="253">
        <v>44055.0</v>
      </c>
      <c r="C162" s="278" t="s">
        <v>44</v>
      </c>
      <c r="D162" s="258">
        <f>ROUND($C$2/365*F161,2)</f>
        <v>2.69</v>
      </c>
      <c r="E162" s="279">
        <v>0.0</v>
      </c>
      <c r="F162" s="258">
        <f t="shared" si="55"/>
        <v>3066.22</v>
      </c>
      <c r="G162" s="279">
        <v>0.0</v>
      </c>
      <c r="H162" s="258">
        <f t="shared" si="56"/>
        <v>2933.78</v>
      </c>
      <c r="I162" s="279">
        <f>D162</f>
        <v>2.69</v>
      </c>
      <c r="J162" s="280">
        <f t="shared" si="57"/>
        <v>75.32</v>
      </c>
      <c r="K162" s="279">
        <v>0.0</v>
      </c>
      <c r="L162" s="258">
        <f t="shared" si="58"/>
        <v>229.56</v>
      </c>
      <c r="M162" s="279">
        <v>0.0</v>
      </c>
      <c r="N162" s="258">
        <f t="shared" si="59"/>
        <v>110</v>
      </c>
      <c r="O162" s="279">
        <v>0.0</v>
      </c>
      <c r="P162" s="258">
        <f>P161+O162</f>
        <v>249.12</v>
      </c>
      <c r="Q162" s="279">
        <f t="shared" si="54"/>
        <v>2.69</v>
      </c>
      <c r="R162" s="280">
        <f t="shared" si="22"/>
        <v>6664</v>
      </c>
      <c r="S162" s="217"/>
      <c r="T162" s="27"/>
      <c r="U162" s="27"/>
      <c r="V162" s="283">
        <v>0.0</v>
      </c>
      <c r="W162" s="27"/>
      <c r="X162" s="27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</row>
    <row r="163">
      <c r="A163" s="259"/>
      <c r="B163" s="269">
        <v>44056.0</v>
      </c>
      <c r="C163" s="270" t="s">
        <v>61</v>
      </c>
      <c r="D163" s="273">
        <f>ROUND($C$3/365*H161,2)</f>
        <v>5.79</v>
      </c>
      <c r="E163" s="272">
        <v>0.0</v>
      </c>
      <c r="F163" s="273">
        <f t="shared" si="55"/>
        <v>3066.22</v>
      </c>
      <c r="G163" s="272">
        <v>0.0</v>
      </c>
      <c r="H163" s="273">
        <f t="shared" si="56"/>
        <v>2933.78</v>
      </c>
      <c r="I163" s="281">
        <v>0.0</v>
      </c>
      <c r="J163" s="271">
        <f t="shared" si="57"/>
        <v>75.32</v>
      </c>
      <c r="K163" s="272">
        <v>0.0</v>
      </c>
      <c r="L163" s="273">
        <f t="shared" si="58"/>
        <v>229.56</v>
      </c>
      <c r="M163" s="272">
        <v>0.0</v>
      </c>
      <c r="N163" s="273">
        <f t="shared" si="59"/>
        <v>110</v>
      </c>
      <c r="O163" s="272">
        <f>D163</f>
        <v>5.79</v>
      </c>
      <c r="P163" s="273">
        <f>P161+O163</f>
        <v>254.91</v>
      </c>
      <c r="Q163" s="272">
        <f t="shared" si="54"/>
        <v>5.79</v>
      </c>
      <c r="R163" s="271">
        <f t="shared" si="22"/>
        <v>6669.79</v>
      </c>
      <c r="S163" s="217"/>
      <c r="T163" s="274">
        <v>2.0</v>
      </c>
      <c r="U163" s="274">
        <v>0.0</v>
      </c>
      <c r="V163" s="283">
        <v>0.0</v>
      </c>
      <c r="W163" s="276">
        <f>ROUND(MAX(0,F163-$S$4)+J164+ROUND(F163*$C$2/365,2)*(T163-U163)+ROUND(F163*$C$5,2)*U163,2)</f>
        <v>1581.67</v>
      </c>
      <c r="X163" s="277">
        <f>ROUND(R164/$C$14*100,2)</f>
        <v>66.72</v>
      </c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</row>
    <row r="164">
      <c r="A164" s="259"/>
      <c r="B164" s="253">
        <v>44056.0</v>
      </c>
      <c r="C164" s="278" t="s">
        <v>44</v>
      </c>
      <c r="D164" s="258">
        <f>ROUND($C$2/365*F163,2)</f>
        <v>2.69</v>
      </c>
      <c r="E164" s="279">
        <v>0.0</v>
      </c>
      <c r="F164" s="258">
        <f t="shared" si="55"/>
        <v>3066.22</v>
      </c>
      <c r="G164" s="279">
        <v>0.0</v>
      </c>
      <c r="H164" s="258">
        <f t="shared" si="56"/>
        <v>2933.78</v>
      </c>
      <c r="I164" s="279">
        <f>D164</f>
        <v>2.69</v>
      </c>
      <c r="J164" s="280">
        <f t="shared" si="57"/>
        <v>78.01</v>
      </c>
      <c r="K164" s="279">
        <v>0.0</v>
      </c>
      <c r="L164" s="258">
        <f t="shared" si="58"/>
        <v>229.56</v>
      </c>
      <c r="M164" s="279">
        <v>0.0</v>
      </c>
      <c r="N164" s="258">
        <f t="shared" si="59"/>
        <v>110</v>
      </c>
      <c r="O164" s="279">
        <v>0.0</v>
      </c>
      <c r="P164" s="258">
        <f>P163+O164</f>
        <v>254.91</v>
      </c>
      <c r="Q164" s="279">
        <f t="shared" si="54"/>
        <v>2.69</v>
      </c>
      <c r="R164" s="280">
        <f t="shared" si="22"/>
        <v>6672.48</v>
      </c>
      <c r="S164" s="217"/>
      <c r="T164" s="27"/>
      <c r="U164" s="27"/>
      <c r="V164" s="283">
        <v>0.0</v>
      </c>
      <c r="W164" s="27"/>
      <c r="X164" s="27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</row>
    <row r="165">
      <c r="A165" s="259"/>
      <c r="B165" s="269">
        <v>44057.0</v>
      </c>
      <c r="C165" s="270" t="s">
        <v>61</v>
      </c>
      <c r="D165" s="273">
        <f>ROUND($C$3/365*H163,2)</f>
        <v>5.79</v>
      </c>
      <c r="E165" s="272">
        <v>0.0</v>
      </c>
      <c r="F165" s="273">
        <f t="shared" si="55"/>
        <v>3066.22</v>
      </c>
      <c r="G165" s="272">
        <v>0.0</v>
      </c>
      <c r="H165" s="273">
        <f t="shared" si="56"/>
        <v>2933.78</v>
      </c>
      <c r="I165" s="281">
        <v>0.0</v>
      </c>
      <c r="J165" s="271">
        <f t="shared" si="57"/>
        <v>78.01</v>
      </c>
      <c r="K165" s="272">
        <v>0.0</v>
      </c>
      <c r="L165" s="273">
        <f t="shared" si="58"/>
        <v>229.56</v>
      </c>
      <c r="M165" s="272">
        <v>0.0</v>
      </c>
      <c r="N165" s="273">
        <f t="shared" si="59"/>
        <v>110</v>
      </c>
      <c r="O165" s="272">
        <f>D165</f>
        <v>5.79</v>
      </c>
      <c r="P165" s="273">
        <f>P163+O165</f>
        <v>260.7</v>
      </c>
      <c r="Q165" s="272">
        <f t="shared" si="54"/>
        <v>5.79</v>
      </c>
      <c r="R165" s="271">
        <f t="shared" si="22"/>
        <v>6678.27</v>
      </c>
      <c r="S165" s="217"/>
      <c r="T165" s="274">
        <v>1.0</v>
      </c>
      <c r="U165" s="274">
        <v>0.0</v>
      </c>
      <c r="V165" s="283">
        <v>0.0</v>
      </c>
      <c r="W165" s="276">
        <f>ROUND(MAX(0,F165-$S$4)+J166+ROUND(F165*$C$2/365,2)*(T165-U165)+ROUND(F165*$C$5,2)*U165,2)</f>
        <v>1581.67</v>
      </c>
      <c r="X165" s="277">
        <f>ROUND(R166/$C$14*100,2)</f>
        <v>66.81</v>
      </c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</row>
    <row r="166">
      <c r="A166" s="259"/>
      <c r="B166" s="253">
        <v>44057.0</v>
      </c>
      <c r="C166" s="278" t="s">
        <v>44</v>
      </c>
      <c r="D166" s="258">
        <f>ROUND($C$2/365*F165,2)</f>
        <v>2.69</v>
      </c>
      <c r="E166" s="279">
        <v>0.0</v>
      </c>
      <c r="F166" s="258">
        <f t="shared" si="55"/>
        <v>3066.22</v>
      </c>
      <c r="G166" s="279">
        <v>0.0</v>
      </c>
      <c r="H166" s="258">
        <f t="shared" si="56"/>
        <v>2933.78</v>
      </c>
      <c r="I166" s="279">
        <f>D166</f>
        <v>2.69</v>
      </c>
      <c r="J166" s="280">
        <f t="shared" si="57"/>
        <v>80.7</v>
      </c>
      <c r="K166" s="279">
        <v>0.0</v>
      </c>
      <c r="L166" s="258">
        <f t="shared" si="58"/>
        <v>229.56</v>
      </c>
      <c r="M166" s="279">
        <v>0.0</v>
      </c>
      <c r="N166" s="258">
        <f t="shared" si="59"/>
        <v>110</v>
      </c>
      <c r="O166" s="279">
        <v>0.0</v>
      </c>
      <c r="P166" s="258">
        <f>P165+O166</f>
        <v>260.7</v>
      </c>
      <c r="Q166" s="279">
        <f t="shared" si="54"/>
        <v>2.69</v>
      </c>
      <c r="R166" s="280">
        <f t="shared" si="22"/>
        <v>6680.96</v>
      </c>
      <c r="S166" s="217"/>
      <c r="T166" s="27"/>
      <c r="U166" s="27"/>
      <c r="V166" s="283">
        <v>0.0</v>
      </c>
      <c r="W166" s="27"/>
      <c r="X166" s="27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</row>
    <row r="167">
      <c r="A167" s="259"/>
      <c r="B167" s="269">
        <v>44058.0</v>
      </c>
      <c r="C167" s="270" t="s">
        <v>61</v>
      </c>
      <c r="D167" s="273">
        <f>ROUND($C$3/365*H165,2)</f>
        <v>5.79</v>
      </c>
      <c r="E167" s="272">
        <v>0.0</v>
      </c>
      <c r="F167" s="273">
        <f t="shared" si="55"/>
        <v>3066.22</v>
      </c>
      <c r="G167" s="272">
        <v>0.0</v>
      </c>
      <c r="H167" s="273">
        <f t="shared" si="56"/>
        <v>2933.78</v>
      </c>
      <c r="I167" s="281">
        <v>0.0</v>
      </c>
      <c r="J167" s="271">
        <f t="shared" si="57"/>
        <v>80.7</v>
      </c>
      <c r="K167" s="272">
        <v>0.0</v>
      </c>
      <c r="L167" s="273">
        <f t="shared" si="58"/>
        <v>229.56</v>
      </c>
      <c r="M167" s="272">
        <v>0.0</v>
      </c>
      <c r="N167" s="273">
        <f t="shared" si="59"/>
        <v>110</v>
      </c>
      <c r="O167" s="272">
        <f>D167</f>
        <v>5.79</v>
      </c>
      <c r="P167" s="273">
        <f>P165+O167</f>
        <v>266.49</v>
      </c>
      <c r="Q167" s="272">
        <f t="shared" si="54"/>
        <v>5.79</v>
      </c>
      <c r="R167" s="271">
        <f t="shared" si="22"/>
        <v>6686.75</v>
      </c>
      <c r="S167" s="217"/>
      <c r="T167" s="289">
        <f>$B$167-B167</f>
        <v>0</v>
      </c>
      <c r="U167" s="274">
        <v>0.0</v>
      </c>
      <c r="V167" s="283">
        <v>0.0</v>
      </c>
      <c r="W167" s="276">
        <f>ROUND(MAX(0,F167-$S$4)+J168+ROUND(F167*$C$2/365,2)*(T167-U167)+ROUND(F167*$C$5,2)*U167,2)</f>
        <v>1581.67</v>
      </c>
      <c r="X167" s="277">
        <f>ROUND(R168/$C$14*100,2)</f>
        <v>66.89</v>
      </c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</row>
    <row r="168">
      <c r="A168" s="259"/>
      <c r="B168" s="260">
        <v>44058.0</v>
      </c>
      <c r="C168" s="285" t="s">
        <v>44</v>
      </c>
      <c r="D168" s="265">
        <f>ROUND($C$2/365*F167,2)</f>
        <v>2.69</v>
      </c>
      <c r="E168" s="286">
        <v>0.0</v>
      </c>
      <c r="F168" s="265">
        <f t="shared" si="55"/>
        <v>3066.22</v>
      </c>
      <c r="G168" s="286">
        <v>0.0</v>
      </c>
      <c r="H168" s="265">
        <f t="shared" si="56"/>
        <v>2933.78</v>
      </c>
      <c r="I168" s="286">
        <f>D168</f>
        <v>2.69</v>
      </c>
      <c r="J168" s="287">
        <f t="shared" si="57"/>
        <v>83.39</v>
      </c>
      <c r="K168" s="286">
        <v>0.0</v>
      </c>
      <c r="L168" s="265">
        <f t="shared" si="58"/>
        <v>229.56</v>
      </c>
      <c r="M168" s="286">
        <v>0.0</v>
      </c>
      <c r="N168" s="265">
        <f t="shared" si="59"/>
        <v>110</v>
      </c>
      <c r="O168" s="286">
        <v>0.0</v>
      </c>
      <c r="P168" s="265">
        <f>P167+O168</f>
        <v>266.49</v>
      </c>
      <c r="Q168" s="286">
        <f t="shared" si="54"/>
        <v>2.69</v>
      </c>
      <c r="R168" s="287">
        <f t="shared" si="22"/>
        <v>6689.44</v>
      </c>
      <c r="S168" s="217"/>
      <c r="T168" s="288"/>
      <c r="U168" s="288"/>
      <c r="V168" s="315">
        <v>0.0</v>
      </c>
      <c r="W168" s="27"/>
      <c r="X168" s="288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</row>
    <row r="169">
      <c r="A169" s="259"/>
      <c r="B169" s="269">
        <v>44059.0</v>
      </c>
      <c r="C169" s="270" t="s">
        <v>58</v>
      </c>
      <c r="D169" s="271">
        <f>C8</f>
        <v>55</v>
      </c>
      <c r="E169" s="272">
        <v>0.0</v>
      </c>
      <c r="F169" s="273">
        <f t="shared" si="55"/>
        <v>3066.22</v>
      </c>
      <c r="G169" s="272">
        <f>0</f>
        <v>0</v>
      </c>
      <c r="H169" s="273">
        <f>G169+H167</f>
        <v>2933.78</v>
      </c>
      <c r="I169" s="272">
        <v>0.0</v>
      </c>
      <c r="J169" s="271">
        <f t="shared" si="57"/>
        <v>83.39</v>
      </c>
      <c r="K169" s="272">
        <v>0.0</v>
      </c>
      <c r="L169" s="273">
        <f>K169+L167</f>
        <v>229.56</v>
      </c>
      <c r="M169" s="272">
        <f>D169</f>
        <v>55</v>
      </c>
      <c r="N169" s="273">
        <f>M169+N167</f>
        <v>165</v>
      </c>
      <c r="O169" s="272">
        <v>0.0</v>
      </c>
      <c r="P169" s="273">
        <f>O169+P168</f>
        <v>266.49</v>
      </c>
      <c r="Q169" s="272">
        <f>E169+I169+M169+O169</f>
        <v>55</v>
      </c>
      <c r="R169" s="271">
        <f t="shared" si="22"/>
        <v>6744.44</v>
      </c>
      <c r="S169" s="217"/>
      <c r="T169" s="274">
        <v>9.0</v>
      </c>
      <c r="U169" s="274">
        <v>0.0</v>
      </c>
      <c r="V169" s="275">
        <v>0.0</v>
      </c>
      <c r="W169" s="276">
        <f>ROUND(MAX(0,F173-$S$5)+J173+ROUND(F173*$C$2/365,2)*(T169-U169)+ROUND(F173*$C$5,2)*U169,2)</f>
        <v>1581.64</v>
      </c>
      <c r="X169" s="277">
        <f>ROUND(R173/$C$14*100,2)</f>
        <v>67.55</v>
      </c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</row>
    <row r="170">
      <c r="A170" s="259"/>
      <c r="B170" s="269">
        <v>44059.0</v>
      </c>
      <c r="C170" s="270" t="s">
        <v>59</v>
      </c>
      <c r="D170" s="273">
        <f>F169-S4</f>
        <v>1498.28</v>
      </c>
      <c r="E170" s="272">
        <f>-D170</f>
        <v>-1498.28</v>
      </c>
      <c r="F170" s="273">
        <f t="shared" ref="F170:F174" si="60">F169+E170</f>
        <v>1567.94</v>
      </c>
      <c r="G170" s="272">
        <f>D170</f>
        <v>1498.28</v>
      </c>
      <c r="H170" s="273">
        <f>G170+H169</f>
        <v>4432.06</v>
      </c>
      <c r="I170" s="272">
        <v>0.0</v>
      </c>
      <c r="J170" s="271">
        <f t="shared" si="57"/>
        <v>83.39</v>
      </c>
      <c r="K170" s="272">
        <v>0.0</v>
      </c>
      <c r="L170" s="273">
        <f t="shared" ref="L170:L174" si="61">L169+K170</f>
        <v>229.56</v>
      </c>
      <c r="M170" s="272">
        <v>0.0</v>
      </c>
      <c r="N170" s="273">
        <f t="shared" ref="N170:N171" si="62">N169+M170</f>
        <v>165</v>
      </c>
      <c r="O170" s="272">
        <v>0.0</v>
      </c>
      <c r="P170" s="273">
        <f t="shared" ref="P170:P192" si="63">P169+O170</f>
        <v>266.49</v>
      </c>
      <c r="Q170" s="272">
        <v>0.0</v>
      </c>
      <c r="R170" s="271">
        <f t="shared" si="22"/>
        <v>6744.44</v>
      </c>
      <c r="S170" s="217"/>
      <c r="T170" s="23"/>
      <c r="U170" s="23"/>
      <c r="V170" s="23"/>
      <c r="W170" s="23"/>
      <c r="X170" s="23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</row>
    <row r="171">
      <c r="A171" s="259"/>
      <c r="B171" s="269">
        <v>44059.0</v>
      </c>
      <c r="C171" s="270" t="s">
        <v>60</v>
      </c>
      <c r="D171" s="273">
        <f>J170</f>
        <v>83.39</v>
      </c>
      <c r="E171" s="272">
        <v>0.0</v>
      </c>
      <c r="F171" s="273">
        <f t="shared" si="60"/>
        <v>1567.94</v>
      </c>
      <c r="G171" s="272">
        <v>0.0</v>
      </c>
      <c r="H171" s="273">
        <f t="shared" ref="H171:H176" si="64">H170+G171</f>
        <v>4432.06</v>
      </c>
      <c r="I171" s="272">
        <f>-J170</f>
        <v>-83.39</v>
      </c>
      <c r="J171" s="271">
        <f t="shared" si="57"/>
        <v>0</v>
      </c>
      <c r="K171" s="272">
        <f>J170</f>
        <v>83.39</v>
      </c>
      <c r="L171" s="273">
        <f t="shared" si="61"/>
        <v>312.95</v>
      </c>
      <c r="M171" s="272">
        <v>0.0</v>
      </c>
      <c r="N171" s="273">
        <f t="shared" si="62"/>
        <v>165</v>
      </c>
      <c r="O171" s="272">
        <v>0.0</v>
      </c>
      <c r="P171" s="273">
        <f t="shared" si="63"/>
        <v>266.49</v>
      </c>
      <c r="Q171" s="272">
        <v>0.0</v>
      </c>
      <c r="R171" s="271">
        <f t="shared" si="22"/>
        <v>6744.44</v>
      </c>
      <c r="S171" s="217"/>
      <c r="T171" s="23"/>
      <c r="U171" s="23"/>
      <c r="V171" s="23"/>
      <c r="W171" s="23"/>
      <c r="X171" s="23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</row>
    <row r="172">
      <c r="A172" s="259"/>
      <c r="B172" s="269">
        <v>44059.0</v>
      </c>
      <c r="C172" s="270" t="s">
        <v>61</v>
      </c>
      <c r="D172" s="273">
        <f>ROUND($C$3/365*H171,2)</f>
        <v>8.74</v>
      </c>
      <c r="E172" s="272">
        <v>0.0</v>
      </c>
      <c r="F172" s="273">
        <f t="shared" si="60"/>
        <v>1567.94</v>
      </c>
      <c r="G172" s="272">
        <v>0.0</v>
      </c>
      <c r="H172" s="273">
        <f t="shared" si="64"/>
        <v>4432.06</v>
      </c>
      <c r="I172" s="272">
        <v>0.0</v>
      </c>
      <c r="J172" s="271">
        <v>0.0</v>
      </c>
      <c r="K172" s="272">
        <v>0.0</v>
      </c>
      <c r="L172" s="273">
        <f t="shared" si="61"/>
        <v>312.95</v>
      </c>
      <c r="M172" s="272">
        <v>0.0</v>
      </c>
      <c r="N172" s="273">
        <f>N169+M172</f>
        <v>165</v>
      </c>
      <c r="O172" s="272">
        <f>D172</f>
        <v>8.74</v>
      </c>
      <c r="P172" s="273">
        <f t="shared" si="63"/>
        <v>275.23</v>
      </c>
      <c r="Q172" s="272">
        <f>D172</f>
        <v>8.74</v>
      </c>
      <c r="R172" s="271">
        <f t="shared" si="22"/>
        <v>6753.18</v>
      </c>
      <c r="S172" s="217"/>
      <c r="T172" s="23"/>
      <c r="U172" s="23"/>
      <c r="V172" s="23"/>
      <c r="W172" s="23"/>
      <c r="X172" s="23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</row>
    <row r="173">
      <c r="A173" s="259"/>
      <c r="B173" s="253">
        <v>44059.0</v>
      </c>
      <c r="C173" s="254" t="s">
        <v>44</v>
      </c>
      <c r="D173" s="290">
        <f>ROUND($C$2/365*F172,2)</f>
        <v>1.37</v>
      </c>
      <c r="E173" s="256">
        <v>0.0</v>
      </c>
      <c r="F173" s="255">
        <f t="shared" si="60"/>
        <v>1567.94</v>
      </c>
      <c r="G173" s="256">
        <v>0.0</v>
      </c>
      <c r="H173" s="255">
        <f t="shared" si="64"/>
        <v>4432.06</v>
      </c>
      <c r="I173" s="291">
        <f>D173</f>
        <v>1.37</v>
      </c>
      <c r="J173" s="257">
        <f t="shared" ref="J173:J192" si="65">J172+I173</f>
        <v>1.37</v>
      </c>
      <c r="K173" s="256">
        <v>0.0</v>
      </c>
      <c r="L173" s="255">
        <f t="shared" si="61"/>
        <v>312.95</v>
      </c>
      <c r="M173" s="256">
        <v>0.0</v>
      </c>
      <c r="N173" s="255">
        <f>N172+M173</f>
        <v>165</v>
      </c>
      <c r="O173" s="256">
        <v>0.0</v>
      </c>
      <c r="P173" s="255">
        <f t="shared" si="63"/>
        <v>275.23</v>
      </c>
      <c r="Q173" s="256">
        <f>E173+I173</f>
        <v>1.37</v>
      </c>
      <c r="R173" s="257">
        <f t="shared" si="22"/>
        <v>6754.55</v>
      </c>
      <c r="S173" s="217"/>
      <c r="T173" s="27"/>
      <c r="U173" s="27"/>
      <c r="V173" s="27"/>
      <c r="W173" s="27"/>
      <c r="X173" s="27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</row>
    <row r="174">
      <c r="A174" s="259"/>
      <c r="B174" s="269">
        <v>44060.0</v>
      </c>
      <c r="C174" s="270" t="s">
        <v>61</v>
      </c>
      <c r="D174" s="273">
        <f>ROUND($C$3/365*H173,2)</f>
        <v>8.74</v>
      </c>
      <c r="E174" s="272">
        <v>0.0</v>
      </c>
      <c r="F174" s="273">
        <f t="shared" si="60"/>
        <v>1567.94</v>
      </c>
      <c r="G174" s="272">
        <v>0.0</v>
      </c>
      <c r="H174" s="273">
        <f t="shared" si="64"/>
        <v>4432.06</v>
      </c>
      <c r="I174" s="272">
        <v>0.0</v>
      </c>
      <c r="J174" s="271">
        <f t="shared" si="65"/>
        <v>1.37</v>
      </c>
      <c r="K174" s="272">
        <v>0.0</v>
      </c>
      <c r="L174" s="273">
        <f t="shared" si="61"/>
        <v>312.95</v>
      </c>
      <c r="M174" s="272">
        <v>0.0</v>
      </c>
      <c r="N174" s="273">
        <f>N171+M174</f>
        <v>165</v>
      </c>
      <c r="O174" s="272">
        <f>D174</f>
        <v>8.74</v>
      </c>
      <c r="P174" s="273">
        <f t="shared" si="63"/>
        <v>283.97</v>
      </c>
      <c r="Q174" s="272">
        <f>D174</f>
        <v>8.74</v>
      </c>
      <c r="R174" s="271">
        <f t="shared" si="22"/>
        <v>6763.29</v>
      </c>
      <c r="S174" s="217"/>
      <c r="T174" s="274">
        <v>8.0</v>
      </c>
      <c r="U174" s="274">
        <v>0.0</v>
      </c>
      <c r="V174" s="282">
        <v>0.0</v>
      </c>
      <c r="W174" s="276">
        <f>ROUND(MAX(0,F174-$S$5)+J175+ROUND(F174*$C$2/365,2)*(T174-U174)+ROUND(F174*$C$5,2)*U174,2)</f>
        <v>1581.64</v>
      </c>
      <c r="X174" s="277">
        <f>ROUND(R175/$C$14*100,2)</f>
        <v>67.65</v>
      </c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</row>
    <row r="175">
      <c r="A175" s="259"/>
      <c r="B175" s="253">
        <v>44060.0</v>
      </c>
      <c r="C175" s="254" t="s">
        <v>44</v>
      </c>
      <c r="D175" s="290">
        <f>ROUND($C$2/365*F173,2)</f>
        <v>1.37</v>
      </c>
      <c r="E175" s="256">
        <v>0.0</v>
      </c>
      <c r="F175" s="255">
        <f>F173+E175</f>
        <v>1567.94</v>
      </c>
      <c r="G175" s="256">
        <v>0.0</v>
      </c>
      <c r="H175" s="255">
        <f t="shared" si="64"/>
        <v>4432.06</v>
      </c>
      <c r="I175" s="291">
        <f>D175</f>
        <v>1.37</v>
      </c>
      <c r="J175" s="257">
        <f t="shared" si="65"/>
        <v>2.74</v>
      </c>
      <c r="K175" s="256">
        <v>0.0</v>
      </c>
      <c r="L175" s="255">
        <f>L173+K175</f>
        <v>312.95</v>
      </c>
      <c r="M175" s="256">
        <v>0.0</v>
      </c>
      <c r="N175" s="255">
        <f>N173+M175</f>
        <v>165</v>
      </c>
      <c r="O175" s="256">
        <v>0.0</v>
      </c>
      <c r="P175" s="255">
        <f t="shared" si="63"/>
        <v>283.97</v>
      </c>
      <c r="Q175" s="256">
        <f>E175+I175</f>
        <v>1.37</v>
      </c>
      <c r="R175" s="257">
        <f t="shared" si="22"/>
        <v>6764.66</v>
      </c>
      <c r="S175" s="217"/>
      <c r="T175" s="27"/>
      <c r="U175" s="27"/>
      <c r="V175" s="27"/>
      <c r="W175" s="27"/>
      <c r="X175" s="27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</row>
    <row r="176">
      <c r="A176" s="259"/>
      <c r="B176" s="269">
        <v>44061.0</v>
      </c>
      <c r="C176" s="270" t="s">
        <v>61</v>
      </c>
      <c r="D176" s="273">
        <f>ROUND($C$3/365*H175,2)</f>
        <v>8.74</v>
      </c>
      <c r="E176" s="272">
        <v>0.0</v>
      </c>
      <c r="F176" s="273">
        <f>F175+E176</f>
        <v>1567.94</v>
      </c>
      <c r="G176" s="272">
        <v>0.0</v>
      </c>
      <c r="H176" s="273">
        <f t="shared" si="64"/>
        <v>4432.06</v>
      </c>
      <c r="I176" s="272">
        <v>0.0</v>
      </c>
      <c r="J176" s="271">
        <f t="shared" si="65"/>
        <v>2.74</v>
      </c>
      <c r="K176" s="272">
        <v>0.0</v>
      </c>
      <c r="L176" s="273">
        <f>L175+K176</f>
        <v>312.95</v>
      </c>
      <c r="M176" s="272">
        <v>0.0</v>
      </c>
      <c r="N176" s="273">
        <f>N173+M176</f>
        <v>165</v>
      </c>
      <c r="O176" s="272">
        <f>D176</f>
        <v>8.74</v>
      </c>
      <c r="P176" s="273">
        <f t="shared" si="63"/>
        <v>292.71</v>
      </c>
      <c r="Q176" s="272">
        <f>D176</f>
        <v>8.74</v>
      </c>
      <c r="R176" s="271">
        <f t="shared" si="22"/>
        <v>6773.4</v>
      </c>
      <c r="S176" s="217"/>
      <c r="T176" s="274">
        <v>7.0</v>
      </c>
      <c r="U176" s="274">
        <v>0.0</v>
      </c>
      <c r="V176" s="316">
        <v>0.0</v>
      </c>
      <c r="W176" s="276">
        <f>ROUND(MAX(0,F176-$S$5)+J177+ROUND(F176*$C$2/365,2)*(T176-U176)+ROUND(F176*$C$5,2)*U176,2)</f>
        <v>1581.64</v>
      </c>
      <c r="X176" s="277">
        <f>ROUND(R177/$C$14*100,2)</f>
        <v>67.75</v>
      </c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</row>
    <row r="177">
      <c r="A177" s="259"/>
      <c r="B177" s="253">
        <v>44061.0</v>
      </c>
      <c r="C177" s="254" t="s">
        <v>44</v>
      </c>
      <c r="D177" s="290">
        <f>ROUND($C$2/365*F175,2)</f>
        <v>1.37</v>
      </c>
      <c r="E177" s="256">
        <v>0.0</v>
      </c>
      <c r="F177" s="255">
        <f>F175+E177</f>
        <v>1567.94</v>
      </c>
      <c r="G177" s="256">
        <v>0.0</v>
      </c>
      <c r="H177" s="255">
        <f>H175+G177</f>
        <v>4432.06</v>
      </c>
      <c r="I177" s="291">
        <f>D177</f>
        <v>1.37</v>
      </c>
      <c r="J177" s="257">
        <f t="shared" si="65"/>
        <v>4.11</v>
      </c>
      <c r="K177" s="256">
        <v>0.0</v>
      </c>
      <c r="L177" s="255">
        <f>L175+K177</f>
        <v>312.95</v>
      </c>
      <c r="M177" s="256">
        <v>0.0</v>
      </c>
      <c r="N177" s="255">
        <f>N175+M177</f>
        <v>165</v>
      </c>
      <c r="O177" s="256">
        <v>0.0</v>
      </c>
      <c r="P177" s="255">
        <f t="shared" si="63"/>
        <v>292.71</v>
      </c>
      <c r="Q177" s="256">
        <f>E177+I177</f>
        <v>1.37</v>
      </c>
      <c r="R177" s="257">
        <f t="shared" si="22"/>
        <v>6774.77</v>
      </c>
      <c r="S177" s="217"/>
      <c r="T177" s="27"/>
      <c r="U177" s="27"/>
      <c r="V177" s="316">
        <v>0.0</v>
      </c>
      <c r="W177" s="27"/>
      <c r="X177" s="27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</row>
    <row r="178">
      <c r="A178" s="259"/>
      <c r="B178" s="269">
        <v>44062.0</v>
      </c>
      <c r="C178" s="270" t="s">
        <v>61</v>
      </c>
      <c r="D178" s="273">
        <f>ROUND($C$3/365*H177,2)</f>
        <v>8.74</v>
      </c>
      <c r="E178" s="272">
        <v>0.0</v>
      </c>
      <c r="F178" s="273">
        <f>F177+E178</f>
        <v>1567.94</v>
      </c>
      <c r="G178" s="272">
        <v>0.0</v>
      </c>
      <c r="H178" s="273">
        <f>H177+G178</f>
        <v>4432.06</v>
      </c>
      <c r="I178" s="272">
        <v>0.0</v>
      </c>
      <c r="J178" s="271">
        <f t="shared" si="65"/>
        <v>4.11</v>
      </c>
      <c r="K178" s="272">
        <v>0.0</v>
      </c>
      <c r="L178" s="273">
        <f>L177+K178</f>
        <v>312.95</v>
      </c>
      <c r="M178" s="272">
        <v>0.0</v>
      </c>
      <c r="N178" s="273">
        <f>N175+M178</f>
        <v>165</v>
      </c>
      <c r="O178" s="272">
        <f>D178</f>
        <v>8.74</v>
      </c>
      <c r="P178" s="273">
        <f t="shared" si="63"/>
        <v>301.45</v>
      </c>
      <c r="Q178" s="272">
        <f>D178</f>
        <v>8.74</v>
      </c>
      <c r="R178" s="271">
        <f t="shared" si="22"/>
        <v>6783.51</v>
      </c>
      <c r="S178" s="217"/>
      <c r="T178" s="274">
        <v>6.0</v>
      </c>
      <c r="U178" s="274">
        <v>0.0</v>
      </c>
      <c r="V178" s="316">
        <v>0.0</v>
      </c>
      <c r="W178" s="276">
        <f>ROUND(MAX(0,F178-$S$5)+J179+ROUND(F178*$C$2/365,2)*(T178-U178)+ROUND(F178*$C$5,2)*U178,2)</f>
        <v>1581.64</v>
      </c>
      <c r="X178" s="277">
        <f>ROUND(R179/$C$14*100,2)</f>
        <v>67.85</v>
      </c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</row>
    <row r="179">
      <c r="A179" s="259"/>
      <c r="B179" s="253">
        <v>44062.0</v>
      </c>
      <c r="C179" s="254" t="s">
        <v>44</v>
      </c>
      <c r="D179" s="290">
        <f>ROUND($C$2/365*F177,2)</f>
        <v>1.37</v>
      </c>
      <c r="E179" s="256">
        <v>0.0</v>
      </c>
      <c r="F179" s="255">
        <f>F177+E179</f>
        <v>1567.94</v>
      </c>
      <c r="G179" s="256">
        <v>0.0</v>
      </c>
      <c r="H179" s="255">
        <f>H177+G179</f>
        <v>4432.06</v>
      </c>
      <c r="I179" s="291">
        <f>D179</f>
        <v>1.37</v>
      </c>
      <c r="J179" s="257">
        <f t="shared" si="65"/>
        <v>5.48</v>
      </c>
      <c r="K179" s="256">
        <v>0.0</v>
      </c>
      <c r="L179" s="255">
        <f>L177+K179</f>
        <v>312.95</v>
      </c>
      <c r="M179" s="256">
        <v>0.0</v>
      </c>
      <c r="N179" s="255">
        <f>N177+M179</f>
        <v>165</v>
      </c>
      <c r="O179" s="256">
        <v>0.0</v>
      </c>
      <c r="P179" s="255">
        <f t="shared" si="63"/>
        <v>301.45</v>
      </c>
      <c r="Q179" s="256">
        <f>E179+I179</f>
        <v>1.37</v>
      </c>
      <c r="R179" s="257">
        <f t="shared" si="22"/>
        <v>6784.88</v>
      </c>
      <c r="S179" s="217"/>
      <c r="T179" s="27"/>
      <c r="U179" s="27"/>
      <c r="V179" s="316">
        <v>0.0</v>
      </c>
      <c r="W179" s="27"/>
      <c r="X179" s="27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</row>
    <row r="180">
      <c r="A180" s="259"/>
      <c r="B180" s="269">
        <v>44063.0</v>
      </c>
      <c r="C180" s="270" t="s">
        <v>61</v>
      </c>
      <c r="D180" s="273">
        <f>ROUND($C$3/365*H179,2)</f>
        <v>8.74</v>
      </c>
      <c r="E180" s="272">
        <v>0.0</v>
      </c>
      <c r="F180" s="273">
        <f>F179+E180</f>
        <v>1567.94</v>
      </c>
      <c r="G180" s="272">
        <v>0.0</v>
      </c>
      <c r="H180" s="273">
        <f>H179+G180</f>
        <v>4432.06</v>
      </c>
      <c r="I180" s="272">
        <v>0.0</v>
      </c>
      <c r="J180" s="271">
        <f t="shared" si="65"/>
        <v>5.48</v>
      </c>
      <c r="K180" s="272">
        <v>0.0</v>
      </c>
      <c r="L180" s="273">
        <f>L179+K180</f>
        <v>312.95</v>
      </c>
      <c r="M180" s="272">
        <v>0.0</v>
      </c>
      <c r="N180" s="273">
        <f>N177+M180</f>
        <v>165</v>
      </c>
      <c r="O180" s="272">
        <f>D180</f>
        <v>8.74</v>
      </c>
      <c r="P180" s="273">
        <f t="shared" si="63"/>
        <v>310.19</v>
      </c>
      <c r="Q180" s="272">
        <f>D180</f>
        <v>8.74</v>
      </c>
      <c r="R180" s="271">
        <f t="shared" si="22"/>
        <v>6793.62</v>
      </c>
      <c r="S180" s="217"/>
      <c r="T180" s="274">
        <v>5.0</v>
      </c>
      <c r="U180" s="274">
        <v>0.0</v>
      </c>
      <c r="V180" s="316">
        <v>0.0</v>
      </c>
      <c r="W180" s="276">
        <f>ROUND(MAX(0,F180-$S$5)+J181+ROUND(F180*$C$2/365,2)*(T180-U180)+ROUND(F180*$C$5,2)*U180,2)</f>
        <v>1581.64</v>
      </c>
      <c r="X180" s="277">
        <f>ROUND(R181/$C$14*100,2)</f>
        <v>67.95</v>
      </c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</row>
    <row r="181">
      <c r="A181" s="259"/>
      <c r="B181" s="253">
        <v>44063.0</v>
      </c>
      <c r="C181" s="254" t="s">
        <v>44</v>
      </c>
      <c r="D181" s="290">
        <f>ROUND($C$2/365*F179,2)</f>
        <v>1.37</v>
      </c>
      <c r="E181" s="256">
        <v>0.0</v>
      </c>
      <c r="F181" s="255">
        <f>F179+E181</f>
        <v>1567.94</v>
      </c>
      <c r="G181" s="256">
        <v>0.0</v>
      </c>
      <c r="H181" s="255">
        <f>H179+G181</f>
        <v>4432.06</v>
      </c>
      <c r="I181" s="291">
        <f>D181</f>
        <v>1.37</v>
      </c>
      <c r="J181" s="257">
        <f t="shared" si="65"/>
        <v>6.85</v>
      </c>
      <c r="K181" s="256">
        <v>0.0</v>
      </c>
      <c r="L181" s="255">
        <f>L179+K181</f>
        <v>312.95</v>
      </c>
      <c r="M181" s="256">
        <v>0.0</v>
      </c>
      <c r="N181" s="255">
        <f>N179+M181</f>
        <v>165</v>
      </c>
      <c r="O181" s="256">
        <v>0.0</v>
      </c>
      <c r="P181" s="255">
        <f t="shared" si="63"/>
        <v>310.19</v>
      </c>
      <c r="Q181" s="256">
        <f>E181+I181</f>
        <v>1.37</v>
      </c>
      <c r="R181" s="257">
        <f t="shared" si="22"/>
        <v>6794.99</v>
      </c>
      <c r="S181" s="217"/>
      <c r="T181" s="27"/>
      <c r="U181" s="27"/>
      <c r="V181" s="316">
        <v>0.0</v>
      </c>
      <c r="W181" s="27"/>
      <c r="X181" s="27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</row>
    <row r="182">
      <c r="A182" s="259"/>
      <c r="B182" s="269">
        <v>44064.0</v>
      </c>
      <c r="C182" s="270" t="s">
        <v>61</v>
      </c>
      <c r="D182" s="273">
        <f>ROUND($C$3/365*H181,2)</f>
        <v>8.74</v>
      </c>
      <c r="E182" s="272">
        <v>0.0</v>
      </c>
      <c r="F182" s="273">
        <f>F181+E182</f>
        <v>1567.94</v>
      </c>
      <c r="G182" s="272">
        <v>0.0</v>
      </c>
      <c r="H182" s="273">
        <f>H181+G182</f>
        <v>4432.06</v>
      </c>
      <c r="I182" s="272">
        <v>0.0</v>
      </c>
      <c r="J182" s="271">
        <f t="shared" si="65"/>
        <v>6.85</v>
      </c>
      <c r="K182" s="272">
        <v>0.0</v>
      </c>
      <c r="L182" s="273">
        <f>L181+K182</f>
        <v>312.95</v>
      </c>
      <c r="M182" s="272">
        <v>0.0</v>
      </c>
      <c r="N182" s="273">
        <f>N179+M182</f>
        <v>165</v>
      </c>
      <c r="O182" s="272">
        <f>D182</f>
        <v>8.74</v>
      </c>
      <c r="P182" s="273">
        <f t="shared" si="63"/>
        <v>318.93</v>
      </c>
      <c r="Q182" s="272">
        <f>D182</f>
        <v>8.74</v>
      </c>
      <c r="R182" s="271">
        <f t="shared" si="22"/>
        <v>6803.73</v>
      </c>
      <c r="S182" s="217"/>
      <c r="T182" s="274">
        <v>4.0</v>
      </c>
      <c r="U182" s="274">
        <v>0.0</v>
      </c>
      <c r="V182" s="316">
        <v>0.0</v>
      </c>
      <c r="W182" s="276">
        <f>ROUND(MAX(0,F182-$S$5)+J183+ROUND(F182*$C$2/365,2)*(T182-U182)+ROUND(F182*$C$5,2)*U182,2)</f>
        <v>1581.64</v>
      </c>
      <c r="X182" s="277">
        <f>ROUND(R183/$C$14*100,2)</f>
        <v>68.05</v>
      </c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</row>
    <row r="183">
      <c r="A183" s="259"/>
      <c r="B183" s="253">
        <v>44064.0</v>
      </c>
      <c r="C183" s="254" t="s">
        <v>44</v>
      </c>
      <c r="D183" s="290">
        <f>ROUND($C$2/365*F181,2)</f>
        <v>1.37</v>
      </c>
      <c r="E183" s="256">
        <v>0.0</v>
      </c>
      <c r="F183" s="255">
        <f>F181+E183</f>
        <v>1567.94</v>
      </c>
      <c r="G183" s="256">
        <v>0.0</v>
      </c>
      <c r="H183" s="255">
        <f>H181+G183</f>
        <v>4432.06</v>
      </c>
      <c r="I183" s="291">
        <f>D183</f>
        <v>1.37</v>
      </c>
      <c r="J183" s="257">
        <f t="shared" si="65"/>
        <v>8.22</v>
      </c>
      <c r="K183" s="256">
        <v>0.0</v>
      </c>
      <c r="L183" s="255">
        <f>L181+K183</f>
        <v>312.95</v>
      </c>
      <c r="M183" s="256">
        <v>0.0</v>
      </c>
      <c r="N183" s="255">
        <f>N181+M183</f>
        <v>165</v>
      </c>
      <c r="O183" s="256">
        <v>0.0</v>
      </c>
      <c r="P183" s="255">
        <f t="shared" si="63"/>
        <v>318.93</v>
      </c>
      <c r="Q183" s="256">
        <f>E183+I183</f>
        <v>1.37</v>
      </c>
      <c r="R183" s="257">
        <f t="shared" si="22"/>
        <v>6805.1</v>
      </c>
      <c r="S183" s="217"/>
      <c r="T183" s="27"/>
      <c r="U183" s="27"/>
      <c r="V183" s="316">
        <v>0.0</v>
      </c>
      <c r="W183" s="27"/>
      <c r="X183" s="27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</row>
    <row r="184">
      <c r="A184" s="259"/>
      <c r="B184" s="269">
        <v>44065.0</v>
      </c>
      <c r="C184" s="270" t="s">
        <v>61</v>
      </c>
      <c r="D184" s="273">
        <f>ROUND($C$3/365*H183,2)</f>
        <v>8.74</v>
      </c>
      <c r="E184" s="272">
        <v>0.0</v>
      </c>
      <c r="F184" s="273">
        <f>F183+E184</f>
        <v>1567.94</v>
      </c>
      <c r="G184" s="272">
        <v>0.0</v>
      </c>
      <c r="H184" s="273">
        <f>H183+G184</f>
        <v>4432.06</v>
      </c>
      <c r="I184" s="272">
        <v>0.0</v>
      </c>
      <c r="J184" s="271">
        <f t="shared" si="65"/>
        <v>8.22</v>
      </c>
      <c r="K184" s="272">
        <v>0.0</v>
      </c>
      <c r="L184" s="273">
        <f>L183+K184</f>
        <v>312.95</v>
      </c>
      <c r="M184" s="272">
        <v>0.0</v>
      </c>
      <c r="N184" s="273">
        <f>N181+M184</f>
        <v>165</v>
      </c>
      <c r="O184" s="272">
        <f>D184</f>
        <v>8.74</v>
      </c>
      <c r="P184" s="273">
        <f t="shared" si="63"/>
        <v>327.67</v>
      </c>
      <c r="Q184" s="272">
        <f>D184</f>
        <v>8.74</v>
      </c>
      <c r="R184" s="271">
        <f t="shared" si="22"/>
        <v>6813.84</v>
      </c>
      <c r="S184" s="217"/>
      <c r="T184" s="274">
        <v>3.0</v>
      </c>
      <c r="U184" s="274">
        <v>0.0</v>
      </c>
      <c r="V184" s="316">
        <v>0.0</v>
      </c>
      <c r="W184" s="276">
        <f>ROUND(MAX(0,F184-$S$5)+J185+ROUND(F184*$C$2/365,2)*(T184-U184)+ROUND(F184*$C$5,2)*U184,2)</f>
        <v>1581.64</v>
      </c>
      <c r="X184" s="277">
        <f>ROUND(R185/$C$14*100,2)</f>
        <v>68.15</v>
      </c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</row>
    <row r="185">
      <c r="A185" s="259"/>
      <c r="B185" s="253">
        <v>44065.0</v>
      </c>
      <c r="C185" s="254" t="s">
        <v>44</v>
      </c>
      <c r="D185" s="290">
        <f>ROUND($C$2/365*F183,2)</f>
        <v>1.37</v>
      </c>
      <c r="E185" s="256">
        <v>0.0</v>
      </c>
      <c r="F185" s="255">
        <f>F183+E185</f>
        <v>1567.94</v>
      </c>
      <c r="G185" s="256">
        <v>0.0</v>
      </c>
      <c r="H185" s="255">
        <f>H183+G185</f>
        <v>4432.06</v>
      </c>
      <c r="I185" s="291">
        <f>D185</f>
        <v>1.37</v>
      </c>
      <c r="J185" s="257">
        <f t="shared" si="65"/>
        <v>9.59</v>
      </c>
      <c r="K185" s="256">
        <v>0.0</v>
      </c>
      <c r="L185" s="255">
        <f>L183+K185</f>
        <v>312.95</v>
      </c>
      <c r="M185" s="256">
        <v>0.0</v>
      </c>
      <c r="N185" s="255">
        <f>N183+M185</f>
        <v>165</v>
      </c>
      <c r="O185" s="256">
        <v>0.0</v>
      </c>
      <c r="P185" s="255">
        <f t="shared" si="63"/>
        <v>327.67</v>
      </c>
      <c r="Q185" s="256">
        <f>E185+I185</f>
        <v>1.37</v>
      </c>
      <c r="R185" s="257">
        <f t="shared" si="22"/>
        <v>6815.21</v>
      </c>
      <c r="S185" s="217"/>
      <c r="T185" s="27"/>
      <c r="U185" s="27"/>
      <c r="V185" s="316">
        <v>0.0</v>
      </c>
      <c r="W185" s="27"/>
      <c r="X185" s="27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</row>
    <row r="186">
      <c r="A186" s="259"/>
      <c r="B186" s="269">
        <v>44066.0</v>
      </c>
      <c r="C186" s="270" t="s">
        <v>61</v>
      </c>
      <c r="D186" s="273">
        <f>ROUND($C$3/365*H185,2)</f>
        <v>8.74</v>
      </c>
      <c r="E186" s="272">
        <v>0.0</v>
      </c>
      <c r="F186" s="273">
        <f>F185+E186</f>
        <v>1567.94</v>
      </c>
      <c r="G186" s="272">
        <v>0.0</v>
      </c>
      <c r="H186" s="273">
        <f>H185+G186</f>
        <v>4432.06</v>
      </c>
      <c r="I186" s="272">
        <v>0.0</v>
      </c>
      <c r="J186" s="271">
        <f t="shared" si="65"/>
        <v>9.59</v>
      </c>
      <c r="K186" s="272">
        <v>0.0</v>
      </c>
      <c r="L186" s="273">
        <f>L185+K186</f>
        <v>312.95</v>
      </c>
      <c r="M186" s="272">
        <v>0.0</v>
      </c>
      <c r="N186" s="273">
        <f>N183+M186</f>
        <v>165</v>
      </c>
      <c r="O186" s="272">
        <f>D186</f>
        <v>8.74</v>
      </c>
      <c r="P186" s="273">
        <f t="shared" si="63"/>
        <v>336.41</v>
      </c>
      <c r="Q186" s="272">
        <f>D186</f>
        <v>8.74</v>
      </c>
      <c r="R186" s="271">
        <f t="shared" si="22"/>
        <v>6823.95</v>
      </c>
      <c r="S186" s="217"/>
      <c r="T186" s="274">
        <v>2.0</v>
      </c>
      <c r="U186" s="274">
        <v>0.0</v>
      </c>
      <c r="V186" s="316">
        <v>0.0</v>
      </c>
      <c r="W186" s="276">
        <f>ROUND(MAX(0,F186-$S$5)+J187+ROUND(F186*$C$2/365,2)*(T186-U186)+ROUND(F186*$C$5,2)*U186,2)</f>
        <v>1581.64</v>
      </c>
      <c r="X186" s="277">
        <f>ROUND(R187/$C$14*100,2)</f>
        <v>68.25</v>
      </c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</row>
    <row r="187">
      <c r="A187" s="259"/>
      <c r="B187" s="253">
        <v>44066.0</v>
      </c>
      <c r="C187" s="254" t="s">
        <v>44</v>
      </c>
      <c r="D187" s="290">
        <f>ROUND($C$2/365*F185,2)</f>
        <v>1.37</v>
      </c>
      <c r="E187" s="256">
        <v>0.0</v>
      </c>
      <c r="F187" s="255">
        <f>F185+E187</f>
        <v>1567.94</v>
      </c>
      <c r="G187" s="256">
        <v>0.0</v>
      </c>
      <c r="H187" s="255">
        <f>H185+G187</f>
        <v>4432.06</v>
      </c>
      <c r="I187" s="291">
        <f>D187</f>
        <v>1.37</v>
      </c>
      <c r="J187" s="257">
        <f t="shared" si="65"/>
        <v>10.96</v>
      </c>
      <c r="K187" s="256">
        <v>0.0</v>
      </c>
      <c r="L187" s="255">
        <f>L185+K187</f>
        <v>312.95</v>
      </c>
      <c r="M187" s="256">
        <v>0.0</v>
      </c>
      <c r="N187" s="255">
        <f>N185+M187</f>
        <v>165</v>
      </c>
      <c r="O187" s="256">
        <v>0.0</v>
      </c>
      <c r="P187" s="255">
        <f t="shared" si="63"/>
        <v>336.41</v>
      </c>
      <c r="Q187" s="256">
        <f>E187+I187</f>
        <v>1.37</v>
      </c>
      <c r="R187" s="257">
        <f t="shared" si="22"/>
        <v>6825.32</v>
      </c>
      <c r="S187" s="217"/>
      <c r="T187" s="27"/>
      <c r="U187" s="27"/>
      <c r="V187" s="316">
        <v>0.0</v>
      </c>
      <c r="W187" s="27"/>
      <c r="X187" s="27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</row>
    <row r="188">
      <c r="A188" s="259"/>
      <c r="B188" s="269">
        <v>44067.0</v>
      </c>
      <c r="C188" s="270" t="s">
        <v>61</v>
      </c>
      <c r="D188" s="273">
        <f>ROUND($C$3/365*H187,2)</f>
        <v>8.74</v>
      </c>
      <c r="E188" s="272">
        <v>0.0</v>
      </c>
      <c r="F188" s="273">
        <f>F187+E188</f>
        <v>1567.94</v>
      </c>
      <c r="G188" s="272">
        <v>0.0</v>
      </c>
      <c r="H188" s="273">
        <f>H187+G188</f>
        <v>4432.06</v>
      </c>
      <c r="I188" s="272">
        <v>0.0</v>
      </c>
      <c r="J188" s="271">
        <f t="shared" si="65"/>
        <v>10.96</v>
      </c>
      <c r="K188" s="272">
        <v>0.0</v>
      </c>
      <c r="L188" s="273">
        <f>L187+K188</f>
        <v>312.95</v>
      </c>
      <c r="M188" s="272">
        <v>0.0</v>
      </c>
      <c r="N188" s="273">
        <f>N185+M188</f>
        <v>165</v>
      </c>
      <c r="O188" s="272">
        <f>D188</f>
        <v>8.74</v>
      </c>
      <c r="P188" s="273">
        <f t="shared" si="63"/>
        <v>345.15</v>
      </c>
      <c r="Q188" s="272">
        <f>D188</f>
        <v>8.74</v>
      </c>
      <c r="R188" s="271">
        <f t="shared" si="22"/>
        <v>6834.06</v>
      </c>
      <c r="S188" s="217"/>
      <c r="T188" s="274">
        <v>1.0</v>
      </c>
      <c r="U188" s="274">
        <v>0.0</v>
      </c>
      <c r="V188" s="316">
        <v>0.0</v>
      </c>
      <c r="W188" s="276">
        <f>ROUND(MAX(0,F188-$S$5)+J189+ROUND(F188*$C$2/365,2)*(T188-U188)+ROUND(F188*$C$5,2)*U188,2)</f>
        <v>1581.64</v>
      </c>
      <c r="X188" s="277">
        <f>ROUND(R189/$C$14*100,2)</f>
        <v>68.35</v>
      </c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</row>
    <row r="189">
      <c r="A189" s="259"/>
      <c r="B189" s="253">
        <v>44067.0</v>
      </c>
      <c r="C189" s="254" t="s">
        <v>44</v>
      </c>
      <c r="D189" s="290">
        <f>ROUND($C$2/365*F187,2)</f>
        <v>1.37</v>
      </c>
      <c r="E189" s="256">
        <v>0.0</v>
      </c>
      <c r="F189" s="255">
        <f>F187+E189</f>
        <v>1567.94</v>
      </c>
      <c r="G189" s="256">
        <v>0.0</v>
      </c>
      <c r="H189" s="255">
        <f>H187+G189</f>
        <v>4432.06</v>
      </c>
      <c r="I189" s="291">
        <f>D189</f>
        <v>1.37</v>
      </c>
      <c r="J189" s="257">
        <f t="shared" si="65"/>
        <v>12.33</v>
      </c>
      <c r="K189" s="256">
        <v>0.0</v>
      </c>
      <c r="L189" s="255">
        <f>L187+K189</f>
        <v>312.95</v>
      </c>
      <c r="M189" s="256">
        <v>0.0</v>
      </c>
      <c r="N189" s="255">
        <f>N187+M189</f>
        <v>165</v>
      </c>
      <c r="O189" s="256">
        <v>0.0</v>
      </c>
      <c r="P189" s="255">
        <f t="shared" si="63"/>
        <v>345.15</v>
      </c>
      <c r="Q189" s="256">
        <f>E189+I189</f>
        <v>1.37</v>
      </c>
      <c r="R189" s="257">
        <f t="shared" si="22"/>
        <v>6835.43</v>
      </c>
      <c r="S189" s="217"/>
      <c r="T189" s="27"/>
      <c r="U189" s="27"/>
      <c r="V189" s="316">
        <v>0.0</v>
      </c>
      <c r="W189" s="27"/>
      <c r="X189" s="27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</row>
    <row r="190">
      <c r="A190" s="259"/>
      <c r="B190" s="269">
        <v>44068.0</v>
      </c>
      <c r="C190" s="270" t="s">
        <v>61</v>
      </c>
      <c r="D190" s="273">
        <f>ROUND($C$3/365*H189,2)</f>
        <v>8.74</v>
      </c>
      <c r="E190" s="272">
        <v>0.0</v>
      </c>
      <c r="F190" s="273">
        <f>F189+E190</f>
        <v>1567.94</v>
      </c>
      <c r="G190" s="272">
        <v>0.0</v>
      </c>
      <c r="H190" s="273">
        <f>H189+G190</f>
        <v>4432.06</v>
      </c>
      <c r="I190" s="272">
        <v>0.0</v>
      </c>
      <c r="J190" s="271">
        <f t="shared" si="65"/>
        <v>12.33</v>
      </c>
      <c r="K190" s="272">
        <v>0.0</v>
      </c>
      <c r="L190" s="273">
        <f>L189+K190</f>
        <v>312.95</v>
      </c>
      <c r="M190" s="272">
        <v>0.0</v>
      </c>
      <c r="N190" s="273">
        <f>N187+M190</f>
        <v>165</v>
      </c>
      <c r="O190" s="272">
        <f>D190</f>
        <v>8.74</v>
      </c>
      <c r="P190" s="273">
        <f t="shared" si="63"/>
        <v>353.89</v>
      </c>
      <c r="Q190" s="272">
        <f>D190</f>
        <v>8.74</v>
      </c>
      <c r="R190" s="271">
        <f t="shared" si="22"/>
        <v>6844.17</v>
      </c>
      <c r="S190" s="217"/>
      <c r="T190" s="274">
        <v>0.0</v>
      </c>
      <c r="U190" s="274">
        <v>0.0</v>
      </c>
      <c r="V190" s="316">
        <v>0.0</v>
      </c>
      <c r="W190" s="276">
        <f>ROUND(MAX(0,F190-$S$5)+J191+ROUND(F190*$C$2/365,2)*(T190-U190)+ROUND(F190*$C$5,2)*U190,2)</f>
        <v>1581.64</v>
      </c>
      <c r="X190" s="277">
        <f>ROUND(R191/$C$14*100,2)</f>
        <v>68.46</v>
      </c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</row>
    <row r="191">
      <c r="A191" s="259"/>
      <c r="B191" s="260">
        <v>44068.0</v>
      </c>
      <c r="C191" s="261" t="s">
        <v>44</v>
      </c>
      <c r="D191" s="292">
        <f>ROUND($C$2/365*F189,2)</f>
        <v>1.37</v>
      </c>
      <c r="E191" s="263">
        <v>0.0</v>
      </c>
      <c r="F191" s="262">
        <f>F189+E191</f>
        <v>1567.94</v>
      </c>
      <c r="G191" s="263">
        <v>0.0</v>
      </c>
      <c r="H191" s="262">
        <f>H189+G191</f>
        <v>4432.06</v>
      </c>
      <c r="I191" s="293">
        <f>D191</f>
        <v>1.37</v>
      </c>
      <c r="J191" s="264">
        <f t="shared" si="65"/>
        <v>13.7</v>
      </c>
      <c r="K191" s="263">
        <v>0.0</v>
      </c>
      <c r="L191" s="262">
        <f>L189+K191</f>
        <v>312.95</v>
      </c>
      <c r="M191" s="263">
        <v>0.0</v>
      </c>
      <c r="N191" s="262">
        <f>N189+M191</f>
        <v>165</v>
      </c>
      <c r="O191" s="263">
        <v>0.0</v>
      </c>
      <c r="P191" s="262">
        <f t="shared" si="63"/>
        <v>353.89</v>
      </c>
      <c r="Q191" s="263">
        <f>E191+I191</f>
        <v>1.37</v>
      </c>
      <c r="R191" s="264">
        <f t="shared" si="22"/>
        <v>6845.54</v>
      </c>
      <c r="S191" s="217"/>
      <c r="T191" s="27"/>
      <c r="U191" s="27"/>
      <c r="V191" s="316">
        <v>0.0</v>
      </c>
      <c r="W191" s="27"/>
      <c r="X191" s="27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</row>
    <row r="192">
      <c r="A192" s="214"/>
      <c r="B192" s="317">
        <v>44068.0</v>
      </c>
      <c r="C192" s="318" t="s">
        <v>45</v>
      </c>
      <c r="D192" s="319">
        <f>-(E192+G192+I192+K192+M192+O192)</f>
        <v>6845.54</v>
      </c>
      <c r="E192" s="320">
        <f>-F191</f>
        <v>-1567.94</v>
      </c>
      <c r="F192" s="319">
        <f>F191+E192</f>
        <v>0</v>
      </c>
      <c r="G192" s="320">
        <f>-(H191)</f>
        <v>-4432.06</v>
      </c>
      <c r="H192" s="319">
        <f>H191+G192</f>
        <v>0</v>
      </c>
      <c r="I192" s="320">
        <f>-J191</f>
        <v>-13.7</v>
      </c>
      <c r="J192" s="321">
        <f t="shared" si="65"/>
        <v>0</v>
      </c>
      <c r="K192" s="320">
        <f>-(L191)</f>
        <v>-312.95</v>
      </c>
      <c r="L192" s="319">
        <f>L191+K192</f>
        <v>0</v>
      </c>
      <c r="M192" s="320">
        <f>-N191</f>
        <v>-165</v>
      </c>
      <c r="N192" s="319">
        <f>N191+M192</f>
        <v>0</v>
      </c>
      <c r="O192" s="320">
        <f>-(P191)</f>
        <v>-353.89</v>
      </c>
      <c r="P192" s="319">
        <f t="shared" si="63"/>
        <v>0</v>
      </c>
      <c r="Q192" s="320">
        <f>-D192</f>
        <v>-6845.54</v>
      </c>
      <c r="R192" s="321">
        <f t="shared" si="22"/>
        <v>0</v>
      </c>
      <c r="S192" s="214"/>
      <c r="T192" s="322">
        <v>0.0</v>
      </c>
      <c r="U192" s="323">
        <v>0.0</v>
      </c>
      <c r="V192" s="316">
        <v>0.0</v>
      </c>
      <c r="W192" s="324">
        <v>0.0</v>
      </c>
      <c r="X192" s="325">
        <f>ROUND(R192/$C$14*100,2)</f>
        <v>0</v>
      </c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</row>
    <row r="193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</row>
    <row r="194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</row>
    <row r="195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</row>
    <row r="196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</row>
    <row r="197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</row>
    <row r="198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</row>
    <row r="199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</row>
    <row r="200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</row>
    <row r="201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</row>
    <row r="202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</row>
    <row r="203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</row>
    <row r="204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</row>
    <row r="20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</row>
    <row r="206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</row>
    <row r="207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</row>
    <row r="208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</row>
    <row r="209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</row>
    <row r="210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</row>
    <row r="211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</row>
    <row r="212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</row>
    <row r="213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</row>
    <row r="214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</row>
    <row r="21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</row>
    <row r="216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</row>
    <row r="217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</row>
    <row r="218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</row>
    <row r="219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</row>
    <row r="220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</row>
    <row r="221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</row>
    <row r="222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</row>
    <row r="223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</row>
    <row r="224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</row>
    <row r="2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</row>
    <row r="226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</row>
    <row r="227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</row>
    <row r="228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</row>
    <row r="229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</row>
    <row r="230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</row>
    <row r="231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</row>
    <row r="232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</row>
    <row r="233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</row>
    <row r="234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</row>
    <row r="23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</row>
    <row r="236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</row>
    <row r="237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</row>
    <row r="238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</row>
    <row r="239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</row>
    <row r="240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</row>
    <row r="241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</row>
    <row r="242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</row>
    <row r="243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</row>
    <row r="244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</row>
    <row r="24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</row>
    <row r="246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</row>
    <row r="247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</row>
    <row r="248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</row>
    <row r="249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</row>
    <row r="250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</row>
    <row r="251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</row>
    <row r="252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</row>
    <row r="253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</row>
    <row r="254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</row>
    <row r="25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</row>
    <row r="256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</row>
    <row r="257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</row>
    <row r="258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</row>
    <row r="259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</row>
    <row r="260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</row>
    <row r="261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</row>
    <row r="262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</row>
    <row r="263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</row>
    <row r="264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</row>
    <row r="26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</row>
    <row r="266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</row>
    <row r="267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</row>
    <row r="268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</row>
    <row r="269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</row>
    <row r="270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</row>
    <row r="271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</row>
    <row r="272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</row>
    <row r="273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</row>
    <row r="274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</row>
    <row r="27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</row>
    <row r="276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</row>
    <row r="277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</row>
    <row r="278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</row>
    <row r="279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</row>
    <row r="280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</row>
    <row r="281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</row>
    <row r="282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</row>
    <row r="283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</row>
    <row r="284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</row>
    <row r="28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</row>
    <row r="286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</row>
    <row r="287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</row>
    <row r="288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</row>
    <row r="289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</row>
    <row r="290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</row>
    <row r="291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</row>
    <row r="292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</row>
    <row r="293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</row>
    <row r="294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</row>
    <row r="29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</row>
    <row r="296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</row>
    <row r="297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</row>
    <row r="298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</row>
    <row r="299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</row>
    <row r="300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</row>
    <row r="301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</row>
    <row r="302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</row>
    <row r="303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</row>
    <row r="304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</row>
    <row r="30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</row>
    <row r="306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</row>
    <row r="307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</row>
    <row r="308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</row>
    <row r="309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</row>
    <row r="310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</row>
    <row r="311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</row>
    <row r="312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</row>
    <row r="313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</row>
    <row r="314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</row>
    <row r="31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</row>
    <row r="316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</row>
    <row r="317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</row>
    <row r="318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</row>
    <row r="319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</row>
    <row r="320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</row>
    <row r="321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</row>
    <row r="322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</row>
    <row r="323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</row>
    <row r="324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</row>
    <row r="3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</row>
    <row r="326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</row>
    <row r="327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</row>
    <row r="328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</row>
    <row r="329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</row>
    <row r="330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</row>
    <row r="331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</row>
    <row r="332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</row>
    <row r="333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</row>
    <row r="334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</row>
    <row r="33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</row>
    <row r="336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</row>
    <row r="337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</row>
    <row r="338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</row>
    <row r="339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</row>
    <row r="340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</row>
    <row r="341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</row>
    <row r="342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</row>
    <row r="343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</row>
    <row r="344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</row>
    <row r="34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</row>
    <row r="346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</row>
    <row r="347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</row>
    <row r="348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</row>
    <row r="349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</row>
    <row r="350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</row>
    <row r="351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</row>
    <row r="352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</row>
    <row r="353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</row>
    <row r="354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</row>
    <row r="35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</row>
    <row r="356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</row>
    <row r="357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</row>
    <row r="358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</row>
    <row r="359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</row>
    <row r="360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</row>
    <row r="361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</row>
    <row r="362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</row>
    <row r="363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</row>
    <row r="364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</row>
    <row r="36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</row>
    <row r="366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</row>
    <row r="367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</row>
    <row r="368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</row>
    <row r="369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</row>
    <row r="370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</row>
    <row r="371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</row>
    <row r="372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</row>
    <row r="373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</row>
    <row r="374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</row>
    <row r="37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</row>
    <row r="376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</row>
    <row r="377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</row>
    <row r="378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</row>
    <row r="379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</row>
    <row r="380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</row>
    <row r="381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</row>
    <row r="382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</row>
    <row r="383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</row>
    <row r="384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</row>
    <row r="38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</row>
    <row r="386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</row>
    <row r="387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</row>
    <row r="388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</row>
    <row r="389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</row>
    <row r="390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</row>
    <row r="391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</row>
    <row r="392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</row>
    <row r="393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</row>
    <row r="394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</row>
    <row r="39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</row>
    <row r="396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</row>
    <row r="397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</row>
    <row r="398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</row>
    <row r="399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</row>
    <row r="400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</row>
    <row r="401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</row>
    <row r="402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</row>
    <row r="403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</row>
    <row r="404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</row>
    <row r="40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</row>
    <row r="406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</row>
    <row r="407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</row>
    <row r="408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</row>
    <row r="409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</row>
    <row r="410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</row>
    <row r="411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</row>
    <row r="412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</row>
    <row r="413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</row>
    <row r="414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</row>
    <row r="41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</row>
    <row r="416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</row>
    <row r="417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</row>
    <row r="418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</row>
    <row r="419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</row>
    <row r="420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</row>
    <row r="421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</row>
    <row r="422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</row>
    <row r="423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</row>
    <row r="424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</row>
    <row r="4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</row>
    <row r="426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</row>
    <row r="427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</row>
    <row r="428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</row>
    <row r="429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</row>
    <row r="430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</row>
    <row r="431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</row>
    <row r="432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</row>
    <row r="433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</row>
    <row r="434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</row>
    <row r="43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</row>
    <row r="436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</row>
    <row r="437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</row>
    <row r="438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</row>
    <row r="439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</row>
    <row r="440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</row>
    <row r="441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</row>
    <row r="442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</row>
    <row r="443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</row>
    <row r="444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</row>
    <row r="44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</row>
    <row r="446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</row>
    <row r="447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</row>
    <row r="448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</row>
    <row r="449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</row>
    <row r="450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</row>
    <row r="451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</row>
    <row r="452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</row>
    <row r="453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</row>
    <row r="454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</row>
    <row r="45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</row>
    <row r="456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</row>
    <row r="457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</row>
    <row r="458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</row>
    <row r="459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</row>
    <row r="460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</row>
    <row r="461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</row>
    <row r="462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</row>
    <row r="463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</row>
    <row r="464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</row>
    <row r="46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</row>
    <row r="466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</row>
    <row r="467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</row>
    <row r="468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</row>
    <row r="469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</row>
    <row r="470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</row>
    <row r="47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</row>
    <row r="472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</row>
    <row r="473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</row>
    <row r="474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</row>
    <row r="47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</row>
    <row r="476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</row>
    <row r="477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</row>
    <row r="478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</row>
    <row r="479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</row>
    <row r="480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</row>
    <row r="481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</row>
    <row r="482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</row>
    <row r="483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</row>
    <row r="484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</row>
    <row r="48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</row>
    <row r="486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</row>
    <row r="487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</row>
    <row r="488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</row>
    <row r="489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</row>
    <row r="490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</row>
    <row r="491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</row>
    <row r="492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</row>
    <row r="493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</row>
    <row r="494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</row>
    <row r="49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</row>
    <row r="496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</row>
    <row r="497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</row>
    <row r="498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</row>
    <row r="499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</row>
    <row r="500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</row>
    <row r="501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</row>
    <row r="502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</row>
    <row r="503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</row>
    <row r="504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</row>
    <row r="50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</row>
    <row r="506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</row>
    <row r="507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</row>
    <row r="508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</row>
    <row r="509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</row>
    <row r="510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</row>
    <row r="511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</row>
    <row r="512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</row>
    <row r="513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</row>
    <row r="514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</row>
    <row r="51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</row>
    <row r="516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</row>
    <row r="517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</row>
    <row r="518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</row>
    <row r="519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</row>
    <row r="520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</row>
    <row r="521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</row>
    <row r="522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</row>
    <row r="523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</row>
    <row r="524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</row>
    <row r="5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</row>
    <row r="526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</row>
    <row r="527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</row>
    <row r="528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</row>
    <row r="529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</row>
    <row r="530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</row>
    <row r="531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</row>
    <row r="532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</row>
    <row r="533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</row>
    <row r="534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</row>
    <row r="53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</row>
    <row r="536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</row>
    <row r="537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</row>
    <row r="538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</row>
    <row r="539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</row>
    <row r="540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</row>
    <row r="541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</row>
    <row r="542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</row>
    <row r="543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</row>
    <row r="544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</row>
    <row r="54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</row>
    <row r="546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</row>
    <row r="547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</row>
    <row r="548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</row>
    <row r="549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</row>
    <row r="550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</row>
    <row r="55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</row>
    <row r="552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  <c r="AI552" s="214"/>
      <c r="AJ552" s="214"/>
    </row>
    <row r="553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  <c r="AI553" s="214"/>
      <c r="AJ553" s="214"/>
    </row>
    <row r="554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  <c r="AI554" s="214"/>
      <c r="AJ554" s="214"/>
    </row>
    <row r="55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  <c r="AI555" s="214"/>
      <c r="AJ555" s="214"/>
    </row>
    <row r="556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  <c r="AI556" s="214"/>
      <c r="AJ556" s="214"/>
    </row>
    <row r="557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  <c r="AI557" s="214"/>
      <c r="AJ557" s="214"/>
    </row>
    <row r="558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  <c r="AI558" s="214"/>
      <c r="AJ558" s="214"/>
    </row>
    <row r="559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  <c r="AI559" s="214"/>
      <c r="AJ559" s="214"/>
    </row>
    <row r="56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  <c r="AI560" s="214"/>
      <c r="AJ560" s="214"/>
    </row>
    <row r="561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  <c r="AI561" s="214"/>
      <c r="AJ561" s="214"/>
    </row>
    <row r="562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  <c r="AI562" s="214"/>
      <c r="AJ562" s="214"/>
    </row>
    <row r="563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  <c r="AI563" s="214"/>
      <c r="AJ563" s="214"/>
    </row>
    <row r="564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  <c r="AI564" s="214"/>
      <c r="AJ564" s="214"/>
    </row>
    <row r="56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  <c r="AI565" s="214"/>
      <c r="AJ565" s="214"/>
    </row>
    <row r="566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  <c r="AI566" s="214"/>
      <c r="AJ566" s="214"/>
    </row>
    <row r="567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  <c r="AI567" s="214"/>
      <c r="AJ567" s="214"/>
    </row>
    <row r="568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  <c r="AI568" s="214"/>
      <c r="AJ568" s="214"/>
    </row>
    <row r="569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  <c r="AI569" s="214"/>
      <c r="AJ569" s="214"/>
    </row>
    <row r="57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  <c r="AI570" s="214"/>
      <c r="AJ570" s="214"/>
    </row>
    <row r="571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  <c r="AI571" s="214"/>
      <c r="AJ571" s="214"/>
    </row>
    <row r="572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  <c r="AI572" s="214"/>
      <c r="AJ572" s="214"/>
    </row>
    <row r="573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  <c r="AI573" s="214"/>
      <c r="AJ573" s="214"/>
    </row>
    <row r="574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  <c r="AI574" s="214"/>
      <c r="AJ574" s="214"/>
    </row>
    <row r="57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  <c r="AI575" s="214"/>
      <c r="AJ575" s="214"/>
    </row>
    <row r="576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  <c r="AI576" s="214"/>
      <c r="AJ576" s="214"/>
    </row>
    <row r="577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  <c r="AI577" s="214"/>
      <c r="AJ577" s="214"/>
    </row>
    <row r="578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  <c r="AI578" s="214"/>
      <c r="AJ578" s="214"/>
    </row>
    <row r="579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  <c r="AI579" s="214"/>
      <c r="AJ579" s="214"/>
    </row>
    <row r="58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</row>
    <row r="581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  <c r="AI581" s="214"/>
      <c r="AJ581" s="214"/>
    </row>
    <row r="582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  <c r="AI582" s="214"/>
      <c r="AJ582" s="214"/>
    </row>
    <row r="583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  <c r="AI583" s="214"/>
      <c r="AJ583" s="214"/>
    </row>
    <row r="584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  <c r="AI584" s="214"/>
      <c r="AJ584" s="214"/>
    </row>
    <row r="58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  <c r="AI585" s="214"/>
      <c r="AJ585" s="214"/>
    </row>
    <row r="586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  <c r="AI586" s="214"/>
      <c r="AJ586" s="214"/>
    </row>
    <row r="587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  <c r="AI587" s="214"/>
      <c r="AJ587" s="214"/>
    </row>
    <row r="588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  <c r="AI588" s="214"/>
      <c r="AJ588" s="214"/>
    </row>
    <row r="589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  <c r="AI589" s="214"/>
      <c r="AJ589" s="214"/>
    </row>
    <row r="59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  <c r="AI590" s="214"/>
      <c r="AJ590" s="214"/>
    </row>
    <row r="591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  <c r="AI591" s="214"/>
      <c r="AJ591" s="214"/>
    </row>
    <row r="592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  <c r="AI592" s="214"/>
      <c r="AJ592" s="214"/>
    </row>
    <row r="593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  <c r="AI593" s="214"/>
      <c r="AJ593" s="214"/>
    </row>
    <row r="594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  <c r="AI594" s="214"/>
      <c r="AJ594" s="214"/>
    </row>
    <row r="59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  <c r="AI595" s="214"/>
      <c r="AJ595" s="214"/>
    </row>
    <row r="596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  <c r="AI596" s="214"/>
      <c r="AJ596" s="214"/>
    </row>
    <row r="597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  <c r="AI597" s="214"/>
      <c r="AJ597" s="214"/>
    </row>
    <row r="598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</row>
    <row r="599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  <c r="AI599" s="214"/>
      <c r="AJ599" s="214"/>
    </row>
    <row r="60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  <c r="AI600" s="214"/>
      <c r="AJ600" s="214"/>
    </row>
    <row r="601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  <c r="AI601" s="214"/>
      <c r="AJ601" s="214"/>
    </row>
    <row r="602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  <c r="AI602" s="214"/>
      <c r="AJ602" s="214"/>
    </row>
    <row r="603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  <c r="AI603" s="214"/>
      <c r="AJ603" s="214"/>
    </row>
    <row r="604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  <c r="AI604" s="214"/>
      <c r="AJ604" s="214"/>
    </row>
    <row r="60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  <c r="AI605" s="214"/>
      <c r="AJ605" s="214"/>
    </row>
    <row r="606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  <c r="AI606" s="214"/>
      <c r="AJ606" s="214"/>
    </row>
    <row r="607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  <c r="AI607" s="214"/>
      <c r="AJ607" s="214"/>
    </row>
    <row r="608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  <c r="AI608" s="214"/>
      <c r="AJ608" s="214"/>
    </row>
    <row r="609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  <c r="AI609" s="214"/>
      <c r="AJ609" s="214"/>
    </row>
    <row r="61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  <c r="AI610" s="214"/>
      <c r="AJ610" s="214"/>
    </row>
    <row r="611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  <c r="AI611" s="214"/>
      <c r="AJ611" s="214"/>
    </row>
    <row r="612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  <c r="AI612" s="214"/>
      <c r="AJ612" s="214"/>
    </row>
    <row r="613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  <c r="AI613" s="214"/>
      <c r="AJ613" s="214"/>
    </row>
    <row r="614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</row>
    <row r="61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  <c r="AI615" s="214"/>
      <c r="AJ615" s="214"/>
    </row>
    <row r="616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  <c r="AI616" s="214"/>
      <c r="AJ616" s="214"/>
    </row>
    <row r="617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</row>
    <row r="618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</row>
    <row r="619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</row>
    <row r="6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</row>
    <row r="621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</row>
    <row r="622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</row>
    <row r="623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  <c r="AI623" s="214"/>
      <c r="AJ623" s="214"/>
    </row>
    <row r="624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</row>
    <row r="6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</row>
    <row r="626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</row>
    <row r="627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</row>
    <row r="628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</row>
    <row r="629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</row>
    <row r="63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</row>
    <row r="631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</row>
    <row r="632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</row>
    <row r="633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</row>
    <row r="634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</row>
    <row r="63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</row>
    <row r="636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</row>
    <row r="637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</row>
    <row r="638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</row>
    <row r="639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</row>
    <row r="64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</row>
    <row r="641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  <c r="AI641" s="214"/>
      <c r="AJ641" s="214"/>
    </row>
    <row r="642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  <c r="AI642" s="214"/>
      <c r="AJ642" s="214"/>
    </row>
    <row r="643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  <c r="AI643" s="214"/>
      <c r="AJ643" s="214"/>
    </row>
    <row r="644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</row>
    <row r="64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</row>
    <row r="646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</row>
    <row r="647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</row>
    <row r="648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</row>
    <row r="649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</row>
    <row r="65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</row>
    <row r="651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</row>
    <row r="652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</row>
    <row r="653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  <c r="AI653" s="214"/>
      <c r="AJ653" s="214"/>
    </row>
    <row r="654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  <c r="AI654" s="214"/>
      <c r="AJ654" s="214"/>
    </row>
    <row r="65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  <c r="AI655" s="214"/>
      <c r="AJ655" s="214"/>
    </row>
    <row r="656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  <c r="AI656" s="214"/>
      <c r="AJ656" s="214"/>
    </row>
    <row r="657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  <c r="AI657" s="214"/>
      <c r="AJ657" s="214"/>
    </row>
    <row r="658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  <c r="AI658" s="214"/>
      <c r="AJ658" s="214"/>
    </row>
    <row r="659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  <c r="AI659" s="214"/>
      <c r="AJ659" s="214"/>
    </row>
    <row r="66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  <c r="AI660" s="214"/>
      <c r="AJ660" s="214"/>
    </row>
    <row r="661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  <c r="AI661" s="214"/>
      <c r="AJ661" s="214"/>
    </row>
    <row r="662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  <c r="AI662" s="214"/>
      <c r="AJ662" s="214"/>
    </row>
    <row r="663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  <c r="AI663" s="214"/>
      <c r="AJ663" s="214"/>
    </row>
    <row r="664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</row>
    <row r="66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</row>
    <row r="666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</row>
    <row r="667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</row>
    <row r="668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</row>
    <row r="669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  <c r="AI669" s="214"/>
      <c r="AJ669" s="214"/>
    </row>
    <row r="67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  <c r="AI670" s="214"/>
      <c r="AJ670" s="214"/>
    </row>
    <row r="671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  <c r="AI671" s="214"/>
      <c r="AJ671" s="214"/>
    </row>
    <row r="672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  <c r="AI672" s="214"/>
      <c r="AJ672" s="214"/>
    </row>
    <row r="673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  <c r="AI673" s="214"/>
      <c r="AJ673" s="214"/>
    </row>
    <row r="674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  <c r="AI674" s="214"/>
      <c r="AJ674" s="214"/>
    </row>
    <row r="67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  <c r="AI675" s="214"/>
      <c r="AJ675" s="214"/>
    </row>
    <row r="676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  <c r="AI676" s="214"/>
      <c r="AJ676" s="214"/>
    </row>
    <row r="677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</row>
    <row r="678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</row>
    <row r="679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</row>
    <row r="68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</row>
    <row r="681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</row>
    <row r="682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</row>
    <row r="683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</row>
    <row r="684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</row>
    <row r="68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</row>
    <row r="686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</row>
    <row r="687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</row>
    <row r="688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</row>
    <row r="689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</row>
    <row r="69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</row>
    <row r="691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  <c r="AI691" s="214"/>
      <c r="AJ691" s="214"/>
    </row>
    <row r="692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</row>
    <row r="693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</row>
    <row r="694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</row>
    <row r="69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</row>
    <row r="696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</row>
    <row r="697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  <c r="AI697" s="214"/>
      <c r="AJ697" s="214"/>
    </row>
    <row r="698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  <c r="AI698" s="214"/>
      <c r="AJ698" s="214"/>
    </row>
    <row r="699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  <c r="AI699" s="214"/>
      <c r="AJ699" s="214"/>
    </row>
    <row r="70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  <c r="AI700" s="214"/>
      <c r="AJ700" s="214"/>
    </row>
    <row r="701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  <c r="AI701" s="214"/>
      <c r="AJ701" s="214"/>
    </row>
    <row r="702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  <c r="AI702" s="214"/>
      <c r="AJ702" s="214"/>
    </row>
    <row r="703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  <c r="AI703" s="214"/>
      <c r="AJ703" s="214"/>
    </row>
    <row r="704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  <c r="AI704" s="214"/>
      <c r="AJ704" s="214"/>
    </row>
    <row r="70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  <c r="AI705" s="214"/>
      <c r="AJ705" s="214"/>
    </row>
    <row r="706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  <c r="AI706" s="214"/>
      <c r="AJ706" s="214"/>
    </row>
    <row r="707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  <c r="AI707" s="214"/>
      <c r="AJ707" s="214"/>
    </row>
    <row r="708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  <c r="AI708" s="214"/>
      <c r="AJ708" s="214"/>
    </row>
    <row r="709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  <c r="AI709" s="214"/>
      <c r="AJ709" s="214"/>
    </row>
    <row r="71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  <c r="AI710" s="214"/>
      <c r="AJ710" s="214"/>
    </row>
    <row r="711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  <c r="AI711" s="214"/>
      <c r="AJ711" s="214"/>
    </row>
    <row r="712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  <c r="AI712" s="214"/>
      <c r="AJ712" s="214"/>
    </row>
    <row r="713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  <c r="AI713" s="214"/>
      <c r="AJ713" s="214"/>
    </row>
    <row r="714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  <c r="AI714" s="214"/>
      <c r="AJ714" s="214"/>
    </row>
    <row r="71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  <c r="AI715" s="214"/>
      <c r="AJ715" s="214"/>
    </row>
    <row r="716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</row>
    <row r="717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</row>
    <row r="718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</row>
    <row r="719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</row>
    <row r="7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</row>
    <row r="721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</row>
    <row r="722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</row>
    <row r="723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</row>
    <row r="724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</row>
    <row r="7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  <c r="AI725" s="214"/>
      <c r="AJ725" s="214"/>
    </row>
    <row r="726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  <c r="AI726" s="214"/>
      <c r="AJ726" s="214"/>
    </row>
    <row r="727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  <c r="AI727" s="214"/>
      <c r="AJ727" s="214"/>
    </row>
    <row r="728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  <c r="AI728" s="214"/>
      <c r="AJ728" s="214"/>
    </row>
    <row r="729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  <c r="AI729" s="214"/>
      <c r="AJ729" s="214"/>
    </row>
    <row r="73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  <c r="AI730" s="214"/>
      <c r="AJ730" s="214"/>
    </row>
    <row r="731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  <c r="AI731" s="214"/>
      <c r="AJ731" s="214"/>
    </row>
    <row r="732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  <c r="AI732" s="214"/>
      <c r="AJ732" s="214"/>
    </row>
    <row r="733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  <c r="AI733" s="214"/>
      <c r="AJ733" s="214"/>
    </row>
    <row r="734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  <c r="AI734" s="214"/>
      <c r="AJ734" s="214"/>
    </row>
    <row r="73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  <c r="AI735" s="214"/>
      <c r="AJ735" s="214"/>
    </row>
    <row r="736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  <c r="AI736" s="214"/>
      <c r="AJ736" s="214"/>
    </row>
    <row r="737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  <c r="AI737" s="214"/>
      <c r="AJ737" s="214"/>
    </row>
    <row r="738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  <c r="AI738" s="214"/>
      <c r="AJ738" s="214"/>
    </row>
    <row r="739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  <c r="AI739" s="214"/>
      <c r="AJ739" s="214"/>
    </row>
    <row r="74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  <c r="AI740" s="214"/>
      <c r="AJ740" s="214"/>
    </row>
    <row r="741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  <c r="AI741" s="214"/>
      <c r="AJ741" s="214"/>
    </row>
    <row r="742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</row>
    <row r="743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  <c r="AI743" s="214"/>
      <c r="AJ743" s="214"/>
    </row>
    <row r="744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  <c r="AI744" s="214"/>
      <c r="AJ744" s="214"/>
    </row>
    <row r="745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  <c r="AI745" s="214"/>
      <c r="AJ745" s="214"/>
    </row>
    <row r="746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  <c r="AI746" s="214"/>
      <c r="AJ746" s="214"/>
    </row>
    <row r="747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  <c r="AI747" s="214"/>
      <c r="AJ747" s="214"/>
    </row>
    <row r="748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  <c r="AI748" s="214"/>
      <c r="AJ748" s="214"/>
    </row>
    <row r="749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  <c r="AI749" s="214"/>
      <c r="AJ749" s="214"/>
    </row>
    <row r="75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  <c r="AI750" s="214"/>
      <c r="AJ750" s="214"/>
    </row>
    <row r="751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  <c r="AI751" s="214"/>
      <c r="AJ751" s="214"/>
    </row>
    <row r="752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  <c r="AI752" s="214"/>
      <c r="AJ752" s="214"/>
    </row>
    <row r="753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  <c r="AI753" s="214"/>
      <c r="AJ753" s="214"/>
    </row>
    <row r="754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  <c r="AI754" s="214"/>
      <c r="AJ754" s="214"/>
    </row>
    <row r="755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</row>
    <row r="756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</row>
    <row r="757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</row>
    <row r="758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</row>
    <row r="759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</row>
    <row r="76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</row>
    <row r="761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</row>
    <row r="762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</row>
    <row r="763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  <c r="AI763" s="214"/>
      <c r="AJ763" s="214"/>
    </row>
    <row r="764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  <c r="AI764" s="214"/>
      <c r="AJ764" s="214"/>
    </row>
    <row r="765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  <c r="AI765" s="214"/>
      <c r="AJ765" s="214"/>
    </row>
    <row r="766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  <c r="AI766" s="214"/>
      <c r="AJ766" s="214"/>
    </row>
    <row r="767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  <c r="AI767" s="214"/>
      <c r="AJ767" s="214"/>
    </row>
    <row r="768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  <c r="AI768" s="214"/>
      <c r="AJ768" s="214"/>
    </row>
    <row r="769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  <c r="AI769" s="214"/>
      <c r="AJ769" s="214"/>
    </row>
    <row r="77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  <c r="AI770" s="214"/>
      <c r="AJ770" s="214"/>
    </row>
    <row r="771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  <c r="AI771" s="214"/>
      <c r="AJ771" s="214"/>
    </row>
    <row r="772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  <c r="AI772" s="214"/>
      <c r="AJ772" s="214"/>
    </row>
    <row r="773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  <c r="AI773" s="214"/>
      <c r="AJ773" s="214"/>
    </row>
    <row r="774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  <c r="AI774" s="214"/>
      <c r="AJ774" s="214"/>
    </row>
    <row r="775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  <c r="AI775" s="214"/>
      <c r="AJ775" s="214"/>
    </row>
    <row r="776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  <c r="AI776" s="214"/>
      <c r="AJ776" s="214"/>
    </row>
    <row r="777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  <c r="AI777" s="214"/>
      <c r="AJ777" s="214"/>
    </row>
    <row r="778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  <c r="AI778" s="214"/>
      <c r="AJ778" s="214"/>
    </row>
    <row r="779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  <c r="AI779" s="214"/>
      <c r="AJ779" s="214"/>
    </row>
    <row r="78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  <c r="AI780" s="214"/>
      <c r="AJ780" s="214"/>
    </row>
    <row r="781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  <c r="AI781" s="214"/>
      <c r="AJ781" s="214"/>
    </row>
    <row r="782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  <c r="AI782" s="214"/>
      <c r="AJ782" s="214"/>
    </row>
    <row r="783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  <c r="AI783" s="214"/>
      <c r="AJ783" s="214"/>
    </row>
    <row r="784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  <c r="AI784" s="214"/>
      <c r="AJ784" s="214"/>
    </row>
    <row r="785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  <c r="AI785" s="214"/>
      <c r="AJ785" s="214"/>
    </row>
    <row r="786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  <c r="AI786" s="214"/>
      <c r="AJ786" s="214"/>
    </row>
    <row r="787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  <c r="AI787" s="214"/>
      <c r="AJ787" s="214"/>
    </row>
    <row r="788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  <c r="AI788" s="214"/>
      <c r="AJ788" s="214"/>
    </row>
    <row r="789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  <c r="AI789" s="214"/>
      <c r="AJ789" s="214"/>
    </row>
    <row r="79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  <c r="AI790" s="214"/>
      <c r="AJ790" s="214"/>
    </row>
    <row r="791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  <c r="AI791" s="214"/>
      <c r="AJ791" s="214"/>
    </row>
    <row r="792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  <c r="AI792" s="214"/>
      <c r="AJ792" s="214"/>
    </row>
    <row r="793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  <c r="AI793" s="214"/>
      <c r="AJ793" s="214"/>
    </row>
    <row r="794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</row>
    <row r="795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  <c r="AI795" s="214"/>
      <c r="AJ795" s="214"/>
    </row>
    <row r="796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  <c r="AI796" s="214"/>
      <c r="AJ796" s="214"/>
    </row>
    <row r="797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  <c r="AI797" s="214"/>
      <c r="AJ797" s="214"/>
    </row>
    <row r="798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  <c r="AI798" s="214"/>
      <c r="AJ798" s="214"/>
    </row>
    <row r="799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  <c r="AI799" s="214"/>
      <c r="AJ799" s="214"/>
    </row>
    <row r="80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  <c r="AI800" s="214"/>
      <c r="AJ800" s="214"/>
    </row>
    <row r="801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  <c r="AI801" s="214"/>
      <c r="AJ801" s="214"/>
    </row>
    <row r="802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  <c r="AI802" s="214"/>
      <c r="AJ802" s="214"/>
    </row>
    <row r="803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  <c r="AI803" s="214"/>
      <c r="AJ803" s="214"/>
    </row>
    <row r="804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  <c r="AI804" s="214"/>
      <c r="AJ804" s="214"/>
    </row>
    <row r="805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  <c r="AI805" s="214"/>
      <c r="AJ805" s="214"/>
    </row>
    <row r="806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  <c r="AI806" s="214"/>
      <c r="AJ806" s="214"/>
    </row>
    <row r="807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  <c r="AI807" s="214"/>
      <c r="AJ807" s="214"/>
    </row>
    <row r="808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  <c r="AI808" s="214"/>
      <c r="AJ808" s="214"/>
    </row>
    <row r="809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  <c r="AI809" s="214"/>
      <c r="AJ809" s="214"/>
    </row>
    <row r="81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  <c r="AI810" s="214"/>
      <c r="AJ810" s="214"/>
    </row>
    <row r="811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  <c r="AI811" s="214"/>
      <c r="AJ811" s="214"/>
    </row>
    <row r="812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</row>
    <row r="813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  <c r="AI813" s="214"/>
      <c r="AJ813" s="214"/>
    </row>
    <row r="814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</row>
    <row r="815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  <c r="AI815" s="214"/>
      <c r="AJ815" s="214"/>
    </row>
    <row r="816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  <c r="AI816" s="214"/>
      <c r="AJ816" s="214"/>
    </row>
    <row r="817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  <c r="AI817" s="214"/>
      <c r="AJ817" s="214"/>
    </row>
    <row r="818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  <c r="AI818" s="214"/>
      <c r="AJ818" s="214"/>
    </row>
    <row r="819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  <c r="AI819" s="214"/>
      <c r="AJ819" s="214"/>
    </row>
    <row r="8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  <c r="AI820" s="214"/>
      <c r="AJ820" s="214"/>
    </row>
    <row r="821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</row>
    <row r="822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</row>
    <row r="823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</row>
    <row r="824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</row>
    <row r="825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</row>
    <row r="826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</row>
    <row r="827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</row>
    <row r="828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</row>
    <row r="829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</row>
    <row r="83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</row>
    <row r="831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</row>
    <row r="832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</row>
    <row r="833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</row>
    <row r="834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</row>
    <row r="835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</row>
    <row r="836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  <c r="AI836" s="214"/>
      <c r="AJ836" s="214"/>
    </row>
    <row r="837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  <c r="AI837" s="214"/>
      <c r="AJ837" s="214"/>
    </row>
    <row r="838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  <c r="AI838" s="214"/>
      <c r="AJ838" s="214"/>
    </row>
    <row r="839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</row>
    <row r="84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</row>
    <row r="841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</row>
    <row r="842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</row>
    <row r="843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</row>
    <row r="844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</row>
    <row r="845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</row>
    <row r="846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</row>
    <row r="847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</row>
    <row r="848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  <c r="AI848" s="214"/>
      <c r="AJ848" s="214"/>
    </row>
    <row r="849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  <c r="AI849" s="214"/>
      <c r="AJ849" s="214"/>
    </row>
    <row r="85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  <c r="AI850" s="214"/>
      <c r="AJ850" s="214"/>
    </row>
    <row r="851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  <c r="AI851" s="214"/>
      <c r="AJ851" s="214"/>
    </row>
    <row r="852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  <c r="AI852" s="214"/>
      <c r="AJ852" s="214"/>
    </row>
    <row r="853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  <c r="AI853" s="214"/>
      <c r="AJ853" s="214"/>
    </row>
    <row r="854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  <c r="AI854" s="214"/>
      <c r="AJ854" s="214"/>
    </row>
    <row r="855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  <c r="AI855" s="214"/>
      <c r="AJ855" s="214"/>
    </row>
    <row r="856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  <c r="AI856" s="214"/>
      <c r="AJ856" s="214"/>
    </row>
    <row r="857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  <c r="AI857" s="214"/>
      <c r="AJ857" s="214"/>
    </row>
    <row r="858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  <c r="AI858" s="214"/>
      <c r="AJ858" s="214"/>
    </row>
    <row r="859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  <c r="AI859" s="214"/>
      <c r="AJ859" s="214"/>
    </row>
    <row r="86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  <c r="AI860" s="214"/>
      <c r="AJ860" s="214"/>
    </row>
    <row r="861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  <c r="AI861" s="214"/>
      <c r="AJ861" s="214"/>
    </row>
    <row r="862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  <c r="AI862" s="214"/>
      <c r="AJ862" s="214"/>
    </row>
    <row r="863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  <c r="AI863" s="214"/>
      <c r="AJ863" s="214"/>
    </row>
    <row r="864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  <c r="AI864" s="214"/>
      <c r="AJ864" s="214"/>
    </row>
    <row r="865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  <c r="AI865" s="214"/>
      <c r="AJ865" s="214"/>
    </row>
    <row r="866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  <c r="AI866" s="214"/>
      <c r="AJ866" s="214"/>
    </row>
    <row r="867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  <c r="AI867" s="214"/>
      <c r="AJ867" s="214"/>
    </row>
    <row r="868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  <c r="AI868" s="214"/>
      <c r="AJ868" s="214"/>
    </row>
    <row r="869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</row>
    <row r="87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  <c r="AI870" s="214"/>
      <c r="AJ870" s="214"/>
    </row>
    <row r="871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  <c r="AI871" s="214"/>
      <c r="AJ871" s="214"/>
    </row>
    <row r="872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  <c r="AI872" s="214"/>
      <c r="AJ872" s="214"/>
    </row>
    <row r="873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  <c r="AI873" s="214"/>
      <c r="AJ873" s="214"/>
    </row>
    <row r="874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  <c r="AI874" s="214"/>
      <c r="AJ874" s="214"/>
    </row>
    <row r="875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  <c r="AI875" s="214"/>
      <c r="AJ875" s="214"/>
    </row>
    <row r="876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  <c r="AI876" s="214"/>
      <c r="AJ876" s="214"/>
    </row>
    <row r="877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  <c r="AI877" s="214"/>
      <c r="AJ877" s="214"/>
    </row>
    <row r="878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  <c r="AI878" s="214"/>
      <c r="AJ878" s="214"/>
    </row>
    <row r="879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  <c r="AI879" s="214"/>
      <c r="AJ879" s="214"/>
    </row>
    <row r="88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  <c r="AI880" s="214"/>
      <c r="AJ880" s="214"/>
    </row>
    <row r="881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  <c r="AI881" s="214"/>
      <c r="AJ881" s="214"/>
    </row>
    <row r="882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  <c r="AI882" s="214"/>
      <c r="AJ882" s="214"/>
    </row>
    <row r="883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  <c r="AI883" s="214"/>
      <c r="AJ883" s="214"/>
    </row>
    <row r="884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</row>
    <row r="885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  <c r="AI885" s="214"/>
      <c r="AJ885" s="214"/>
    </row>
    <row r="886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  <c r="AI886" s="214"/>
      <c r="AJ886" s="214"/>
    </row>
    <row r="887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  <c r="AI887" s="214"/>
      <c r="AJ887" s="214"/>
    </row>
    <row r="888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</row>
    <row r="889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  <c r="AI889" s="214"/>
      <c r="AJ889" s="214"/>
    </row>
    <row r="89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  <c r="AI890" s="214"/>
      <c r="AJ890" s="214"/>
    </row>
    <row r="891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  <c r="AI891" s="214"/>
      <c r="AJ891" s="214"/>
    </row>
    <row r="892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  <c r="AI892" s="214"/>
      <c r="AJ892" s="214"/>
    </row>
    <row r="893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  <c r="AI893" s="214"/>
      <c r="AJ893" s="214"/>
    </row>
    <row r="894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  <c r="AI894" s="214"/>
      <c r="AJ894" s="214"/>
    </row>
    <row r="895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  <c r="AI895" s="214"/>
      <c r="AJ895" s="214"/>
    </row>
    <row r="896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  <c r="AI896" s="214"/>
      <c r="AJ896" s="214"/>
    </row>
    <row r="897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  <c r="AI897" s="214"/>
      <c r="AJ897" s="214"/>
    </row>
    <row r="898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  <c r="AI898" s="214"/>
      <c r="AJ898" s="214"/>
    </row>
    <row r="899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  <c r="AI899" s="214"/>
      <c r="AJ899" s="214"/>
    </row>
    <row r="90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  <c r="AI900" s="214"/>
      <c r="AJ900" s="214"/>
    </row>
    <row r="901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  <c r="AI901" s="214"/>
      <c r="AJ901" s="214"/>
    </row>
    <row r="902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  <c r="AI902" s="214"/>
      <c r="AJ902" s="214"/>
    </row>
    <row r="903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  <c r="AI903" s="214"/>
      <c r="AJ903" s="214"/>
    </row>
    <row r="904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  <c r="AI904" s="214"/>
      <c r="AJ904" s="214"/>
    </row>
    <row r="905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  <c r="AI905" s="214"/>
      <c r="AJ905" s="214"/>
    </row>
    <row r="906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  <c r="AI906" s="214"/>
      <c r="AJ906" s="214"/>
    </row>
    <row r="907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  <c r="AI907" s="214"/>
      <c r="AJ907" s="214"/>
    </row>
    <row r="908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  <c r="AI908" s="214"/>
      <c r="AJ908" s="214"/>
    </row>
    <row r="909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  <c r="AI909" s="214"/>
      <c r="AJ909" s="214"/>
    </row>
    <row r="91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  <c r="AI910" s="214"/>
      <c r="AJ910" s="214"/>
    </row>
    <row r="911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  <c r="AI911" s="214"/>
      <c r="AJ911" s="214"/>
    </row>
    <row r="912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  <c r="AI912" s="214"/>
      <c r="AJ912" s="214"/>
    </row>
    <row r="913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  <c r="AI913" s="214"/>
      <c r="AJ913" s="214"/>
    </row>
    <row r="914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  <c r="AI914" s="214"/>
      <c r="AJ914" s="214"/>
    </row>
    <row r="915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  <c r="AI915" s="214"/>
      <c r="AJ915" s="214"/>
    </row>
    <row r="916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  <c r="AI916" s="214"/>
      <c r="AJ916" s="214"/>
    </row>
    <row r="917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  <c r="AI917" s="214"/>
      <c r="AJ917" s="214"/>
    </row>
    <row r="918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  <c r="AI918" s="214"/>
      <c r="AJ918" s="214"/>
    </row>
    <row r="919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  <c r="AI919" s="214"/>
      <c r="AJ919" s="214"/>
    </row>
    <row r="9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</row>
    <row r="921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  <c r="AI921" s="214"/>
      <c r="AJ921" s="214"/>
    </row>
    <row r="922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  <c r="AI922" s="214"/>
      <c r="AJ922" s="214"/>
    </row>
    <row r="923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  <c r="AI923" s="214"/>
      <c r="AJ923" s="214"/>
    </row>
    <row r="924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</row>
    <row r="925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  <c r="AI925" s="214"/>
      <c r="AJ925" s="214"/>
    </row>
    <row r="926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  <c r="AI926" s="214"/>
      <c r="AJ926" s="214"/>
    </row>
    <row r="927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  <c r="AI927" s="214"/>
      <c r="AJ927" s="214"/>
    </row>
    <row r="928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  <c r="AI928" s="214"/>
      <c r="AJ928" s="214"/>
    </row>
    <row r="929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  <c r="AI929" s="214"/>
      <c r="AJ929" s="214"/>
    </row>
    <row r="93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</row>
    <row r="931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</row>
    <row r="932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</row>
    <row r="933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</row>
    <row r="934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</row>
    <row r="935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</row>
    <row r="936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</row>
    <row r="937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</row>
    <row r="938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</row>
    <row r="939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</row>
    <row r="94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</row>
    <row r="941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</row>
    <row r="942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</row>
    <row r="943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  <c r="AI943" s="214"/>
      <c r="AJ943" s="214"/>
    </row>
    <row r="944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  <c r="AI944" s="214"/>
      <c r="AJ944" s="214"/>
    </row>
    <row r="945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  <c r="AI945" s="214"/>
      <c r="AJ945" s="214"/>
    </row>
    <row r="946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  <c r="AI946" s="214"/>
      <c r="AJ946" s="214"/>
    </row>
    <row r="947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  <c r="AI947" s="214"/>
      <c r="AJ947" s="214"/>
    </row>
    <row r="948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  <c r="AI948" s="214"/>
      <c r="AJ948" s="214"/>
    </row>
    <row r="949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  <c r="AI949" s="214"/>
      <c r="AJ949" s="214"/>
    </row>
    <row r="95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  <c r="AI950" s="214"/>
      <c r="AJ950" s="214"/>
    </row>
    <row r="951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  <c r="AI951" s="214"/>
      <c r="AJ951" s="214"/>
    </row>
    <row r="952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  <c r="AI952" s="214"/>
      <c r="AJ952" s="214"/>
    </row>
    <row r="953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  <c r="AI953" s="214"/>
      <c r="AJ953" s="214"/>
    </row>
    <row r="954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  <c r="AI954" s="214"/>
      <c r="AJ954" s="214"/>
    </row>
    <row r="955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  <c r="AI955" s="214"/>
      <c r="AJ955" s="214"/>
    </row>
    <row r="956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  <c r="AI956" s="214"/>
      <c r="AJ956" s="214"/>
    </row>
    <row r="957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  <c r="AI957" s="214"/>
      <c r="AJ957" s="214"/>
    </row>
    <row r="958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  <c r="AI958" s="214"/>
      <c r="AJ958" s="214"/>
    </row>
    <row r="959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  <c r="AI959" s="214"/>
      <c r="AJ959" s="214"/>
    </row>
    <row r="96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</row>
    <row r="961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  <c r="AI961" s="214"/>
      <c r="AJ961" s="214"/>
    </row>
    <row r="962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  <c r="AI962" s="214"/>
      <c r="AJ962" s="214"/>
    </row>
    <row r="963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  <c r="AI963" s="214"/>
      <c r="AJ963" s="214"/>
    </row>
    <row r="964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  <c r="AI964" s="214"/>
      <c r="AJ964" s="214"/>
    </row>
    <row r="965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  <c r="AI965" s="214"/>
      <c r="AJ965" s="214"/>
    </row>
    <row r="966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  <c r="AI966" s="214"/>
      <c r="AJ966" s="214"/>
    </row>
    <row r="967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  <c r="AI967" s="214"/>
      <c r="AJ967" s="214"/>
    </row>
    <row r="968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  <c r="AI968" s="214"/>
      <c r="AJ968" s="214"/>
    </row>
    <row r="969">
      <c r="A969" s="214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  <c r="AI969" s="214"/>
      <c r="AJ969" s="214"/>
    </row>
    <row r="970">
      <c r="A970" s="214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  <c r="AI970" s="214"/>
      <c r="AJ970" s="214"/>
    </row>
    <row r="971">
      <c r="A971" s="214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  <c r="AI971" s="214"/>
      <c r="AJ971" s="214"/>
    </row>
    <row r="972">
      <c r="A972" s="214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  <c r="AI972" s="214"/>
      <c r="AJ972" s="214"/>
    </row>
    <row r="973">
      <c r="A973" s="214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  <c r="AI973" s="214"/>
      <c r="AJ973" s="214"/>
    </row>
    <row r="974">
      <c r="A974" s="214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  <c r="AI974" s="214"/>
      <c r="AJ974" s="214"/>
    </row>
    <row r="975">
      <c r="A975" s="214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  <c r="AI975" s="214"/>
      <c r="AJ975" s="214"/>
    </row>
    <row r="976">
      <c r="A976" s="214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  <c r="AI976" s="214"/>
      <c r="AJ976" s="214"/>
    </row>
    <row r="977">
      <c r="A977" s="214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  <c r="AI977" s="214"/>
      <c r="AJ977" s="214"/>
    </row>
    <row r="978">
      <c r="A978" s="214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</row>
    <row r="979">
      <c r="A979" s="214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  <c r="AI979" s="214"/>
      <c r="AJ979" s="214"/>
    </row>
    <row r="980">
      <c r="A980" s="214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  <c r="AI980" s="214"/>
      <c r="AJ980" s="214"/>
    </row>
    <row r="981">
      <c r="A981" s="214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  <c r="AI981" s="214"/>
      <c r="AJ981" s="214"/>
    </row>
    <row r="982">
      <c r="A982" s="214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  <c r="AI982" s="214"/>
      <c r="AJ982" s="214"/>
    </row>
    <row r="983">
      <c r="A983" s="214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  <c r="AI983" s="214"/>
      <c r="AJ983" s="214"/>
    </row>
    <row r="984">
      <c r="A984" s="214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  <c r="AI984" s="214"/>
      <c r="AJ984" s="214"/>
    </row>
    <row r="985">
      <c r="A985" s="214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  <c r="AI985" s="214"/>
      <c r="AJ985" s="214"/>
    </row>
    <row r="986">
      <c r="A986" s="214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  <c r="AI986" s="214"/>
      <c r="AJ986" s="214"/>
    </row>
    <row r="987">
      <c r="A987" s="214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  <c r="AI987" s="214"/>
      <c r="AJ987" s="214"/>
    </row>
    <row r="988">
      <c r="A988" s="214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  <c r="AI988" s="214"/>
      <c r="AJ988" s="214"/>
    </row>
    <row r="989">
      <c r="A989" s="214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  <c r="AI989" s="214"/>
      <c r="AJ989" s="214"/>
    </row>
    <row r="990">
      <c r="A990" s="214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  <c r="AI990" s="214"/>
      <c r="AJ990" s="214"/>
    </row>
    <row r="991">
      <c r="A991" s="214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  <c r="AI991" s="214"/>
      <c r="AJ991" s="214"/>
    </row>
    <row r="992">
      <c r="A992" s="214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  <c r="AI992" s="214"/>
      <c r="AJ992" s="214"/>
    </row>
    <row r="993">
      <c r="A993" s="214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</row>
    <row r="994">
      <c r="A994" s="214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  <c r="AI994" s="214"/>
      <c r="AJ994" s="214"/>
    </row>
    <row r="995">
      <c r="A995" s="214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  <c r="AI995" s="214"/>
      <c r="AJ995" s="214"/>
    </row>
    <row r="996">
      <c r="A996" s="214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  <c r="AI996" s="214"/>
      <c r="AJ996" s="214"/>
    </row>
    <row r="997">
      <c r="A997" s="214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</row>
    <row r="998">
      <c r="A998" s="214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  <c r="AI998" s="214"/>
      <c r="AJ998" s="214"/>
    </row>
    <row r="999">
      <c r="A999" s="214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  <c r="AI999" s="214"/>
      <c r="AJ999" s="214"/>
    </row>
    <row r="1000">
      <c r="A1000" s="214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  <c r="AI1000" s="214"/>
      <c r="AJ1000" s="214"/>
    </row>
    <row r="1001">
      <c r="A1001" s="214"/>
      <c r="B1001" s="214"/>
      <c r="C1001" s="214"/>
      <c r="D1001" s="214"/>
      <c r="E1001" s="214"/>
      <c r="F1001" s="214"/>
      <c r="G1001" s="214"/>
      <c r="H1001" s="214"/>
      <c r="I1001" s="214"/>
      <c r="J1001" s="214"/>
      <c r="K1001" s="214"/>
      <c r="L1001" s="214"/>
      <c r="M1001" s="214"/>
      <c r="N1001" s="214"/>
      <c r="O1001" s="214"/>
      <c r="P1001" s="214"/>
      <c r="Q1001" s="214"/>
      <c r="R1001" s="214"/>
      <c r="S1001" s="214"/>
      <c r="T1001" s="214"/>
      <c r="U1001" s="214"/>
      <c r="V1001" s="214"/>
      <c r="W1001" s="214"/>
      <c r="X1001" s="214"/>
      <c r="Y1001" s="214"/>
      <c r="Z1001" s="214"/>
      <c r="AA1001" s="214"/>
      <c r="AB1001" s="214"/>
      <c r="AC1001" s="214"/>
      <c r="AD1001" s="214"/>
      <c r="AE1001" s="214"/>
      <c r="AF1001" s="214"/>
      <c r="AG1001" s="214"/>
      <c r="AH1001" s="214"/>
      <c r="AI1001" s="214"/>
      <c r="AJ1001" s="214"/>
    </row>
    <row r="1002">
      <c r="A1002" s="214"/>
      <c r="B1002" s="214"/>
      <c r="C1002" s="214"/>
      <c r="D1002" s="214"/>
      <c r="E1002" s="214"/>
      <c r="F1002" s="214"/>
      <c r="G1002" s="214"/>
      <c r="H1002" s="214"/>
      <c r="I1002" s="214"/>
      <c r="J1002" s="214"/>
      <c r="K1002" s="214"/>
      <c r="L1002" s="214"/>
      <c r="M1002" s="214"/>
      <c r="N1002" s="214"/>
      <c r="O1002" s="214"/>
      <c r="P1002" s="214"/>
      <c r="Q1002" s="214"/>
      <c r="R1002" s="214"/>
      <c r="S1002" s="214"/>
      <c r="T1002" s="214"/>
      <c r="U1002" s="214"/>
      <c r="V1002" s="214"/>
      <c r="W1002" s="214"/>
      <c r="X1002" s="214"/>
      <c r="Y1002" s="214"/>
      <c r="Z1002" s="214"/>
      <c r="AA1002" s="214"/>
      <c r="AB1002" s="214"/>
      <c r="AC1002" s="214"/>
      <c r="AD1002" s="214"/>
      <c r="AE1002" s="214"/>
      <c r="AF1002" s="214"/>
      <c r="AG1002" s="214"/>
      <c r="AH1002" s="214"/>
      <c r="AI1002" s="214"/>
      <c r="AJ1002" s="214"/>
    </row>
    <row r="1003">
      <c r="A1003" s="214"/>
      <c r="B1003" s="214"/>
      <c r="C1003" s="214"/>
      <c r="D1003" s="214"/>
      <c r="E1003" s="214"/>
      <c r="F1003" s="214"/>
      <c r="G1003" s="214"/>
      <c r="H1003" s="214"/>
      <c r="I1003" s="214"/>
      <c r="J1003" s="214"/>
      <c r="K1003" s="214"/>
      <c r="L1003" s="214"/>
      <c r="M1003" s="214"/>
      <c r="N1003" s="214"/>
      <c r="O1003" s="214"/>
      <c r="P1003" s="214"/>
      <c r="Q1003" s="214"/>
      <c r="R1003" s="214"/>
      <c r="S1003" s="214"/>
      <c r="T1003" s="214"/>
      <c r="U1003" s="214"/>
      <c r="V1003" s="214"/>
      <c r="W1003" s="214"/>
      <c r="X1003" s="214"/>
      <c r="Y1003" s="214"/>
      <c r="Z1003" s="214"/>
      <c r="AA1003" s="214"/>
      <c r="AB1003" s="214"/>
      <c r="AC1003" s="214"/>
      <c r="AD1003" s="214"/>
      <c r="AE1003" s="214"/>
      <c r="AF1003" s="214"/>
      <c r="AG1003" s="214"/>
      <c r="AH1003" s="214"/>
      <c r="AI1003" s="214"/>
      <c r="AJ1003" s="214"/>
    </row>
    <row r="1004">
      <c r="A1004" s="214"/>
      <c r="B1004" s="214"/>
      <c r="C1004" s="214"/>
      <c r="D1004" s="214"/>
      <c r="E1004" s="214"/>
      <c r="F1004" s="214"/>
      <c r="G1004" s="214"/>
      <c r="H1004" s="214"/>
      <c r="I1004" s="214"/>
      <c r="J1004" s="214"/>
      <c r="K1004" s="214"/>
      <c r="L1004" s="214"/>
      <c r="M1004" s="214"/>
      <c r="N1004" s="214"/>
      <c r="O1004" s="214"/>
      <c r="P1004" s="214"/>
      <c r="Q1004" s="214"/>
      <c r="R1004" s="214"/>
      <c r="S1004" s="214"/>
      <c r="T1004" s="214"/>
      <c r="U1004" s="214"/>
      <c r="V1004" s="214"/>
      <c r="W1004" s="214"/>
      <c r="X1004" s="214"/>
      <c r="Y1004" s="214"/>
      <c r="Z1004" s="214"/>
      <c r="AA1004" s="214"/>
      <c r="AB1004" s="214"/>
      <c r="AC1004" s="214"/>
      <c r="AD1004" s="214"/>
      <c r="AE1004" s="214"/>
      <c r="AF1004" s="214"/>
      <c r="AG1004" s="214"/>
      <c r="AH1004" s="214"/>
      <c r="AI1004" s="214"/>
      <c r="AJ1004" s="214"/>
    </row>
    <row r="1005">
      <c r="A1005" s="214"/>
      <c r="B1005" s="214"/>
      <c r="C1005" s="214"/>
      <c r="D1005" s="214"/>
      <c r="E1005" s="214"/>
      <c r="F1005" s="214"/>
      <c r="G1005" s="214"/>
      <c r="H1005" s="214"/>
      <c r="I1005" s="214"/>
      <c r="J1005" s="214"/>
      <c r="K1005" s="214"/>
      <c r="L1005" s="214"/>
      <c r="M1005" s="214"/>
      <c r="N1005" s="214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4"/>
      <c r="AA1005" s="214"/>
      <c r="AB1005" s="214"/>
      <c r="AC1005" s="214"/>
      <c r="AD1005" s="214"/>
      <c r="AE1005" s="214"/>
      <c r="AF1005" s="214"/>
      <c r="AG1005" s="214"/>
      <c r="AH1005" s="214"/>
      <c r="AI1005" s="214"/>
      <c r="AJ1005" s="214"/>
    </row>
    <row r="1006">
      <c r="A1006" s="214"/>
      <c r="B1006" s="214"/>
      <c r="C1006" s="214"/>
      <c r="D1006" s="214"/>
      <c r="E1006" s="214"/>
      <c r="F1006" s="214"/>
      <c r="G1006" s="214"/>
      <c r="H1006" s="214"/>
      <c r="I1006" s="214"/>
      <c r="J1006" s="214"/>
      <c r="K1006" s="214"/>
      <c r="L1006" s="214"/>
      <c r="M1006" s="214"/>
      <c r="N1006" s="214"/>
      <c r="O1006" s="214"/>
      <c r="P1006" s="214"/>
      <c r="Q1006" s="214"/>
      <c r="R1006" s="214"/>
      <c r="S1006" s="214"/>
      <c r="T1006" s="214"/>
      <c r="U1006" s="214"/>
      <c r="V1006" s="214"/>
      <c r="W1006" s="214"/>
      <c r="X1006" s="214"/>
      <c r="Y1006" s="214"/>
      <c r="Z1006" s="214"/>
      <c r="AA1006" s="214"/>
      <c r="AB1006" s="214"/>
      <c r="AC1006" s="214"/>
      <c r="AD1006" s="214"/>
      <c r="AE1006" s="214"/>
      <c r="AF1006" s="214"/>
      <c r="AG1006" s="214"/>
      <c r="AH1006" s="214"/>
      <c r="AI1006" s="214"/>
      <c r="AJ1006" s="214"/>
    </row>
    <row r="1007">
      <c r="A1007" s="214"/>
      <c r="B1007" s="214"/>
      <c r="C1007" s="214"/>
      <c r="D1007" s="214"/>
      <c r="E1007" s="214"/>
      <c r="F1007" s="214"/>
      <c r="G1007" s="214"/>
      <c r="H1007" s="214"/>
      <c r="I1007" s="214"/>
      <c r="J1007" s="214"/>
      <c r="K1007" s="214"/>
      <c r="L1007" s="214"/>
      <c r="M1007" s="214"/>
      <c r="N1007" s="214"/>
      <c r="O1007" s="214"/>
      <c r="P1007" s="214"/>
      <c r="Q1007" s="214"/>
      <c r="R1007" s="214"/>
      <c r="S1007" s="214"/>
      <c r="T1007" s="214"/>
      <c r="U1007" s="214"/>
      <c r="V1007" s="214"/>
      <c r="W1007" s="214"/>
      <c r="X1007" s="214"/>
      <c r="Y1007" s="214"/>
      <c r="Z1007" s="214"/>
      <c r="AA1007" s="214"/>
      <c r="AB1007" s="214"/>
      <c r="AC1007" s="214"/>
      <c r="AD1007" s="214"/>
      <c r="AE1007" s="214"/>
      <c r="AF1007" s="214"/>
      <c r="AG1007" s="214"/>
      <c r="AH1007" s="214"/>
      <c r="AI1007" s="214"/>
      <c r="AJ1007" s="214"/>
    </row>
    <row r="1008">
      <c r="A1008" s="214"/>
      <c r="B1008" s="214"/>
      <c r="C1008" s="214"/>
      <c r="D1008" s="214"/>
      <c r="E1008" s="214"/>
      <c r="F1008" s="214"/>
      <c r="G1008" s="214"/>
      <c r="H1008" s="214"/>
      <c r="I1008" s="214"/>
      <c r="J1008" s="214"/>
      <c r="K1008" s="214"/>
      <c r="L1008" s="214"/>
      <c r="M1008" s="214"/>
      <c r="N1008" s="214"/>
      <c r="O1008" s="214"/>
      <c r="P1008" s="214"/>
      <c r="Q1008" s="214"/>
      <c r="R1008" s="214"/>
      <c r="S1008" s="214"/>
      <c r="T1008" s="214"/>
      <c r="U1008" s="214"/>
      <c r="V1008" s="214"/>
      <c r="W1008" s="214"/>
      <c r="X1008" s="214"/>
      <c r="Y1008" s="214"/>
      <c r="Z1008" s="214"/>
      <c r="AA1008" s="214"/>
      <c r="AB1008" s="214"/>
      <c r="AC1008" s="214"/>
      <c r="AD1008" s="214"/>
      <c r="AE1008" s="214"/>
      <c r="AF1008" s="214"/>
      <c r="AG1008" s="214"/>
      <c r="AH1008" s="214"/>
      <c r="AI1008" s="214"/>
      <c r="AJ1008" s="214"/>
    </row>
    <row r="1009">
      <c r="A1009" s="214"/>
      <c r="B1009" s="214"/>
      <c r="C1009" s="214"/>
      <c r="D1009" s="214"/>
      <c r="E1009" s="214"/>
      <c r="F1009" s="214"/>
      <c r="G1009" s="214"/>
      <c r="H1009" s="214"/>
      <c r="I1009" s="214"/>
      <c r="J1009" s="214"/>
      <c r="K1009" s="214"/>
      <c r="L1009" s="214"/>
      <c r="M1009" s="214"/>
      <c r="N1009" s="214"/>
      <c r="O1009" s="214"/>
      <c r="P1009" s="214"/>
      <c r="Q1009" s="214"/>
      <c r="R1009" s="214"/>
      <c r="S1009" s="214"/>
      <c r="T1009" s="214"/>
      <c r="U1009" s="214"/>
      <c r="V1009" s="214"/>
      <c r="W1009" s="214"/>
      <c r="X1009" s="214"/>
      <c r="Y1009" s="214"/>
      <c r="Z1009" s="214"/>
      <c r="AA1009" s="214"/>
      <c r="AB1009" s="214"/>
      <c r="AC1009" s="214"/>
      <c r="AD1009" s="214"/>
      <c r="AE1009" s="214"/>
      <c r="AF1009" s="214"/>
      <c r="AG1009" s="214"/>
      <c r="AH1009" s="214"/>
      <c r="AI1009" s="214"/>
      <c r="AJ1009" s="214"/>
    </row>
    <row r="1010">
      <c r="A1010" s="214"/>
      <c r="B1010" s="214"/>
      <c r="C1010" s="214"/>
      <c r="D1010" s="214"/>
      <c r="E1010" s="214"/>
      <c r="F1010" s="214"/>
      <c r="G1010" s="214"/>
      <c r="H1010" s="214"/>
      <c r="I1010" s="214"/>
      <c r="J1010" s="214"/>
      <c r="K1010" s="214"/>
      <c r="L1010" s="214"/>
      <c r="M1010" s="214"/>
      <c r="N1010" s="214"/>
      <c r="O1010" s="214"/>
      <c r="P1010" s="214"/>
      <c r="Q1010" s="214"/>
      <c r="R1010" s="214"/>
      <c r="S1010" s="214"/>
      <c r="T1010" s="214"/>
      <c r="U1010" s="214"/>
      <c r="V1010" s="214"/>
      <c r="W1010" s="214"/>
      <c r="X1010" s="214"/>
      <c r="Y1010" s="214"/>
      <c r="Z1010" s="214"/>
      <c r="AA1010" s="214"/>
      <c r="AB1010" s="214"/>
      <c r="AC1010" s="214"/>
      <c r="AD1010" s="214"/>
      <c r="AE1010" s="214"/>
      <c r="AF1010" s="214"/>
      <c r="AG1010" s="214"/>
      <c r="AH1010" s="214"/>
      <c r="AI1010" s="214"/>
      <c r="AJ1010" s="214"/>
    </row>
    <row r="1011">
      <c r="A1011" s="214"/>
      <c r="B1011" s="214"/>
      <c r="C1011" s="214"/>
      <c r="D1011" s="214"/>
      <c r="E1011" s="214"/>
      <c r="F1011" s="214"/>
      <c r="G1011" s="214"/>
      <c r="H1011" s="214"/>
      <c r="I1011" s="214"/>
      <c r="J1011" s="214"/>
      <c r="K1011" s="214"/>
      <c r="L1011" s="214"/>
      <c r="M1011" s="214"/>
      <c r="N1011" s="214"/>
      <c r="O1011" s="214"/>
      <c r="P1011" s="214"/>
      <c r="Q1011" s="214"/>
      <c r="R1011" s="214"/>
      <c r="S1011" s="214"/>
      <c r="T1011" s="214"/>
      <c r="U1011" s="214"/>
      <c r="V1011" s="214"/>
      <c r="W1011" s="214"/>
      <c r="X1011" s="214"/>
      <c r="Y1011" s="214"/>
      <c r="Z1011" s="214"/>
      <c r="AA1011" s="214"/>
      <c r="AB1011" s="214"/>
      <c r="AC1011" s="214"/>
      <c r="AD1011" s="214"/>
      <c r="AE1011" s="214"/>
      <c r="AF1011" s="214"/>
      <c r="AG1011" s="214"/>
      <c r="AH1011" s="214"/>
      <c r="AI1011" s="214"/>
      <c r="AJ1011" s="214"/>
    </row>
    <row r="1012">
      <c r="A1012" s="214"/>
      <c r="B1012" s="214"/>
      <c r="C1012" s="214"/>
      <c r="D1012" s="214"/>
      <c r="E1012" s="214"/>
      <c r="F1012" s="214"/>
      <c r="G1012" s="214"/>
      <c r="H1012" s="214"/>
      <c r="I1012" s="214"/>
      <c r="J1012" s="214"/>
      <c r="K1012" s="214"/>
      <c r="L1012" s="214"/>
      <c r="M1012" s="214"/>
      <c r="N1012" s="214"/>
      <c r="O1012" s="214"/>
      <c r="P1012" s="214"/>
      <c r="Q1012" s="214"/>
      <c r="R1012" s="214"/>
      <c r="S1012" s="214"/>
      <c r="T1012" s="214"/>
      <c r="U1012" s="214"/>
      <c r="V1012" s="214"/>
      <c r="W1012" s="214"/>
      <c r="X1012" s="214"/>
      <c r="Y1012" s="214"/>
      <c r="Z1012" s="214"/>
      <c r="AA1012" s="214"/>
      <c r="AB1012" s="214"/>
      <c r="AC1012" s="214"/>
      <c r="AD1012" s="214"/>
      <c r="AE1012" s="214"/>
      <c r="AF1012" s="214"/>
      <c r="AG1012" s="214"/>
      <c r="AH1012" s="214"/>
      <c r="AI1012" s="214"/>
      <c r="AJ1012" s="214"/>
    </row>
    <row r="1013">
      <c r="A1013" s="214"/>
      <c r="B1013" s="214"/>
      <c r="C1013" s="214"/>
      <c r="D1013" s="214"/>
      <c r="E1013" s="214"/>
      <c r="F1013" s="214"/>
      <c r="G1013" s="214"/>
      <c r="H1013" s="214"/>
      <c r="I1013" s="214"/>
      <c r="J1013" s="214"/>
      <c r="K1013" s="214"/>
      <c r="L1013" s="214"/>
      <c r="M1013" s="214"/>
      <c r="N1013" s="214"/>
      <c r="O1013" s="214"/>
      <c r="P1013" s="214"/>
      <c r="Q1013" s="214"/>
      <c r="R1013" s="214"/>
      <c r="S1013" s="214"/>
      <c r="T1013" s="214"/>
      <c r="U1013" s="214"/>
      <c r="V1013" s="214"/>
      <c r="W1013" s="214"/>
      <c r="X1013" s="214"/>
      <c r="Y1013" s="214"/>
      <c r="Z1013" s="214"/>
      <c r="AA1013" s="214"/>
      <c r="AB1013" s="214"/>
      <c r="AC1013" s="214"/>
      <c r="AD1013" s="214"/>
      <c r="AE1013" s="214"/>
      <c r="AF1013" s="214"/>
      <c r="AG1013" s="214"/>
      <c r="AH1013" s="214"/>
      <c r="AI1013" s="214"/>
      <c r="AJ1013" s="214"/>
    </row>
    <row r="1014">
      <c r="A1014" s="214"/>
      <c r="B1014" s="214"/>
      <c r="C1014" s="214"/>
      <c r="D1014" s="214"/>
      <c r="E1014" s="214"/>
      <c r="F1014" s="214"/>
      <c r="G1014" s="214"/>
      <c r="H1014" s="214"/>
      <c r="I1014" s="214"/>
      <c r="J1014" s="214"/>
      <c r="K1014" s="214"/>
      <c r="L1014" s="214"/>
      <c r="M1014" s="214"/>
      <c r="N1014" s="214"/>
      <c r="O1014" s="214"/>
      <c r="P1014" s="214"/>
      <c r="Q1014" s="214"/>
      <c r="R1014" s="214"/>
      <c r="S1014" s="214"/>
      <c r="T1014" s="214"/>
      <c r="U1014" s="214"/>
      <c r="V1014" s="214"/>
      <c r="W1014" s="214"/>
      <c r="X1014" s="214"/>
      <c r="Y1014" s="214"/>
      <c r="Z1014" s="214"/>
      <c r="AA1014" s="214"/>
      <c r="AB1014" s="214"/>
      <c r="AC1014" s="214"/>
      <c r="AD1014" s="214"/>
      <c r="AE1014" s="214"/>
      <c r="AF1014" s="214"/>
      <c r="AG1014" s="214"/>
      <c r="AH1014" s="214"/>
      <c r="AI1014" s="214"/>
      <c r="AJ1014" s="214"/>
    </row>
    <row r="1015">
      <c r="A1015" s="214"/>
      <c r="B1015" s="214"/>
      <c r="C1015" s="214"/>
      <c r="D1015" s="214"/>
      <c r="E1015" s="214"/>
      <c r="F1015" s="214"/>
      <c r="G1015" s="214"/>
      <c r="H1015" s="214"/>
      <c r="I1015" s="214"/>
      <c r="J1015" s="214"/>
      <c r="K1015" s="214"/>
      <c r="L1015" s="214"/>
      <c r="M1015" s="214"/>
      <c r="N1015" s="214"/>
      <c r="O1015" s="214"/>
      <c r="P1015" s="214"/>
      <c r="Q1015" s="214"/>
      <c r="R1015" s="214"/>
      <c r="S1015" s="214"/>
      <c r="T1015" s="214"/>
      <c r="U1015" s="214"/>
      <c r="V1015" s="214"/>
      <c r="W1015" s="214"/>
      <c r="X1015" s="214"/>
      <c r="Y1015" s="214"/>
      <c r="Z1015" s="214"/>
      <c r="AA1015" s="214"/>
      <c r="AB1015" s="214"/>
      <c r="AC1015" s="214"/>
      <c r="AD1015" s="214"/>
      <c r="AE1015" s="214"/>
      <c r="AF1015" s="214"/>
      <c r="AG1015" s="214"/>
      <c r="AH1015" s="214"/>
      <c r="AI1015" s="214"/>
      <c r="AJ1015" s="214"/>
    </row>
    <row r="1016">
      <c r="A1016" s="214"/>
      <c r="B1016" s="214"/>
      <c r="C1016" s="214"/>
      <c r="D1016" s="214"/>
      <c r="E1016" s="214"/>
      <c r="F1016" s="214"/>
      <c r="G1016" s="214"/>
      <c r="H1016" s="214"/>
      <c r="I1016" s="214"/>
      <c r="J1016" s="214"/>
      <c r="K1016" s="214"/>
      <c r="L1016" s="214"/>
      <c r="M1016" s="214"/>
      <c r="N1016" s="214"/>
      <c r="O1016" s="214"/>
      <c r="P1016" s="214"/>
      <c r="Q1016" s="214"/>
      <c r="R1016" s="214"/>
      <c r="S1016" s="214"/>
      <c r="T1016" s="214"/>
      <c r="U1016" s="214"/>
      <c r="V1016" s="214"/>
      <c r="W1016" s="214"/>
      <c r="X1016" s="214"/>
      <c r="Y1016" s="214"/>
      <c r="Z1016" s="214"/>
      <c r="AA1016" s="214"/>
      <c r="AB1016" s="214"/>
      <c r="AC1016" s="214"/>
      <c r="AD1016" s="214"/>
      <c r="AE1016" s="214"/>
      <c r="AF1016" s="214"/>
      <c r="AG1016" s="214"/>
      <c r="AH1016" s="214"/>
      <c r="AI1016" s="214"/>
      <c r="AJ1016" s="214"/>
    </row>
    <row r="1017">
      <c r="A1017" s="214"/>
      <c r="B1017" s="214"/>
      <c r="C1017" s="214"/>
      <c r="D1017" s="214"/>
      <c r="E1017" s="214"/>
      <c r="F1017" s="214"/>
      <c r="G1017" s="214"/>
      <c r="H1017" s="214"/>
      <c r="I1017" s="214"/>
      <c r="J1017" s="214"/>
      <c r="K1017" s="214"/>
      <c r="L1017" s="214"/>
      <c r="M1017" s="214"/>
      <c r="N1017" s="214"/>
      <c r="O1017" s="214"/>
      <c r="P1017" s="214"/>
      <c r="Q1017" s="214"/>
      <c r="R1017" s="214"/>
      <c r="S1017" s="214"/>
      <c r="T1017" s="214"/>
      <c r="U1017" s="214"/>
      <c r="V1017" s="214"/>
      <c r="W1017" s="214"/>
      <c r="X1017" s="214"/>
      <c r="Y1017" s="214"/>
      <c r="Z1017" s="214"/>
      <c r="AA1017" s="214"/>
      <c r="AB1017" s="214"/>
      <c r="AC1017" s="214"/>
      <c r="AD1017" s="214"/>
      <c r="AE1017" s="214"/>
      <c r="AF1017" s="214"/>
      <c r="AG1017" s="214"/>
      <c r="AH1017" s="214"/>
      <c r="AI1017" s="214"/>
      <c r="AJ1017" s="214"/>
    </row>
    <row r="1018">
      <c r="A1018" s="214"/>
      <c r="B1018" s="214"/>
      <c r="C1018" s="214"/>
      <c r="D1018" s="214"/>
      <c r="E1018" s="214"/>
      <c r="F1018" s="214"/>
      <c r="G1018" s="214"/>
      <c r="H1018" s="214"/>
      <c r="I1018" s="214"/>
      <c r="J1018" s="214"/>
      <c r="K1018" s="214"/>
      <c r="L1018" s="214"/>
      <c r="M1018" s="214"/>
      <c r="N1018" s="214"/>
      <c r="O1018" s="214"/>
      <c r="P1018" s="214"/>
      <c r="Q1018" s="214"/>
      <c r="R1018" s="214"/>
      <c r="S1018" s="214"/>
      <c r="T1018" s="214"/>
      <c r="U1018" s="214"/>
      <c r="V1018" s="214"/>
      <c r="W1018" s="214"/>
      <c r="X1018" s="214"/>
      <c r="Y1018" s="214"/>
      <c r="Z1018" s="214"/>
      <c r="AA1018" s="214"/>
      <c r="AB1018" s="214"/>
      <c r="AC1018" s="214"/>
      <c r="AD1018" s="214"/>
      <c r="AE1018" s="214"/>
      <c r="AF1018" s="214"/>
      <c r="AG1018" s="214"/>
      <c r="AH1018" s="214"/>
      <c r="AI1018" s="214"/>
      <c r="AJ1018" s="214"/>
    </row>
    <row r="1019">
      <c r="A1019" s="214"/>
      <c r="B1019" s="214"/>
      <c r="C1019" s="214"/>
      <c r="D1019" s="214"/>
      <c r="E1019" s="214"/>
      <c r="F1019" s="214"/>
      <c r="G1019" s="214"/>
      <c r="H1019" s="214"/>
      <c r="I1019" s="214"/>
      <c r="J1019" s="214"/>
      <c r="K1019" s="214"/>
      <c r="L1019" s="214"/>
      <c r="M1019" s="214"/>
      <c r="N1019" s="214"/>
      <c r="O1019" s="214"/>
      <c r="P1019" s="214"/>
      <c r="Q1019" s="214"/>
      <c r="R1019" s="214"/>
      <c r="S1019" s="214"/>
      <c r="T1019" s="214"/>
      <c r="U1019" s="214"/>
      <c r="V1019" s="214"/>
      <c r="W1019" s="214"/>
      <c r="X1019" s="214"/>
      <c r="Y1019" s="214"/>
      <c r="Z1019" s="214"/>
      <c r="AA1019" s="214"/>
      <c r="AB1019" s="214"/>
      <c r="AC1019" s="214"/>
      <c r="AD1019" s="214"/>
      <c r="AE1019" s="214"/>
      <c r="AF1019" s="214"/>
      <c r="AG1019" s="214"/>
      <c r="AH1019" s="214"/>
      <c r="AI1019" s="214"/>
      <c r="AJ1019" s="214"/>
    </row>
    <row r="1020">
      <c r="A1020" s="214"/>
      <c r="B1020" s="214"/>
      <c r="C1020" s="214"/>
      <c r="D1020" s="214"/>
      <c r="E1020" s="214"/>
      <c r="F1020" s="214"/>
      <c r="G1020" s="214"/>
      <c r="H1020" s="214"/>
      <c r="I1020" s="214"/>
      <c r="J1020" s="214"/>
      <c r="K1020" s="214"/>
      <c r="L1020" s="214"/>
      <c r="M1020" s="214"/>
      <c r="N1020" s="214"/>
      <c r="O1020" s="214"/>
      <c r="P1020" s="214"/>
      <c r="Q1020" s="214"/>
      <c r="R1020" s="214"/>
      <c r="S1020" s="214"/>
      <c r="T1020" s="214"/>
      <c r="U1020" s="214"/>
      <c r="V1020" s="214"/>
      <c r="W1020" s="214"/>
      <c r="X1020" s="214"/>
      <c r="Y1020" s="214"/>
      <c r="Z1020" s="214"/>
      <c r="AA1020" s="214"/>
      <c r="AB1020" s="214"/>
      <c r="AC1020" s="214"/>
      <c r="AD1020" s="214"/>
      <c r="AE1020" s="214"/>
      <c r="AF1020" s="214"/>
      <c r="AG1020" s="214"/>
      <c r="AH1020" s="214"/>
      <c r="AI1020" s="214"/>
      <c r="AJ1020" s="214"/>
    </row>
    <row r="1021">
      <c r="A1021" s="214"/>
      <c r="B1021" s="214"/>
      <c r="C1021" s="214"/>
      <c r="D1021" s="214"/>
      <c r="E1021" s="214"/>
      <c r="F1021" s="214"/>
      <c r="G1021" s="214"/>
      <c r="H1021" s="214"/>
      <c r="I1021" s="214"/>
      <c r="J1021" s="214"/>
      <c r="K1021" s="214"/>
      <c r="L1021" s="214"/>
      <c r="M1021" s="214"/>
      <c r="N1021" s="21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4"/>
      <c r="AA1021" s="214"/>
      <c r="AB1021" s="214"/>
      <c r="AC1021" s="214"/>
      <c r="AD1021" s="214"/>
      <c r="AE1021" s="214"/>
      <c r="AF1021" s="214"/>
      <c r="AG1021" s="214"/>
      <c r="AH1021" s="214"/>
      <c r="AI1021" s="214"/>
      <c r="AJ1021" s="214"/>
    </row>
    <row r="1022">
      <c r="A1022" s="214"/>
      <c r="B1022" s="214"/>
      <c r="C1022" s="214"/>
      <c r="D1022" s="214"/>
      <c r="E1022" s="214"/>
      <c r="F1022" s="214"/>
      <c r="G1022" s="214"/>
      <c r="H1022" s="214"/>
      <c r="I1022" s="214"/>
      <c r="J1022" s="214"/>
      <c r="K1022" s="214"/>
      <c r="L1022" s="214"/>
      <c r="M1022" s="214"/>
      <c r="N1022" s="214"/>
      <c r="O1022" s="214"/>
      <c r="P1022" s="214"/>
      <c r="Q1022" s="214"/>
      <c r="R1022" s="214"/>
      <c r="S1022" s="214"/>
      <c r="T1022" s="214"/>
      <c r="U1022" s="214"/>
      <c r="V1022" s="214"/>
      <c r="W1022" s="214"/>
      <c r="X1022" s="214"/>
      <c r="Y1022" s="214"/>
      <c r="Z1022" s="214"/>
      <c r="AA1022" s="214"/>
      <c r="AB1022" s="214"/>
      <c r="AC1022" s="214"/>
      <c r="AD1022" s="214"/>
      <c r="AE1022" s="214"/>
      <c r="AF1022" s="214"/>
      <c r="AG1022" s="214"/>
      <c r="AH1022" s="214"/>
      <c r="AI1022" s="214"/>
      <c r="AJ1022" s="214"/>
    </row>
    <row r="1023">
      <c r="A1023" s="214"/>
      <c r="B1023" s="214"/>
      <c r="C1023" s="214"/>
      <c r="D1023" s="214"/>
      <c r="E1023" s="214"/>
      <c r="F1023" s="214"/>
      <c r="G1023" s="214"/>
      <c r="H1023" s="214"/>
      <c r="I1023" s="214"/>
      <c r="J1023" s="214"/>
      <c r="K1023" s="214"/>
      <c r="L1023" s="214"/>
      <c r="M1023" s="214"/>
      <c r="N1023" s="214"/>
      <c r="O1023" s="214"/>
      <c r="P1023" s="214"/>
      <c r="Q1023" s="214"/>
      <c r="R1023" s="214"/>
      <c r="S1023" s="214"/>
      <c r="T1023" s="214"/>
      <c r="U1023" s="214"/>
      <c r="V1023" s="214"/>
      <c r="W1023" s="214"/>
      <c r="X1023" s="214"/>
      <c r="Y1023" s="214"/>
      <c r="Z1023" s="214"/>
      <c r="AA1023" s="214"/>
      <c r="AB1023" s="214"/>
      <c r="AC1023" s="214"/>
      <c r="AD1023" s="214"/>
      <c r="AE1023" s="214"/>
      <c r="AF1023" s="214"/>
      <c r="AG1023" s="214"/>
      <c r="AH1023" s="214"/>
      <c r="AI1023" s="214"/>
      <c r="AJ1023" s="214"/>
    </row>
    <row r="1024">
      <c r="A1024" s="214"/>
      <c r="B1024" s="214"/>
      <c r="C1024" s="214"/>
      <c r="D1024" s="214"/>
      <c r="E1024" s="214"/>
      <c r="F1024" s="214"/>
      <c r="G1024" s="214"/>
      <c r="H1024" s="214"/>
      <c r="I1024" s="214"/>
      <c r="J1024" s="214"/>
      <c r="K1024" s="214"/>
      <c r="L1024" s="214"/>
      <c r="M1024" s="214"/>
      <c r="N1024" s="214"/>
      <c r="O1024" s="214"/>
      <c r="P1024" s="214"/>
      <c r="Q1024" s="214"/>
      <c r="R1024" s="214"/>
      <c r="S1024" s="214"/>
      <c r="T1024" s="214"/>
      <c r="U1024" s="214"/>
      <c r="V1024" s="214"/>
      <c r="W1024" s="214"/>
      <c r="X1024" s="214"/>
      <c r="Y1024" s="214"/>
      <c r="Z1024" s="214"/>
      <c r="AA1024" s="214"/>
      <c r="AB1024" s="214"/>
      <c r="AC1024" s="214"/>
      <c r="AD1024" s="214"/>
      <c r="AE1024" s="214"/>
      <c r="AF1024" s="214"/>
      <c r="AG1024" s="214"/>
      <c r="AH1024" s="214"/>
      <c r="AI1024" s="214"/>
      <c r="AJ1024" s="214"/>
    </row>
    <row r="1025">
      <c r="A1025" s="214"/>
      <c r="B1025" s="214"/>
      <c r="C1025" s="214"/>
      <c r="D1025" s="214"/>
      <c r="E1025" s="214"/>
      <c r="F1025" s="214"/>
      <c r="G1025" s="214"/>
      <c r="H1025" s="214"/>
      <c r="I1025" s="214"/>
      <c r="J1025" s="214"/>
      <c r="K1025" s="214"/>
      <c r="L1025" s="214"/>
      <c r="M1025" s="214"/>
      <c r="N1025" s="214"/>
      <c r="O1025" s="214"/>
      <c r="P1025" s="214"/>
      <c r="Q1025" s="214"/>
      <c r="R1025" s="214"/>
      <c r="S1025" s="214"/>
      <c r="T1025" s="214"/>
      <c r="U1025" s="214"/>
      <c r="V1025" s="214"/>
      <c r="W1025" s="214"/>
      <c r="X1025" s="214"/>
      <c r="Y1025" s="214"/>
      <c r="Z1025" s="214"/>
      <c r="AA1025" s="214"/>
      <c r="AB1025" s="214"/>
      <c r="AC1025" s="214"/>
      <c r="AD1025" s="214"/>
      <c r="AE1025" s="214"/>
      <c r="AF1025" s="214"/>
      <c r="AG1025" s="214"/>
      <c r="AH1025" s="214"/>
      <c r="AI1025" s="214"/>
      <c r="AJ1025" s="214"/>
    </row>
    <row r="1026">
      <c r="A1026" s="214"/>
      <c r="B1026" s="214"/>
      <c r="C1026" s="214"/>
      <c r="D1026" s="214"/>
      <c r="E1026" s="214"/>
      <c r="F1026" s="214"/>
      <c r="G1026" s="214"/>
      <c r="H1026" s="214"/>
      <c r="I1026" s="214"/>
      <c r="J1026" s="214"/>
      <c r="K1026" s="214"/>
      <c r="L1026" s="214"/>
      <c r="M1026" s="214"/>
      <c r="N1026" s="214"/>
      <c r="O1026" s="214"/>
      <c r="P1026" s="214"/>
      <c r="Q1026" s="214"/>
      <c r="R1026" s="214"/>
      <c r="S1026" s="214"/>
      <c r="T1026" s="214"/>
      <c r="U1026" s="214"/>
      <c r="V1026" s="214"/>
      <c r="W1026" s="214"/>
      <c r="X1026" s="214"/>
      <c r="Y1026" s="214"/>
      <c r="Z1026" s="214"/>
      <c r="AA1026" s="214"/>
      <c r="AB1026" s="214"/>
      <c r="AC1026" s="214"/>
      <c r="AD1026" s="214"/>
      <c r="AE1026" s="214"/>
      <c r="AF1026" s="214"/>
      <c r="AG1026" s="214"/>
      <c r="AH1026" s="214"/>
      <c r="AI1026" s="214"/>
      <c r="AJ1026" s="214"/>
    </row>
    <row r="1027">
      <c r="A1027" s="214"/>
      <c r="B1027" s="214"/>
      <c r="C1027" s="214"/>
      <c r="D1027" s="214"/>
      <c r="E1027" s="214"/>
      <c r="F1027" s="214"/>
      <c r="G1027" s="214"/>
      <c r="H1027" s="214"/>
      <c r="I1027" s="214"/>
      <c r="J1027" s="214"/>
      <c r="K1027" s="214"/>
      <c r="L1027" s="214"/>
      <c r="M1027" s="214"/>
      <c r="N1027" s="214"/>
      <c r="O1027" s="214"/>
      <c r="P1027" s="214"/>
      <c r="Q1027" s="214"/>
      <c r="R1027" s="214"/>
      <c r="S1027" s="214"/>
      <c r="T1027" s="214"/>
      <c r="U1027" s="214"/>
      <c r="V1027" s="214"/>
      <c r="W1027" s="214"/>
      <c r="X1027" s="214"/>
      <c r="Y1027" s="214"/>
      <c r="Z1027" s="214"/>
      <c r="AA1027" s="214"/>
      <c r="AB1027" s="214"/>
      <c r="AC1027" s="214"/>
      <c r="AD1027" s="214"/>
      <c r="AE1027" s="214"/>
      <c r="AF1027" s="214"/>
      <c r="AG1027" s="214"/>
      <c r="AH1027" s="214"/>
      <c r="AI1027" s="214"/>
      <c r="AJ1027" s="214"/>
    </row>
    <row r="1028">
      <c r="A1028" s="214"/>
      <c r="B1028" s="214"/>
      <c r="C1028" s="214"/>
      <c r="D1028" s="214"/>
      <c r="E1028" s="214"/>
      <c r="F1028" s="214"/>
      <c r="G1028" s="214"/>
      <c r="H1028" s="214"/>
      <c r="I1028" s="214"/>
      <c r="J1028" s="214"/>
      <c r="K1028" s="214"/>
      <c r="L1028" s="214"/>
      <c r="M1028" s="214"/>
      <c r="N1028" s="214"/>
      <c r="O1028" s="214"/>
      <c r="P1028" s="214"/>
      <c r="Q1028" s="214"/>
      <c r="R1028" s="214"/>
      <c r="S1028" s="214"/>
      <c r="T1028" s="214"/>
      <c r="U1028" s="214"/>
      <c r="V1028" s="214"/>
      <c r="W1028" s="214"/>
      <c r="X1028" s="214"/>
      <c r="Y1028" s="214"/>
      <c r="Z1028" s="214"/>
      <c r="AA1028" s="214"/>
      <c r="AB1028" s="214"/>
      <c r="AC1028" s="214"/>
      <c r="AD1028" s="214"/>
      <c r="AE1028" s="214"/>
      <c r="AF1028" s="214"/>
      <c r="AG1028" s="214"/>
      <c r="AH1028" s="214"/>
      <c r="AI1028" s="214"/>
      <c r="AJ1028" s="214"/>
    </row>
    <row r="1029">
      <c r="A1029" s="214"/>
      <c r="B1029" s="214"/>
      <c r="C1029" s="214"/>
      <c r="D1029" s="214"/>
      <c r="E1029" s="214"/>
      <c r="F1029" s="214"/>
      <c r="G1029" s="214"/>
      <c r="H1029" s="214"/>
      <c r="I1029" s="214"/>
      <c r="J1029" s="214"/>
      <c r="K1029" s="214"/>
      <c r="L1029" s="214"/>
      <c r="M1029" s="214"/>
      <c r="N1029" s="214"/>
      <c r="O1029" s="214"/>
      <c r="P1029" s="214"/>
      <c r="Q1029" s="214"/>
      <c r="R1029" s="214"/>
      <c r="S1029" s="214"/>
      <c r="T1029" s="214"/>
      <c r="U1029" s="214"/>
      <c r="V1029" s="214"/>
      <c r="W1029" s="214"/>
      <c r="X1029" s="214"/>
      <c r="Y1029" s="214"/>
      <c r="Z1029" s="214"/>
      <c r="AA1029" s="214"/>
      <c r="AB1029" s="214"/>
      <c r="AC1029" s="214"/>
      <c r="AD1029" s="214"/>
      <c r="AE1029" s="214"/>
      <c r="AF1029" s="214"/>
      <c r="AG1029" s="214"/>
      <c r="AH1029" s="214"/>
      <c r="AI1029" s="214"/>
      <c r="AJ1029" s="214"/>
    </row>
    <row r="1030">
      <c r="A1030" s="214"/>
      <c r="B1030" s="214"/>
      <c r="C1030" s="214"/>
      <c r="D1030" s="214"/>
      <c r="E1030" s="214"/>
      <c r="F1030" s="214"/>
      <c r="G1030" s="214"/>
      <c r="H1030" s="214"/>
      <c r="I1030" s="214"/>
      <c r="J1030" s="214"/>
      <c r="K1030" s="214"/>
      <c r="L1030" s="214"/>
      <c r="M1030" s="214"/>
      <c r="N1030" s="214"/>
      <c r="O1030" s="214"/>
      <c r="P1030" s="214"/>
      <c r="Q1030" s="214"/>
      <c r="R1030" s="214"/>
      <c r="S1030" s="214"/>
      <c r="T1030" s="214"/>
      <c r="U1030" s="214"/>
      <c r="V1030" s="214"/>
      <c r="W1030" s="214"/>
      <c r="X1030" s="214"/>
      <c r="Y1030" s="214"/>
      <c r="Z1030" s="214"/>
      <c r="AA1030" s="214"/>
      <c r="AB1030" s="214"/>
      <c r="AC1030" s="214"/>
      <c r="AD1030" s="214"/>
      <c r="AE1030" s="214"/>
      <c r="AF1030" s="214"/>
      <c r="AG1030" s="214"/>
      <c r="AH1030" s="214"/>
      <c r="AI1030" s="214"/>
      <c r="AJ1030" s="214"/>
    </row>
    <row r="1031">
      <c r="A1031" s="214"/>
      <c r="B1031" s="214"/>
      <c r="C1031" s="214"/>
      <c r="D1031" s="214"/>
      <c r="E1031" s="214"/>
      <c r="F1031" s="214"/>
      <c r="G1031" s="214"/>
      <c r="H1031" s="214"/>
      <c r="I1031" s="214"/>
      <c r="J1031" s="214"/>
      <c r="K1031" s="214"/>
      <c r="L1031" s="214"/>
      <c r="M1031" s="214"/>
      <c r="N1031" s="214"/>
      <c r="O1031" s="214"/>
      <c r="P1031" s="214"/>
      <c r="Q1031" s="214"/>
      <c r="R1031" s="214"/>
      <c r="S1031" s="214"/>
      <c r="T1031" s="214"/>
      <c r="U1031" s="214"/>
      <c r="V1031" s="214"/>
      <c r="W1031" s="214"/>
      <c r="X1031" s="214"/>
      <c r="Y1031" s="214"/>
      <c r="Z1031" s="214"/>
      <c r="AA1031" s="214"/>
      <c r="AB1031" s="214"/>
      <c r="AC1031" s="214"/>
      <c r="AD1031" s="214"/>
      <c r="AE1031" s="214"/>
      <c r="AF1031" s="214"/>
      <c r="AG1031" s="214"/>
      <c r="AH1031" s="214"/>
      <c r="AI1031" s="214"/>
      <c r="AJ1031" s="214"/>
    </row>
    <row r="1032">
      <c r="A1032" s="214"/>
      <c r="B1032" s="214"/>
      <c r="C1032" s="214"/>
      <c r="D1032" s="214"/>
      <c r="E1032" s="214"/>
      <c r="F1032" s="214"/>
      <c r="G1032" s="214"/>
      <c r="H1032" s="214"/>
      <c r="I1032" s="214"/>
      <c r="J1032" s="214"/>
      <c r="K1032" s="214"/>
      <c r="L1032" s="214"/>
      <c r="M1032" s="214"/>
      <c r="N1032" s="214"/>
      <c r="O1032" s="214"/>
      <c r="P1032" s="214"/>
      <c r="Q1032" s="214"/>
      <c r="R1032" s="214"/>
      <c r="S1032" s="214"/>
      <c r="T1032" s="214"/>
      <c r="U1032" s="214"/>
      <c r="V1032" s="214"/>
      <c r="W1032" s="214"/>
      <c r="X1032" s="214"/>
      <c r="Y1032" s="214"/>
      <c r="Z1032" s="214"/>
      <c r="AA1032" s="214"/>
      <c r="AB1032" s="214"/>
      <c r="AC1032" s="214"/>
      <c r="AD1032" s="214"/>
      <c r="AE1032" s="214"/>
      <c r="AF1032" s="214"/>
      <c r="AG1032" s="214"/>
      <c r="AH1032" s="214"/>
      <c r="AI1032" s="214"/>
      <c r="AJ1032" s="214"/>
    </row>
    <row r="1033">
      <c r="A1033" s="214"/>
      <c r="B1033" s="214"/>
      <c r="C1033" s="214"/>
      <c r="D1033" s="214"/>
      <c r="E1033" s="214"/>
      <c r="F1033" s="214"/>
      <c r="G1033" s="214"/>
      <c r="H1033" s="214"/>
      <c r="I1033" s="214"/>
      <c r="J1033" s="214"/>
      <c r="K1033" s="214"/>
      <c r="L1033" s="214"/>
      <c r="M1033" s="214"/>
      <c r="N1033" s="214"/>
      <c r="O1033" s="214"/>
      <c r="P1033" s="214"/>
      <c r="Q1033" s="214"/>
      <c r="R1033" s="214"/>
      <c r="S1033" s="214"/>
      <c r="T1033" s="214"/>
      <c r="U1033" s="214"/>
      <c r="V1033" s="214"/>
      <c r="W1033" s="214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</row>
    <row r="1034">
      <c r="A1034" s="214"/>
      <c r="B1034" s="214"/>
      <c r="C1034" s="214"/>
      <c r="D1034" s="214"/>
      <c r="E1034" s="214"/>
      <c r="F1034" s="214"/>
      <c r="G1034" s="214"/>
      <c r="H1034" s="214"/>
      <c r="I1034" s="214"/>
      <c r="J1034" s="214"/>
      <c r="K1034" s="214"/>
      <c r="L1034" s="214"/>
      <c r="M1034" s="214"/>
      <c r="N1034" s="214"/>
      <c r="O1034" s="214"/>
      <c r="P1034" s="214"/>
      <c r="Q1034" s="214"/>
      <c r="R1034" s="214"/>
      <c r="S1034" s="214"/>
      <c r="T1034" s="214"/>
      <c r="U1034" s="214"/>
      <c r="V1034" s="214"/>
      <c r="W1034" s="214"/>
      <c r="X1034" s="214"/>
      <c r="Y1034" s="214"/>
      <c r="Z1034" s="214"/>
      <c r="AA1034" s="214"/>
      <c r="AB1034" s="214"/>
      <c r="AC1034" s="214"/>
      <c r="AD1034" s="214"/>
      <c r="AE1034" s="214"/>
      <c r="AF1034" s="214"/>
      <c r="AG1034" s="214"/>
      <c r="AH1034" s="214"/>
      <c r="AI1034" s="214"/>
      <c r="AJ1034" s="214"/>
    </row>
    <row r="1035">
      <c r="A1035" s="214"/>
      <c r="B1035" s="214"/>
      <c r="C1035" s="214"/>
      <c r="D1035" s="214"/>
      <c r="E1035" s="214"/>
      <c r="F1035" s="214"/>
      <c r="G1035" s="214"/>
      <c r="H1035" s="214"/>
      <c r="I1035" s="214"/>
      <c r="J1035" s="214"/>
      <c r="K1035" s="214"/>
      <c r="L1035" s="214"/>
      <c r="M1035" s="214"/>
      <c r="N1035" s="214"/>
      <c r="O1035" s="214"/>
      <c r="P1035" s="214"/>
      <c r="Q1035" s="214"/>
      <c r="R1035" s="214"/>
      <c r="S1035" s="214"/>
      <c r="T1035" s="214"/>
      <c r="U1035" s="214"/>
      <c r="V1035" s="214"/>
      <c r="W1035" s="214"/>
      <c r="X1035" s="214"/>
      <c r="Y1035" s="214"/>
      <c r="Z1035" s="214"/>
      <c r="AA1035" s="214"/>
      <c r="AB1035" s="214"/>
      <c r="AC1035" s="214"/>
      <c r="AD1035" s="214"/>
      <c r="AE1035" s="214"/>
      <c r="AF1035" s="214"/>
      <c r="AG1035" s="214"/>
      <c r="AH1035" s="214"/>
      <c r="AI1035" s="214"/>
      <c r="AJ1035" s="214"/>
    </row>
    <row r="1036">
      <c r="A1036" s="214"/>
      <c r="B1036" s="214"/>
      <c r="C1036" s="214"/>
      <c r="D1036" s="214"/>
      <c r="E1036" s="214"/>
      <c r="F1036" s="214"/>
      <c r="G1036" s="214"/>
      <c r="H1036" s="214"/>
      <c r="I1036" s="214"/>
      <c r="J1036" s="214"/>
      <c r="K1036" s="214"/>
      <c r="L1036" s="214"/>
      <c r="M1036" s="214"/>
      <c r="N1036" s="214"/>
      <c r="O1036" s="214"/>
      <c r="P1036" s="214"/>
      <c r="Q1036" s="214"/>
      <c r="R1036" s="214"/>
      <c r="S1036" s="214"/>
      <c r="T1036" s="214"/>
      <c r="U1036" s="214"/>
      <c r="V1036" s="214"/>
      <c r="W1036" s="214"/>
      <c r="X1036" s="214"/>
      <c r="Y1036" s="214"/>
      <c r="Z1036" s="214"/>
      <c r="AA1036" s="214"/>
      <c r="AB1036" s="214"/>
      <c r="AC1036" s="214"/>
      <c r="AD1036" s="214"/>
      <c r="AE1036" s="214"/>
      <c r="AF1036" s="214"/>
      <c r="AG1036" s="214"/>
      <c r="AH1036" s="214"/>
      <c r="AI1036" s="214"/>
      <c r="AJ1036" s="214"/>
    </row>
    <row r="1037">
      <c r="A1037" s="214"/>
      <c r="B1037" s="214"/>
      <c r="C1037" s="214"/>
      <c r="D1037" s="214"/>
      <c r="E1037" s="214"/>
      <c r="F1037" s="214"/>
      <c r="G1037" s="214"/>
      <c r="H1037" s="214"/>
      <c r="I1037" s="214"/>
      <c r="J1037" s="214"/>
      <c r="K1037" s="214"/>
      <c r="L1037" s="214"/>
      <c r="M1037" s="214"/>
      <c r="N1037" s="21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4"/>
      <c r="AA1037" s="214"/>
      <c r="AB1037" s="214"/>
      <c r="AC1037" s="214"/>
      <c r="AD1037" s="214"/>
      <c r="AE1037" s="214"/>
      <c r="AF1037" s="214"/>
      <c r="AG1037" s="214"/>
      <c r="AH1037" s="214"/>
      <c r="AI1037" s="214"/>
      <c r="AJ1037" s="214"/>
    </row>
    <row r="1038">
      <c r="A1038" s="214"/>
      <c r="B1038" s="214"/>
      <c r="C1038" s="214"/>
      <c r="D1038" s="214"/>
      <c r="E1038" s="214"/>
      <c r="F1038" s="214"/>
      <c r="G1038" s="214"/>
      <c r="H1038" s="214"/>
      <c r="I1038" s="214"/>
      <c r="J1038" s="214"/>
      <c r="K1038" s="214"/>
      <c r="L1038" s="214"/>
      <c r="M1038" s="214"/>
      <c r="N1038" s="214"/>
      <c r="O1038" s="214"/>
      <c r="P1038" s="214"/>
      <c r="Q1038" s="214"/>
      <c r="R1038" s="214"/>
      <c r="S1038" s="214"/>
      <c r="T1038" s="214"/>
      <c r="U1038" s="214"/>
      <c r="V1038" s="214"/>
      <c r="W1038" s="214"/>
      <c r="X1038" s="214"/>
      <c r="Y1038" s="214"/>
      <c r="Z1038" s="214"/>
      <c r="AA1038" s="214"/>
      <c r="AB1038" s="214"/>
      <c r="AC1038" s="214"/>
      <c r="AD1038" s="214"/>
      <c r="AE1038" s="214"/>
      <c r="AF1038" s="214"/>
      <c r="AG1038" s="214"/>
      <c r="AH1038" s="214"/>
      <c r="AI1038" s="214"/>
      <c r="AJ1038" s="214"/>
    </row>
    <row r="1039">
      <c r="A1039" s="214"/>
      <c r="B1039" s="214"/>
      <c r="C1039" s="214"/>
      <c r="D1039" s="214"/>
      <c r="E1039" s="214"/>
      <c r="F1039" s="214"/>
      <c r="G1039" s="214"/>
      <c r="H1039" s="214"/>
      <c r="I1039" s="214"/>
      <c r="J1039" s="214"/>
      <c r="K1039" s="214"/>
      <c r="L1039" s="214"/>
      <c r="M1039" s="214"/>
      <c r="N1039" s="214"/>
      <c r="O1039" s="214"/>
      <c r="P1039" s="214"/>
      <c r="Q1039" s="214"/>
      <c r="R1039" s="214"/>
      <c r="S1039" s="214"/>
      <c r="T1039" s="214"/>
      <c r="U1039" s="214"/>
      <c r="V1039" s="214"/>
      <c r="W1039" s="214"/>
      <c r="X1039" s="214"/>
      <c r="Y1039" s="214"/>
      <c r="Z1039" s="214"/>
      <c r="AA1039" s="214"/>
      <c r="AB1039" s="214"/>
      <c r="AC1039" s="214"/>
      <c r="AD1039" s="214"/>
      <c r="AE1039" s="214"/>
      <c r="AF1039" s="214"/>
      <c r="AG1039" s="214"/>
      <c r="AH1039" s="214"/>
      <c r="AI1039" s="214"/>
      <c r="AJ1039" s="214"/>
    </row>
    <row r="1040">
      <c r="A1040" s="214"/>
      <c r="B1040" s="214"/>
      <c r="C1040" s="214"/>
      <c r="D1040" s="214"/>
      <c r="E1040" s="214"/>
      <c r="F1040" s="214"/>
      <c r="G1040" s="214"/>
      <c r="H1040" s="214"/>
      <c r="I1040" s="214"/>
      <c r="J1040" s="214"/>
      <c r="K1040" s="214"/>
      <c r="L1040" s="214"/>
      <c r="M1040" s="214"/>
      <c r="N1040" s="214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4"/>
      <c r="AA1040" s="214"/>
      <c r="AB1040" s="214"/>
      <c r="AC1040" s="214"/>
      <c r="AD1040" s="214"/>
      <c r="AE1040" s="214"/>
      <c r="AF1040" s="214"/>
      <c r="AG1040" s="214"/>
      <c r="AH1040" s="214"/>
      <c r="AI1040" s="214"/>
      <c r="AJ1040" s="214"/>
    </row>
    <row r="1041">
      <c r="A1041" s="214"/>
      <c r="B1041" s="214"/>
      <c r="C1041" s="214"/>
      <c r="D1041" s="214"/>
      <c r="E1041" s="214"/>
      <c r="F1041" s="214"/>
      <c r="G1041" s="214"/>
      <c r="H1041" s="214"/>
      <c r="I1041" s="214"/>
      <c r="J1041" s="214"/>
      <c r="K1041" s="214"/>
      <c r="L1041" s="214"/>
      <c r="M1041" s="214"/>
      <c r="N1041" s="214"/>
      <c r="O1041" s="214"/>
      <c r="P1041" s="214"/>
      <c r="Q1041" s="214"/>
      <c r="R1041" s="214"/>
      <c r="S1041" s="214"/>
      <c r="T1041" s="214"/>
      <c r="U1041" s="214"/>
      <c r="V1041" s="214"/>
      <c r="W1041" s="214"/>
      <c r="X1041" s="214"/>
      <c r="Y1041" s="214"/>
      <c r="Z1041" s="214"/>
      <c r="AA1041" s="214"/>
      <c r="AB1041" s="214"/>
      <c r="AC1041" s="214"/>
      <c r="AD1041" s="214"/>
      <c r="AE1041" s="214"/>
      <c r="AF1041" s="214"/>
      <c r="AG1041" s="214"/>
      <c r="AH1041" s="214"/>
      <c r="AI1041" s="214"/>
      <c r="AJ1041" s="214"/>
    </row>
    <row r="1042">
      <c r="A1042" s="214"/>
      <c r="B1042" s="214"/>
      <c r="C1042" s="214"/>
      <c r="D1042" s="214"/>
      <c r="E1042" s="214"/>
      <c r="F1042" s="214"/>
      <c r="G1042" s="214"/>
      <c r="H1042" s="214"/>
      <c r="I1042" s="214"/>
      <c r="J1042" s="214"/>
      <c r="K1042" s="214"/>
      <c r="L1042" s="214"/>
      <c r="M1042" s="214"/>
      <c r="N1042" s="214"/>
      <c r="O1042" s="214"/>
      <c r="P1042" s="214"/>
      <c r="Q1042" s="214"/>
      <c r="R1042" s="214"/>
      <c r="S1042" s="214"/>
      <c r="T1042" s="214"/>
      <c r="U1042" s="214"/>
      <c r="V1042" s="214"/>
      <c r="W1042" s="214"/>
      <c r="X1042" s="214"/>
      <c r="Y1042" s="214"/>
      <c r="Z1042" s="214"/>
      <c r="AA1042" s="214"/>
      <c r="AB1042" s="214"/>
      <c r="AC1042" s="214"/>
      <c r="AD1042" s="214"/>
      <c r="AE1042" s="214"/>
      <c r="AF1042" s="214"/>
      <c r="AG1042" s="214"/>
      <c r="AH1042" s="214"/>
      <c r="AI1042" s="214"/>
      <c r="AJ1042" s="214"/>
    </row>
    <row r="1043">
      <c r="A1043" s="214"/>
      <c r="B1043" s="214"/>
      <c r="C1043" s="214"/>
      <c r="D1043" s="214"/>
      <c r="E1043" s="214"/>
      <c r="F1043" s="214"/>
      <c r="G1043" s="214"/>
      <c r="H1043" s="214"/>
      <c r="I1043" s="214"/>
      <c r="J1043" s="214"/>
      <c r="K1043" s="214"/>
      <c r="L1043" s="214"/>
      <c r="M1043" s="214"/>
      <c r="N1043" s="214"/>
      <c r="O1043" s="214"/>
      <c r="P1043" s="214"/>
      <c r="Q1043" s="214"/>
      <c r="R1043" s="214"/>
      <c r="S1043" s="214"/>
      <c r="T1043" s="214"/>
      <c r="U1043" s="214"/>
      <c r="V1043" s="214"/>
      <c r="W1043" s="214"/>
      <c r="X1043" s="214"/>
      <c r="Y1043" s="214"/>
      <c r="Z1043" s="214"/>
      <c r="AA1043" s="214"/>
      <c r="AB1043" s="214"/>
      <c r="AC1043" s="214"/>
      <c r="AD1043" s="214"/>
      <c r="AE1043" s="214"/>
      <c r="AF1043" s="214"/>
      <c r="AG1043" s="214"/>
      <c r="AH1043" s="214"/>
      <c r="AI1043" s="214"/>
      <c r="AJ1043" s="214"/>
    </row>
    <row r="1044">
      <c r="A1044" s="214"/>
      <c r="B1044" s="214"/>
      <c r="C1044" s="214"/>
      <c r="D1044" s="214"/>
      <c r="E1044" s="214"/>
      <c r="F1044" s="214"/>
      <c r="G1044" s="214"/>
      <c r="H1044" s="214"/>
      <c r="I1044" s="214"/>
      <c r="J1044" s="214"/>
      <c r="K1044" s="214"/>
      <c r="L1044" s="214"/>
      <c r="M1044" s="214"/>
      <c r="N1044" s="214"/>
      <c r="O1044" s="214"/>
      <c r="P1044" s="214"/>
      <c r="Q1044" s="214"/>
      <c r="R1044" s="214"/>
      <c r="S1044" s="214"/>
      <c r="T1044" s="214"/>
      <c r="U1044" s="214"/>
      <c r="V1044" s="214"/>
      <c r="W1044" s="214"/>
      <c r="X1044" s="214"/>
      <c r="Y1044" s="214"/>
      <c r="Z1044" s="214"/>
      <c r="AA1044" s="214"/>
      <c r="AB1044" s="214"/>
      <c r="AC1044" s="214"/>
      <c r="AD1044" s="214"/>
      <c r="AE1044" s="214"/>
      <c r="AF1044" s="214"/>
      <c r="AG1044" s="214"/>
      <c r="AH1044" s="214"/>
      <c r="AI1044" s="214"/>
      <c r="AJ1044" s="214"/>
    </row>
    <row r="1045">
      <c r="A1045" s="214"/>
      <c r="B1045" s="214"/>
      <c r="C1045" s="214"/>
      <c r="D1045" s="214"/>
      <c r="E1045" s="214"/>
      <c r="F1045" s="214"/>
      <c r="G1045" s="214"/>
      <c r="H1045" s="214"/>
      <c r="I1045" s="214"/>
      <c r="J1045" s="214"/>
      <c r="K1045" s="214"/>
      <c r="L1045" s="214"/>
      <c r="M1045" s="214"/>
      <c r="N1045" s="214"/>
      <c r="O1045" s="214"/>
      <c r="P1045" s="214"/>
      <c r="Q1045" s="214"/>
      <c r="R1045" s="214"/>
      <c r="S1045" s="214"/>
      <c r="T1045" s="214"/>
      <c r="U1045" s="214"/>
      <c r="V1045" s="214"/>
      <c r="W1045" s="214"/>
      <c r="X1045" s="214"/>
      <c r="Y1045" s="214"/>
      <c r="Z1045" s="214"/>
      <c r="AA1045" s="214"/>
      <c r="AB1045" s="214"/>
      <c r="AC1045" s="214"/>
      <c r="AD1045" s="214"/>
      <c r="AE1045" s="214"/>
      <c r="AF1045" s="214"/>
      <c r="AG1045" s="214"/>
      <c r="AH1045" s="214"/>
      <c r="AI1045" s="214"/>
      <c r="AJ1045" s="214"/>
    </row>
    <row r="1046">
      <c r="A1046" s="214"/>
      <c r="B1046" s="214"/>
      <c r="C1046" s="214"/>
      <c r="D1046" s="214"/>
      <c r="E1046" s="214"/>
      <c r="F1046" s="214"/>
      <c r="G1046" s="214"/>
      <c r="H1046" s="214"/>
      <c r="I1046" s="214"/>
      <c r="J1046" s="214"/>
      <c r="K1046" s="214"/>
      <c r="L1046" s="214"/>
      <c r="M1046" s="214"/>
      <c r="N1046" s="214"/>
      <c r="O1046" s="214"/>
      <c r="P1046" s="214"/>
      <c r="Q1046" s="214"/>
      <c r="R1046" s="214"/>
      <c r="S1046" s="214"/>
      <c r="T1046" s="214"/>
      <c r="U1046" s="214"/>
      <c r="V1046" s="214"/>
      <c r="W1046" s="214"/>
      <c r="X1046" s="214"/>
      <c r="Y1046" s="214"/>
      <c r="Z1046" s="214"/>
      <c r="AA1046" s="214"/>
      <c r="AB1046" s="214"/>
      <c r="AC1046" s="214"/>
      <c r="AD1046" s="214"/>
      <c r="AE1046" s="214"/>
      <c r="AF1046" s="214"/>
      <c r="AG1046" s="214"/>
      <c r="AH1046" s="214"/>
      <c r="AI1046" s="214"/>
      <c r="AJ1046" s="214"/>
    </row>
    <row r="1047">
      <c r="A1047" s="214"/>
      <c r="B1047" s="214"/>
      <c r="C1047" s="214"/>
      <c r="D1047" s="214"/>
      <c r="E1047" s="214"/>
      <c r="F1047" s="214"/>
      <c r="G1047" s="214"/>
      <c r="H1047" s="214"/>
      <c r="I1047" s="214"/>
      <c r="J1047" s="214"/>
      <c r="K1047" s="214"/>
      <c r="L1047" s="214"/>
      <c r="M1047" s="214"/>
      <c r="N1047" s="214"/>
      <c r="O1047" s="214"/>
      <c r="P1047" s="214"/>
      <c r="Q1047" s="214"/>
      <c r="R1047" s="214"/>
      <c r="S1047" s="214"/>
      <c r="T1047" s="214"/>
      <c r="U1047" s="214"/>
      <c r="V1047" s="214"/>
      <c r="W1047" s="214"/>
      <c r="X1047" s="214"/>
      <c r="Y1047" s="214"/>
      <c r="Z1047" s="214"/>
      <c r="AA1047" s="214"/>
      <c r="AB1047" s="214"/>
      <c r="AC1047" s="214"/>
      <c r="AD1047" s="214"/>
      <c r="AE1047" s="214"/>
      <c r="AF1047" s="214"/>
      <c r="AG1047" s="214"/>
      <c r="AH1047" s="214"/>
      <c r="AI1047" s="214"/>
      <c r="AJ1047" s="214"/>
    </row>
    <row r="1048">
      <c r="A1048" s="214"/>
      <c r="B1048" s="214"/>
      <c r="C1048" s="214"/>
      <c r="D1048" s="214"/>
      <c r="E1048" s="214"/>
      <c r="F1048" s="214"/>
      <c r="G1048" s="214"/>
      <c r="H1048" s="214"/>
      <c r="I1048" s="214"/>
      <c r="J1048" s="214"/>
      <c r="K1048" s="214"/>
      <c r="L1048" s="214"/>
      <c r="M1048" s="214"/>
      <c r="N1048" s="214"/>
      <c r="O1048" s="214"/>
      <c r="P1048" s="214"/>
      <c r="Q1048" s="214"/>
      <c r="R1048" s="214"/>
      <c r="S1048" s="214"/>
      <c r="T1048" s="214"/>
      <c r="U1048" s="214"/>
      <c r="V1048" s="214"/>
      <c r="W1048" s="214"/>
      <c r="X1048" s="214"/>
      <c r="Y1048" s="214"/>
      <c r="Z1048" s="214"/>
      <c r="AA1048" s="214"/>
      <c r="AB1048" s="214"/>
      <c r="AC1048" s="214"/>
      <c r="AD1048" s="214"/>
      <c r="AE1048" s="214"/>
      <c r="AF1048" s="214"/>
      <c r="AG1048" s="214"/>
      <c r="AH1048" s="214"/>
      <c r="AI1048" s="214"/>
      <c r="AJ1048" s="214"/>
    </row>
    <row r="1049">
      <c r="A1049" s="214"/>
      <c r="B1049" s="214"/>
      <c r="C1049" s="214"/>
      <c r="D1049" s="214"/>
      <c r="E1049" s="214"/>
      <c r="F1049" s="214"/>
      <c r="G1049" s="214"/>
      <c r="H1049" s="214"/>
      <c r="I1049" s="214"/>
      <c r="J1049" s="214"/>
      <c r="K1049" s="214"/>
      <c r="L1049" s="214"/>
      <c r="M1049" s="214"/>
      <c r="N1049" s="214"/>
      <c r="O1049" s="214"/>
      <c r="P1049" s="214"/>
      <c r="Q1049" s="214"/>
      <c r="R1049" s="214"/>
      <c r="S1049" s="214"/>
      <c r="T1049" s="214"/>
      <c r="U1049" s="214"/>
      <c r="V1049" s="214"/>
      <c r="W1049" s="214"/>
      <c r="X1049" s="214"/>
      <c r="Y1049" s="214"/>
      <c r="Z1049" s="214"/>
      <c r="AA1049" s="214"/>
      <c r="AB1049" s="214"/>
      <c r="AC1049" s="214"/>
      <c r="AD1049" s="214"/>
      <c r="AE1049" s="214"/>
      <c r="AF1049" s="214"/>
      <c r="AG1049" s="214"/>
      <c r="AH1049" s="214"/>
      <c r="AI1049" s="214"/>
      <c r="AJ1049" s="214"/>
    </row>
    <row r="1050">
      <c r="A1050" s="214"/>
      <c r="B1050" s="214"/>
      <c r="C1050" s="214"/>
      <c r="D1050" s="214"/>
      <c r="E1050" s="214"/>
      <c r="F1050" s="214"/>
      <c r="G1050" s="214"/>
      <c r="H1050" s="214"/>
      <c r="I1050" s="214"/>
      <c r="J1050" s="214"/>
      <c r="K1050" s="214"/>
      <c r="L1050" s="214"/>
      <c r="M1050" s="214"/>
      <c r="N1050" s="214"/>
      <c r="O1050" s="214"/>
      <c r="P1050" s="214"/>
      <c r="Q1050" s="214"/>
      <c r="R1050" s="214"/>
      <c r="S1050" s="214"/>
      <c r="T1050" s="214"/>
      <c r="U1050" s="214"/>
      <c r="V1050" s="214"/>
      <c r="W1050" s="214"/>
      <c r="X1050" s="214"/>
      <c r="Y1050" s="214"/>
      <c r="Z1050" s="214"/>
      <c r="AA1050" s="214"/>
      <c r="AB1050" s="214"/>
      <c r="AC1050" s="214"/>
      <c r="AD1050" s="214"/>
      <c r="AE1050" s="214"/>
      <c r="AF1050" s="214"/>
      <c r="AG1050" s="214"/>
      <c r="AH1050" s="214"/>
      <c r="AI1050" s="214"/>
      <c r="AJ1050" s="214"/>
    </row>
    <row r="1051">
      <c r="A1051" s="214"/>
      <c r="B1051" s="214"/>
      <c r="C1051" s="214"/>
      <c r="D1051" s="214"/>
      <c r="E1051" s="214"/>
      <c r="F1051" s="214"/>
      <c r="G1051" s="214"/>
      <c r="H1051" s="214"/>
      <c r="I1051" s="214"/>
      <c r="J1051" s="214"/>
      <c r="K1051" s="214"/>
      <c r="L1051" s="214"/>
      <c r="M1051" s="214"/>
      <c r="N1051" s="214"/>
      <c r="O1051" s="214"/>
      <c r="P1051" s="214"/>
      <c r="Q1051" s="214"/>
      <c r="R1051" s="214"/>
      <c r="S1051" s="214"/>
      <c r="T1051" s="214"/>
      <c r="U1051" s="214"/>
      <c r="V1051" s="214"/>
      <c r="W1051" s="214"/>
      <c r="X1051" s="214"/>
      <c r="Y1051" s="214"/>
      <c r="Z1051" s="214"/>
      <c r="AA1051" s="214"/>
      <c r="AB1051" s="214"/>
      <c r="AC1051" s="214"/>
      <c r="AD1051" s="214"/>
      <c r="AE1051" s="214"/>
      <c r="AF1051" s="214"/>
      <c r="AG1051" s="214"/>
      <c r="AH1051" s="214"/>
      <c r="AI1051" s="214"/>
      <c r="AJ1051" s="214"/>
    </row>
    <row r="1052">
      <c r="A1052" s="214"/>
      <c r="B1052" s="214"/>
      <c r="C1052" s="214"/>
      <c r="D1052" s="214"/>
      <c r="E1052" s="214"/>
      <c r="F1052" s="214"/>
      <c r="G1052" s="214"/>
      <c r="H1052" s="214"/>
      <c r="I1052" s="214"/>
      <c r="J1052" s="214"/>
      <c r="K1052" s="214"/>
      <c r="L1052" s="214"/>
      <c r="M1052" s="214"/>
      <c r="N1052" s="214"/>
      <c r="O1052" s="214"/>
      <c r="P1052" s="214"/>
      <c r="Q1052" s="214"/>
      <c r="R1052" s="214"/>
      <c r="S1052" s="214"/>
      <c r="T1052" s="214"/>
      <c r="U1052" s="214"/>
      <c r="V1052" s="214"/>
      <c r="W1052" s="214"/>
      <c r="X1052" s="214"/>
      <c r="Y1052" s="214"/>
      <c r="Z1052" s="214"/>
      <c r="AA1052" s="214"/>
      <c r="AB1052" s="214"/>
      <c r="AC1052" s="214"/>
      <c r="AD1052" s="214"/>
      <c r="AE1052" s="214"/>
      <c r="AF1052" s="214"/>
      <c r="AG1052" s="214"/>
      <c r="AH1052" s="214"/>
      <c r="AI1052" s="214"/>
      <c r="AJ1052" s="214"/>
    </row>
    <row r="1053">
      <c r="A1053" s="214"/>
      <c r="B1053" s="214"/>
      <c r="C1053" s="214"/>
      <c r="D1053" s="214"/>
      <c r="E1053" s="214"/>
      <c r="F1053" s="214"/>
      <c r="G1053" s="214"/>
      <c r="H1053" s="214"/>
      <c r="I1053" s="214"/>
      <c r="J1053" s="214"/>
      <c r="K1053" s="214"/>
      <c r="L1053" s="214"/>
      <c r="M1053" s="214"/>
      <c r="N1053" s="214"/>
      <c r="O1053" s="214"/>
      <c r="P1053" s="214"/>
      <c r="Q1053" s="214"/>
      <c r="R1053" s="214"/>
      <c r="S1053" s="214"/>
      <c r="T1053" s="214"/>
      <c r="U1053" s="214"/>
      <c r="V1053" s="214"/>
      <c r="W1053" s="214"/>
      <c r="X1053" s="214"/>
      <c r="Y1053" s="214"/>
      <c r="Z1053" s="214"/>
      <c r="AA1053" s="214"/>
      <c r="AB1053" s="214"/>
      <c r="AC1053" s="214"/>
      <c r="AD1053" s="214"/>
      <c r="AE1053" s="214"/>
      <c r="AF1053" s="214"/>
      <c r="AG1053" s="214"/>
      <c r="AH1053" s="214"/>
      <c r="AI1053" s="214"/>
      <c r="AJ1053" s="214"/>
    </row>
    <row r="1054">
      <c r="A1054" s="214"/>
      <c r="B1054" s="214"/>
      <c r="C1054" s="214"/>
      <c r="D1054" s="214"/>
      <c r="E1054" s="214"/>
      <c r="F1054" s="214"/>
      <c r="G1054" s="214"/>
      <c r="H1054" s="214"/>
      <c r="I1054" s="214"/>
      <c r="J1054" s="214"/>
      <c r="K1054" s="214"/>
      <c r="L1054" s="214"/>
      <c r="M1054" s="214"/>
      <c r="N1054" s="214"/>
      <c r="O1054" s="214"/>
      <c r="P1054" s="214"/>
      <c r="Q1054" s="214"/>
      <c r="R1054" s="214"/>
      <c r="S1054" s="214"/>
      <c r="T1054" s="214"/>
      <c r="U1054" s="214"/>
      <c r="V1054" s="214"/>
      <c r="W1054" s="214"/>
      <c r="X1054" s="214"/>
      <c r="Y1054" s="214"/>
      <c r="Z1054" s="214"/>
      <c r="AA1054" s="214"/>
      <c r="AB1054" s="214"/>
      <c r="AC1054" s="214"/>
      <c r="AD1054" s="214"/>
      <c r="AE1054" s="214"/>
      <c r="AF1054" s="214"/>
      <c r="AG1054" s="214"/>
      <c r="AH1054" s="214"/>
      <c r="AI1054" s="214"/>
      <c r="AJ1054" s="214"/>
    </row>
    <row r="1055">
      <c r="A1055" s="214"/>
      <c r="B1055" s="214"/>
      <c r="C1055" s="214"/>
      <c r="D1055" s="214"/>
      <c r="E1055" s="214"/>
      <c r="F1055" s="214"/>
      <c r="G1055" s="214"/>
      <c r="H1055" s="214"/>
      <c r="I1055" s="214"/>
      <c r="J1055" s="214"/>
      <c r="K1055" s="214"/>
      <c r="L1055" s="214"/>
      <c r="M1055" s="214"/>
      <c r="N1055" s="214"/>
      <c r="O1055" s="214"/>
      <c r="P1055" s="214"/>
      <c r="Q1055" s="214"/>
      <c r="R1055" s="214"/>
      <c r="S1055" s="214"/>
      <c r="T1055" s="214"/>
      <c r="U1055" s="214"/>
      <c r="V1055" s="214"/>
      <c r="W1055" s="214"/>
      <c r="X1055" s="214"/>
      <c r="Y1055" s="214"/>
      <c r="Z1055" s="214"/>
      <c r="AA1055" s="214"/>
      <c r="AB1055" s="214"/>
      <c r="AC1055" s="214"/>
      <c r="AD1055" s="214"/>
      <c r="AE1055" s="214"/>
      <c r="AF1055" s="214"/>
      <c r="AG1055" s="214"/>
      <c r="AH1055" s="214"/>
      <c r="AI1055" s="214"/>
      <c r="AJ1055" s="214"/>
    </row>
    <row r="1056">
      <c r="A1056" s="214"/>
      <c r="B1056" s="214"/>
      <c r="C1056" s="214"/>
      <c r="D1056" s="214"/>
      <c r="E1056" s="214"/>
      <c r="F1056" s="214"/>
      <c r="G1056" s="214"/>
      <c r="H1056" s="214"/>
      <c r="I1056" s="214"/>
      <c r="J1056" s="214"/>
      <c r="K1056" s="214"/>
      <c r="L1056" s="214"/>
      <c r="M1056" s="214"/>
      <c r="N1056" s="214"/>
      <c r="O1056" s="214"/>
      <c r="P1056" s="214"/>
      <c r="Q1056" s="214"/>
      <c r="R1056" s="214"/>
      <c r="S1056" s="214"/>
      <c r="T1056" s="214"/>
      <c r="U1056" s="214"/>
      <c r="V1056" s="214"/>
      <c r="W1056" s="214"/>
      <c r="X1056" s="214"/>
      <c r="Y1056" s="214"/>
      <c r="Z1056" s="214"/>
      <c r="AA1056" s="214"/>
      <c r="AB1056" s="214"/>
      <c r="AC1056" s="214"/>
      <c r="AD1056" s="214"/>
      <c r="AE1056" s="214"/>
      <c r="AF1056" s="214"/>
      <c r="AG1056" s="214"/>
      <c r="AH1056" s="214"/>
      <c r="AI1056" s="214"/>
      <c r="AJ1056" s="214"/>
    </row>
    <row r="1057">
      <c r="A1057" s="214"/>
      <c r="B1057" s="214"/>
      <c r="C1057" s="214"/>
      <c r="D1057" s="214"/>
      <c r="E1057" s="214"/>
      <c r="F1057" s="214"/>
      <c r="G1057" s="214"/>
      <c r="H1057" s="214"/>
      <c r="I1057" s="214"/>
      <c r="J1057" s="214"/>
      <c r="K1057" s="214"/>
      <c r="L1057" s="214"/>
      <c r="M1057" s="214"/>
      <c r="N1057" s="214"/>
      <c r="O1057" s="214"/>
      <c r="P1057" s="214"/>
      <c r="Q1057" s="214"/>
      <c r="R1057" s="214"/>
      <c r="S1057" s="214"/>
      <c r="T1057" s="214"/>
      <c r="U1057" s="214"/>
      <c r="V1057" s="214"/>
      <c r="W1057" s="214"/>
      <c r="X1057" s="214"/>
      <c r="Y1057" s="214"/>
      <c r="Z1057" s="214"/>
      <c r="AA1057" s="214"/>
      <c r="AB1057" s="214"/>
      <c r="AC1057" s="214"/>
      <c r="AD1057" s="214"/>
      <c r="AE1057" s="214"/>
      <c r="AF1057" s="214"/>
      <c r="AG1057" s="214"/>
      <c r="AH1057" s="214"/>
      <c r="AI1057" s="214"/>
      <c r="AJ1057" s="214"/>
    </row>
    <row r="1058">
      <c r="A1058" s="214"/>
      <c r="B1058" s="214"/>
      <c r="C1058" s="214"/>
      <c r="D1058" s="214"/>
      <c r="E1058" s="214"/>
      <c r="F1058" s="214"/>
      <c r="G1058" s="214"/>
      <c r="H1058" s="214"/>
      <c r="I1058" s="214"/>
      <c r="J1058" s="214"/>
      <c r="K1058" s="214"/>
      <c r="L1058" s="214"/>
      <c r="M1058" s="214"/>
      <c r="N1058" s="214"/>
      <c r="O1058" s="214"/>
      <c r="P1058" s="214"/>
      <c r="Q1058" s="214"/>
      <c r="R1058" s="214"/>
      <c r="S1058" s="214"/>
      <c r="T1058" s="214"/>
      <c r="U1058" s="214"/>
      <c r="V1058" s="214"/>
      <c r="W1058" s="214"/>
      <c r="X1058" s="214"/>
      <c r="Y1058" s="214"/>
      <c r="Z1058" s="214"/>
      <c r="AA1058" s="214"/>
      <c r="AB1058" s="214"/>
      <c r="AC1058" s="214"/>
      <c r="AD1058" s="214"/>
      <c r="AE1058" s="214"/>
      <c r="AF1058" s="214"/>
      <c r="AG1058" s="214"/>
      <c r="AH1058" s="214"/>
      <c r="AI1058" s="214"/>
      <c r="AJ1058" s="214"/>
    </row>
    <row r="1059">
      <c r="A1059" s="214"/>
      <c r="B1059" s="214"/>
      <c r="C1059" s="214"/>
      <c r="D1059" s="214"/>
      <c r="E1059" s="214"/>
      <c r="F1059" s="214"/>
      <c r="G1059" s="214"/>
      <c r="H1059" s="214"/>
      <c r="I1059" s="214"/>
      <c r="J1059" s="214"/>
      <c r="K1059" s="214"/>
      <c r="L1059" s="214"/>
      <c r="M1059" s="214"/>
      <c r="N1059" s="214"/>
      <c r="O1059" s="214"/>
      <c r="P1059" s="214"/>
      <c r="Q1059" s="214"/>
      <c r="R1059" s="214"/>
      <c r="S1059" s="214"/>
      <c r="T1059" s="214"/>
      <c r="U1059" s="214"/>
      <c r="V1059" s="214"/>
      <c r="W1059" s="214"/>
      <c r="X1059" s="214"/>
      <c r="Y1059" s="214"/>
      <c r="Z1059" s="214"/>
      <c r="AA1059" s="214"/>
      <c r="AB1059" s="214"/>
      <c r="AC1059" s="214"/>
      <c r="AD1059" s="214"/>
      <c r="AE1059" s="214"/>
      <c r="AF1059" s="214"/>
      <c r="AG1059" s="214"/>
      <c r="AH1059" s="214"/>
      <c r="AI1059" s="214"/>
      <c r="AJ1059" s="214"/>
    </row>
    <row r="1060">
      <c r="A1060" s="214"/>
      <c r="B1060" s="214"/>
      <c r="C1060" s="214"/>
      <c r="D1060" s="214"/>
      <c r="E1060" s="214"/>
      <c r="F1060" s="214"/>
      <c r="G1060" s="214"/>
      <c r="H1060" s="214"/>
      <c r="I1060" s="214"/>
      <c r="J1060" s="214"/>
      <c r="K1060" s="214"/>
      <c r="L1060" s="214"/>
      <c r="M1060" s="214"/>
      <c r="N1060" s="214"/>
      <c r="O1060" s="214"/>
      <c r="P1060" s="214"/>
      <c r="Q1060" s="214"/>
      <c r="R1060" s="214"/>
      <c r="S1060" s="214"/>
      <c r="T1060" s="214"/>
      <c r="U1060" s="214"/>
      <c r="V1060" s="214"/>
      <c r="W1060" s="214"/>
      <c r="X1060" s="214"/>
      <c r="Y1060" s="214"/>
      <c r="Z1060" s="214"/>
      <c r="AA1060" s="214"/>
      <c r="AB1060" s="214"/>
      <c r="AC1060" s="214"/>
      <c r="AD1060" s="214"/>
      <c r="AE1060" s="214"/>
      <c r="AF1060" s="214"/>
      <c r="AG1060" s="214"/>
      <c r="AH1060" s="214"/>
      <c r="AI1060" s="214"/>
      <c r="AJ1060" s="214"/>
    </row>
    <row r="1061">
      <c r="A1061" s="214"/>
      <c r="B1061" s="214"/>
      <c r="C1061" s="214"/>
      <c r="D1061" s="214"/>
      <c r="E1061" s="214"/>
      <c r="F1061" s="214"/>
      <c r="G1061" s="214"/>
      <c r="H1061" s="214"/>
      <c r="I1061" s="214"/>
      <c r="J1061" s="214"/>
      <c r="K1061" s="214"/>
      <c r="L1061" s="214"/>
      <c r="M1061" s="214"/>
      <c r="N1061" s="214"/>
      <c r="O1061" s="214"/>
      <c r="P1061" s="214"/>
      <c r="Q1061" s="214"/>
      <c r="R1061" s="214"/>
      <c r="S1061" s="214"/>
      <c r="T1061" s="214"/>
      <c r="U1061" s="214"/>
      <c r="V1061" s="214"/>
      <c r="W1061" s="214"/>
      <c r="X1061" s="214"/>
      <c r="Y1061" s="214"/>
      <c r="Z1061" s="214"/>
      <c r="AA1061" s="214"/>
      <c r="AB1061" s="214"/>
      <c r="AC1061" s="214"/>
      <c r="AD1061" s="214"/>
      <c r="AE1061" s="214"/>
      <c r="AF1061" s="214"/>
      <c r="AG1061" s="214"/>
      <c r="AH1061" s="214"/>
      <c r="AI1061" s="214"/>
      <c r="AJ1061" s="214"/>
    </row>
    <row r="1062">
      <c r="A1062" s="214"/>
      <c r="B1062" s="214"/>
      <c r="C1062" s="214"/>
      <c r="D1062" s="214"/>
      <c r="E1062" s="214"/>
      <c r="F1062" s="214"/>
      <c r="G1062" s="214"/>
      <c r="H1062" s="214"/>
      <c r="I1062" s="214"/>
      <c r="J1062" s="214"/>
      <c r="K1062" s="214"/>
      <c r="L1062" s="214"/>
      <c r="M1062" s="214"/>
      <c r="N1062" s="214"/>
      <c r="O1062" s="214"/>
      <c r="P1062" s="214"/>
      <c r="Q1062" s="214"/>
      <c r="R1062" s="214"/>
      <c r="S1062" s="214"/>
      <c r="T1062" s="214"/>
      <c r="U1062" s="214"/>
      <c r="V1062" s="214"/>
      <c r="W1062" s="214"/>
      <c r="X1062" s="214"/>
      <c r="Y1062" s="214"/>
      <c r="Z1062" s="214"/>
      <c r="AA1062" s="214"/>
      <c r="AB1062" s="214"/>
      <c r="AC1062" s="214"/>
      <c r="AD1062" s="214"/>
      <c r="AE1062" s="214"/>
      <c r="AF1062" s="214"/>
      <c r="AG1062" s="214"/>
      <c r="AH1062" s="214"/>
      <c r="AI1062" s="214"/>
      <c r="AJ1062" s="214"/>
    </row>
    <row r="1063">
      <c r="A1063" s="214"/>
      <c r="B1063" s="214"/>
      <c r="C1063" s="214"/>
      <c r="D1063" s="214"/>
      <c r="E1063" s="214"/>
      <c r="F1063" s="214"/>
      <c r="G1063" s="214"/>
      <c r="H1063" s="214"/>
      <c r="I1063" s="214"/>
      <c r="J1063" s="214"/>
      <c r="K1063" s="214"/>
      <c r="L1063" s="214"/>
      <c r="M1063" s="214"/>
      <c r="N1063" s="214"/>
      <c r="O1063" s="214"/>
      <c r="P1063" s="214"/>
      <c r="Q1063" s="214"/>
      <c r="R1063" s="214"/>
      <c r="S1063" s="214"/>
      <c r="T1063" s="214"/>
      <c r="U1063" s="214"/>
      <c r="V1063" s="214"/>
      <c r="W1063" s="214"/>
      <c r="X1063" s="214"/>
      <c r="Y1063" s="214"/>
      <c r="Z1063" s="214"/>
      <c r="AA1063" s="214"/>
      <c r="AB1063" s="214"/>
      <c r="AC1063" s="214"/>
      <c r="AD1063" s="214"/>
      <c r="AE1063" s="214"/>
      <c r="AF1063" s="214"/>
      <c r="AG1063" s="214"/>
      <c r="AH1063" s="214"/>
      <c r="AI1063" s="214"/>
      <c r="AJ1063" s="214"/>
    </row>
    <row r="1064">
      <c r="A1064" s="214"/>
      <c r="B1064" s="214"/>
      <c r="C1064" s="214"/>
      <c r="D1064" s="214"/>
      <c r="E1064" s="214"/>
      <c r="F1064" s="214"/>
      <c r="G1064" s="214"/>
      <c r="H1064" s="214"/>
      <c r="I1064" s="214"/>
      <c r="J1064" s="214"/>
      <c r="K1064" s="214"/>
      <c r="L1064" s="214"/>
      <c r="M1064" s="214"/>
      <c r="N1064" s="214"/>
      <c r="O1064" s="214"/>
      <c r="P1064" s="214"/>
      <c r="Q1064" s="214"/>
      <c r="R1064" s="214"/>
      <c r="S1064" s="214"/>
      <c r="T1064" s="214"/>
      <c r="U1064" s="214"/>
      <c r="V1064" s="214"/>
      <c r="W1064" s="214"/>
      <c r="X1064" s="214"/>
      <c r="Y1064" s="214"/>
      <c r="Z1064" s="214"/>
      <c r="AA1064" s="214"/>
      <c r="AB1064" s="214"/>
      <c r="AC1064" s="214"/>
      <c r="AD1064" s="214"/>
      <c r="AE1064" s="214"/>
      <c r="AF1064" s="214"/>
      <c r="AG1064" s="214"/>
      <c r="AH1064" s="214"/>
      <c r="AI1064" s="214"/>
      <c r="AJ1064" s="214"/>
    </row>
    <row r="1065">
      <c r="A1065" s="214"/>
      <c r="B1065" s="214"/>
      <c r="C1065" s="214"/>
      <c r="D1065" s="214"/>
      <c r="E1065" s="214"/>
      <c r="F1065" s="214"/>
      <c r="G1065" s="214"/>
      <c r="H1065" s="214"/>
      <c r="I1065" s="214"/>
      <c r="J1065" s="214"/>
      <c r="K1065" s="214"/>
      <c r="L1065" s="214"/>
      <c r="M1065" s="214"/>
      <c r="N1065" s="214"/>
      <c r="O1065" s="214"/>
      <c r="P1065" s="214"/>
      <c r="Q1065" s="214"/>
      <c r="R1065" s="214"/>
      <c r="S1065" s="214"/>
      <c r="T1065" s="214"/>
      <c r="U1065" s="214"/>
      <c r="V1065" s="214"/>
      <c r="W1065" s="214"/>
      <c r="X1065" s="214"/>
      <c r="Y1065" s="214"/>
      <c r="Z1065" s="214"/>
      <c r="AA1065" s="214"/>
      <c r="AB1065" s="214"/>
      <c r="AC1065" s="214"/>
      <c r="AD1065" s="214"/>
      <c r="AE1065" s="214"/>
      <c r="AF1065" s="214"/>
      <c r="AG1065" s="214"/>
      <c r="AH1065" s="214"/>
      <c r="AI1065" s="214"/>
      <c r="AJ1065" s="214"/>
    </row>
    <row r="1066">
      <c r="A1066" s="214"/>
      <c r="B1066" s="214"/>
      <c r="C1066" s="214"/>
      <c r="D1066" s="214"/>
      <c r="E1066" s="214"/>
      <c r="F1066" s="214"/>
      <c r="G1066" s="214"/>
      <c r="H1066" s="214"/>
      <c r="I1066" s="214"/>
      <c r="J1066" s="214"/>
      <c r="K1066" s="214"/>
      <c r="L1066" s="214"/>
      <c r="M1066" s="214"/>
      <c r="N1066" s="214"/>
      <c r="O1066" s="214"/>
      <c r="P1066" s="214"/>
      <c r="Q1066" s="214"/>
      <c r="R1066" s="214"/>
      <c r="S1066" s="214"/>
      <c r="T1066" s="214"/>
      <c r="U1066" s="214"/>
      <c r="V1066" s="214"/>
      <c r="W1066" s="214"/>
      <c r="X1066" s="214"/>
      <c r="Y1066" s="214"/>
      <c r="Z1066" s="214"/>
      <c r="AA1066" s="214"/>
      <c r="AB1066" s="214"/>
      <c r="AC1066" s="214"/>
      <c r="AD1066" s="214"/>
      <c r="AE1066" s="214"/>
      <c r="AF1066" s="214"/>
      <c r="AG1066" s="214"/>
      <c r="AH1066" s="214"/>
      <c r="AI1066" s="214"/>
      <c r="AJ1066" s="214"/>
    </row>
    <row r="1067">
      <c r="A1067" s="214"/>
      <c r="B1067" s="214"/>
      <c r="C1067" s="214"/>
      <c r="D1067" s="214"/>
      <c r="E1067" s="214"/>
      <c r="F1067" s="214"/>
      <c r="G1067" s="214"/>
      <c r="H1067" s="214"/>
      <c r="I1067" s="214"/>
      <c r="J1067" s="214"/>
      <c r="K1067" s="214"/>
      <c r="L1067" s="214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14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</row>
    <row r="1068">
      <c r="A1068" s="214"/>
      <c r="B1068" s="214"/>
      <c r="C1068" s="214"/>
      <c r="D1068" s="214"/>
      <c r="E1068" s="214"/>
      <c r="F1068" s="214"/>
      <c r="G1068" s="214"/>
      <c r="H1068" s="214"/>
      <c r="I1068" s="214"/>
      <c r="J1068" s="214"/>
      <c r="K1068" s="214"/>
      <c r="L1068" s="214"/>
      <c r="M1068" s="214"/>
      <c r="N1068" s="214"/>
      <c r="O1068" s="214"/>
      <c r="P1068" s="214"/>
      <c r="Q1068" s="214"/>
      <c r="R1068" s="214"/>
      <c r="S1068" s="214"/>
      <c r="T1068" s="214"/>
      <c r="U1068" s="214"/>
      <c r="V1068" s="214"/>
      <c r="W1068" s="214"/>
      <c r="X1068" s="214"/>
      <c r="Y1068" s="214"/>
      <c r="Z1068" s="214"/>
      <c r="AA1068" s="214"/>
      <c r="AB1068" s="214"/>
      <c r="AC1068" s="214"/>
      <c r="AD1068" s="214"/>
      <c r="AE1068" s="214"/>
      <c r="AF1068" s="214"/>
      <c r="AG1068" s="214"/>
      <c r="AH1068" s="214"/>
      <c r="AI1068" s="214"/>
      <c r="AJ1068" s="214"/>
    </row>
    <row r="1069">
      <c r="A1069" s="214"/>
      <c r="B1069" s="214"/>
      <c r="C1069" s="214"/>
      <c r="D1069" s="214"/>
      <c r="E1069" s="214"/>
      <c r="F1069" s="214"/>
      <c r="G1069" s="214"/>
      <c r="H1069" s="214"/>
      <c r="I1069" s="214"/>
      <c r="J1069" s="214"/>
      <c r="K1069" s="214"/>
      <c r="L1069" s="214"/>
      <c r="M1069" s="214"/>
      <c r="N1069" s="214"/>
      <c r="O1069" s="214"/>
      <c r="P1069" s="214"/>
      <c r="Q1069" s="214"/>
      <c r="R1069" s="214"/>
      <c r="S1069" s="214"/>
      <c r="T1069" s="214"/>
      <c r="U1069" s="214"/>
      <c r="V1069" s="214"/>
      <c r="W1069" s="214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</row>
    <row r="1070">
      <c r="A1070" s="214"/>
      <c r="B1070" s="214"/>
      <c r="C1070" s="214"/>
      <c r="D1070" s="214"/>
      <c r="E1070" s="214"/>
      <c r="F1070" s="214"/>
      <c r="G1070" s="214"/>
      <c r="H1070" s="214"/>
      <c r="I1070" s="214"/>
      <c r="J1070" s="214"/>
      <c r="K1070" s="214"/>
      <c r="L1070" s="214"/>
      <c r="M1070" s="214"/>
      <c r="N1070" s="214"/>
      <c r="O1070" s="214"/>
      <c r="P1070" s="214"/>
      <c r="Q1070" s="214"/>
      <c r="R1070" s="214"/>
      <c r="S1070" s="214"/>
      <c r="T1070" s="214"/>
      <c r="U1070" s="214"/>
      <c r="V1070" s="214"/>
      <c r="W1070" s="214"/>
      <c r="X1070" s="214"/>
      <c r="Y1070" s="214"/>
      <c r="Z1070" s="214"/>
      <c r="AA1070" s="214"/>
      <c r="AB1070" s="214"/>
      <c r="AC1070" s="214"/>
      <c r="AD1070" s="214"/>
      <c r="AE1070" s="214"/>
      <c r="AF1070" s="214"/>
      <c r="AG1070" s="214"/>
      <c r="AH1070" s="214"/>
      <c r="AI1070" s="214"/>
      <c r="AJ1070" s="214"/>
    </row>
    <row r="1071">
      <c r="A1071" s="214"/>
      <c r="B1071" s="214"/>
      <c r="C1071" s="214"/>
      <c r="D1071" s="214"/>
      <c r="E1071" s="214"/>
      <c r="F1071" s="214"/>
      <c r="G1071" s="214"/>
      <c r="H1071" s="214"/>
      <c r="I1071" s="214"/>
      <c r="J1071" s="214"/>
      <c r="K1071" s="214"/>
      <c r="L1071" s="214"/>
      <c r="M1071" s="214"/>
      <c r="N1071" s="214"/>
      <c r="O1071" s="214"/>
      <c r="P1071" s="214"/>
      <c r="Q1071" s="214"/>
      <c r="R1071" s="214"/>
      <c r="S1071" s="214"/>
      <c r="T1071" s="214"/>
      <c r="U1071" s="214"/>
      <c r="V1071" s="214"/>
      <c r="W1071" s="214"/>
      <c r="X1071" s="214"/>
      <c r="Y1071" s="214"/>
      <c r="Z1071" s="214"/>
      <c r="AA1071" s="214"/>
      <c r="AB1071" s="214"/>
      <c r="AC1071" s="214"/>
      <c r="AD1071" s="214"/>
      <c r="AE1071" s="214"/>
      <c r="AF1071" s="214"/>
      <c r="AG1071" s="214"/>
      <c r="AH1071" s="214"/>
      <c r="AI1071" s="214"/>
      <c r="AJ1071" s="214"/>
    </row>
    <row r="1072">
      <c r="A1072" s="214"/>
      <c r="B1072" s="214"/>
      <c r="C1072" s="214"/>
      <c r="D1072" s="214"/>
      <c r="E1072" s="214"/>
      <c r="F1072" s="214"/>
      <c r="G1072" s="214"/>
      <c r="H1072" s="214"/>
      <c r="I1072" s="214"/>
      <c r="J1072" s="214"/>
      <c r="K1072" s="214"/>
      <c r="L1072" s="214"/>
      <c r="M1072" s="214"/>
      <c r="N1072" s="214"/>
      <c r="O1072" s="214"/>
      <c r="P1072" s="214"/>
      <c r="Q1072" s="214"/>
      <c r="R1072" s="214"/>
      <c r="S1072" s="214"/>
      <c r="T1072" s="214"/>
      <c r="U1072" s="214"/>
      <c r="V1072" s="214"/>
      <c r="W1072" s="214"/>
      <c r="X1072" s="214"/>
      <c r="Y1072" s="214"/>
      <c r="Z1072" s="214"/>
      <c r="AA1072" s="214"/>
      <c r="AB1072" s="214"/>
      <c r="AC1072" s="214"/>
      <c r="AD1072" s="214"/>
      <c r="AE1072" s="214"/>
      <c r="AF1072" s="214"/>
      <c r="AG1072" s="214"/>
      <c r="AH1072" s="214"/>
      <c r="AI1072" s="214"/>
      <c r="AJ1072" s="214"/>
    </row>
    <row r="1073">
      <c r="A1073" s="214"/>
      <c r="B1073" s="214"/>
      <c r="C1073" s="214"/>
      <c r="D1073" s="214"/>
      <c r="E1073" s="214"/>
      <c r="F1073" s="214"/>
      <c r="G1073" s="214"/>
      <c r="H1073" s="214"/>
      <c r="I1073" s="214"/>
      <c r="J1073" s="214"/>
      <c r="K1073" s="214"/>
      <c r="L1073" s="214"/>
      <c r="M1073" s="214"/>
      <c r="N1073" s="214"/>
      <c r="O1073" s="214"/>
      <c r="P1073" s="214"/>
      <c r="Q1073" s="214"/>
      <c r="R1073" s="214"/>
      <c r="S1073" s="214"/>
      <c r="T1073" s="214"/>
      <c r="U1073" s="214"/>
      <c r="V1073" s="214"/>
      <c r="W1073" s="214"/>
      <c r="X1073" s="214"/>
      <c r="Y1073" s="214"/>
      <c r="Z1073" s="214"/>
      <c r="AA1073" s="214"/>
      <c r="AB1073" s="214"/>
      <c r="AC1073" s="214"/>
      <c r="AD1073" s="214"/>
      <c r="AE1073" s="214"/>
      <c r="AF1073" s="214"/>
      <c r="AG1073" s="214"/>
      <c r="AH1073" s="214"/>
      <c r="AI1073" s="214"/>
      <c r="AJ1073" s="214"/>
    </row>
    <row r="1074">
      <c r="A1074" s="214"/>
      <c r="B1074" s="214"/>
      <c r="C1074" s="214"/>
      <c r="D1074" s="214"/>
      <c r="E1074" s="214"/>
      <c r="F1074" s="214"/>
      <c r="G1074" s="214"/>
      <c r="H1074" s="214"/>
      <c r="I1074" s="214"/>
      <c r="J1074" s="214"/>
      <c r="K1074" s="214"/>
      <c r="L1074" s="214"/>
      <c r="M1074" s="214"/>
      <c r="N1074" s="214"/>
      <c r="O1074" s="214"/>
      <c r="P1074" s="214"/>
      <c r="Q1074" s="214"/>
      <c r="R1074" s="214"/>
      <c r="S1074" s="214"/>
      <c r="T1074" s="214"/>
      <c r="U1074" s="214"/>
      <c r="V1074" s="214"/>
      <c r="W1074" s="214"/>
      <c r="X1074" s="214"/>
      <c r="Y1074" s="214"/>
      <c r="Z1074" s="214"/>
      <c r="AA1074" s="214"/>
      <c r="AB1074" s="214"/>
      <c r="AC1074" s="214"/>
      <c r="AD1074" s="214"/>
      <c r="AE1074" s="214"/>
      <c r="AF1074" s="214"/>
      <c r="AG1074" s="214"/>
      <c r="AH1074" s="214"/>
      <c r="AI1074" s="214"/>
      <c r="AJ1074" s="214"/>
    </row>
    <row r="1075">
      <c r="A1075" s="214"/>
      <c r="B1075" s="214"/>
      <c r="C1075" s="214"/>
      <c r="D1075" s="214"/>
      <c r="E1075" s="214"/>
      <c r="F1075" s="214"/>
      <c r="G1075" s="214"/>
      <c r="H1075" s="214"/>
      <c r="I1075" s="214"/>
      <c r="J1075" s="214"/>
      <c r="K1075" s="214"/>
      <c r="L1075" s="214"/>
      <c r="M1075" s="214"/>
      <c r="N1075" s="214"/>
      <c r="O1075" s="214"/>
      <c r="P1075" s="214"/>
      <c r="Q1075" s="214"/>
      <c r="R1075" s="214"/>
      <c r="S1075" s="214"/>
      <c r="T1075" s="214"/>
      <c r="U1075" s="214"/>
      <c r="V1075" s="214"/>
      <c r="W1075" s="214"/>
      <c r="X1075" s="214"/>
      <c r="Y1075" s="214"/>
      <c r="Z1075" s="214"/>
      <c r="AA1075" s="214"/>
      <c r="AB1075" s="214"/>
      <c r="AC1075" s="214"/>
      <c r="AD1075" s="214"/>
      <c r="AE1075" s="214"/>
      <c r="AF1075" s="214"/>
      <c r="AG1075" s="214"/>
      <c r="AH1075" s="214"/>
      <c r="AI1075" s="214"/>
      <c r="AJ1075" s="214"/>
    </row>
    <row r="1076">
      <c r="A1076" s="214"/>
      <c r="B1076" s="214"/>
      <c r="C1076" s="214"/>
      <c r="D1076" s="214"/>
      <c r="E1076" s="214"/>
      <c r="F1076" s="214"/>
      <c r="G1076" s="214"/>
      <c r="H1076" s="214"/>
      <c r="I1076" s="214"/>
      <c r="J1076" s="214"/>
      <c r="K1076" s="214"/>
      <c r="L1076" s="214"/>
      <c r="M1076" s="214"/>
      <c r="N1076" s="214"/>
      <c r="O1076" s="214"/>
      <c r="P1076" s="214"/>
      <c r="Q1076" s="214"/>
      <c r="R1076" s="214"/>
      <c r="S1076" s="214"/>
      <c r="T1076" s="214"/>
      <c r="U1076" s="214"/>
      <c r="V1076" s="214"/>
      <c r="W1076" s="214"/>
      <c r="X1076" s="214"/>
      <c r="Y1076" s="214"/>
      <c r="Z1076" s="214"/>
      <c r="AA1076" s="214"/>
      <c r="AB1076" s="214"/>
      <c r="AC1076" s="214"/>
      <c r="AD1076" s="214"/>
      <c r="AE1076" s="214"/>
      <c r="AF1076" s="214"/>
      <c r="AG1076" s="214"/>
      <c r="AH1076" s="214"/>
      <c r="AI1076" s="214"/>
      <c r="AJ1076" s="214"/>
    </row>
    <row r="1077">
      <c r="A1077" s="214"/>
      <c r="B1077" s="214"/>
      <c r="C1077" s="214"/>
      <c r="D1077" s="214"/>
      <c r="E1077" s="214"/>
      <c r="F1077" s="214"/>
      <c r="G1077" s="214"/>
      <c r="H1077" s="214"/>
      <c r="I1077" s="214"/>
      <c r="J1077" s="214"/>
      <c r="K1077" s="214"/>
      <c r="L1077" s="214"/>
      <c r="M1077" s="214"/>
      <c r="N1077" s="214"/>
      <c r="O1077" s="214"/>
      <c r="P1077" s="214"/>
      <c r="Q1077" s="214"/>
      <c r="R1077" s="214"/>
      <c r="S1077" s="214"/>
      <c r="T1077" s="214"/>
      <c r="U1077" s="214"/>
      <c r="V1077" s="214"/>
      <c r="W1077" s="214"/>
      <c r="X1077" s="214"/>
      <c r="Y1077" s="214"/>
      <c r="Z1077" s="214"/>
      <c r="AA1077" s="214"/>
      <c r="AB1077" s="214"/>
      <c r="AC1077" s="214"/>
      <c r="AD1077" s="214"/>
      <c r="AE1077" s="214"/>
      <c r="AF1077" s="214"/>
      <c r="AG1077" s="214"/>
      <c r="AH1077" s="214"/>
      <c r="AI1077" s="214"/>
      <c r="AJ1077" s="214"/>
    </row>
    <row r="1078">
      <c r="A1078" s="214"/>
      <c r="B1078" s="214"/>
      <c r="C1078" s="214"/>
      <c r="D1078" s="214"/>
      <c r="E1078" s="214"/>
      <c r="F1078" s="214"/>
      <c r="G1078" s="214"/>
      <c r="H1078" s="214"/>
      <c r="I1078" s="214"/>
      <c r="J1078" s="214"/>
      <c r="K1078" s="214"/>
      <c r="L1078" s="214"/>
      <c r="M1078" s="214"/>
      <c r="N1078" s="214"/>
      <c r="O1078" s="214"/>
      <c r="P1078" s="214"/>
      <c r="Q1078" s="214"/>
      <c r="R1078" s="214"/>
      <c r="S1078" s="214"/>
      <c r="T1078" s="214"/>
      <c r="U1078" s="214"/>
      <c r="V1078" s="214"/>
      <c r="W1078" s="214"/>
      <c r="X1078" s="214"/>
      <c r="Y1078" s="214"/>
      <c r="Z1078" s="214"/>
      <c r="AA1078" s="214"/>
      <c r="AB1078" s="214"/>
      <c r="AC1078" s="214"/>
      <c r="AD1078" s="214"/>
      <c r="AE1078" s="214"/>
      <c r="AF1078" s="214"/>
      <c r="AG1078" s="214"/>
      <c r="AH1078" s="214"/>
      <c r="AI1078" s="214"/>
      <c r="AJ1078" s="214"/>
    </row>
    <row r="1079">
      <c r="A1079" s="214"/>
      <c r="B1079" s="214"/>
      <c r="C1079" s="214"/>
      <c r="D1079" s="214"/>
      <c r="E1079" s="214"/>
      <c r="F1079" s="214"/>
      <c r="G1079" s="214"/>
      <c r="H1079" s="214"/>
      <c r="I1079" s="214"/>
      <c r="J1079" s="214"/>
      <c r="K1079" s="214"/>
      <c r="L1079" s="214"/>
      <c r="M1079" s="214"/>
      <c r="N1079" s="214"/>
      <c r="O1079" s="214"/>
      <c r="P1079" s="214"/>
      <c r="Q1079" s="214"/>
      <c r="R1079" s="214"/>
      <c r="S1079" s="214"/>
      <c r="T1079" s="214"/>
      <c r="U1079" s="214"/>
      <c r="V1079" s="214"/>
      <c r="W1079" s="214"/>
      <c r="X1079" s="214"/>
      <c r="Y1079" s="214"/>
      <c r="Z1079" s="214"/>
      <c r="AA1079" s="214"/>
      <c r="AB1079" s="214"/>
      <c r="AC1079" s="214"/>
      <c r="AD1079" s="214"/>
      <c r="AE1079" s="214"/>
      <c r="AF1079" s="214"/>
      <c r="AG1079" s="214"/>
      <c r="AH1079" s="214"/>
      <c r="AI1079" s="214"/>
      <c r="AJ1079" s="214"/>
    </row>
    <row r="1080">
      <c r="A1080" s="214"/>
      <c r="B1080" s="214"/>
      <c r="C1080" s="214"/>
      <c r="D1080" s="214"/>
      <c r="E1080" s="214"/>
      <c r="F1080" s="214"/>
      <c r="G1080" s="214"/>
      <c r="H1080" s="214"/>
      <c r="I1080" s="214"/>
      <c r="J1080" s="214"/>
      <c r="K1080" s="214"/>
      <c r="L1080" s="214"/>
      <c r="M1080" s="214"/>
      <c r="N1080" s="214"/>
      <c r="O1080" s="214"/>
      <c r="P1080" s="214"/>
      <c r="Q1080" s="214"/>
      <c r="R1080" s="214"/>
      <c r="S1080" s="214"/>
      <c r="T1080" s="214"/>
      <c r="U1080" s="214"/>
      <c r="V1080" s="214"/>
      <c r="W1080" s="214"/>
      <c r="X1080" s="214"/>
      <c r="Y1080" s="214"/>
      <c r="Z1080" s="214"/>
      <c r="AA1080" s="214"/>
      <c r="AB1080" s="214"/>
      <c r="AC1080" s="214"/>
      <c r="AD1080" s="214"/>
      <c r="AE1080" s="214"/>
      <c r="AF1080" s="214"/>
      <c r="AG1080" s="214"/>
      <c r="AH1080" s="214"/>
      <c r="AI1080" s="214"/>
      <c r="AJ1080" s="214"/>
    </row>
    <row r="1081">
      <c r="A1081" s="214"/>
      <c r="B1081" s="214"/>
      <c r="C1081" s="214"/>
      <c r="D1081" s="214"/>
      <c r="E1081" s="214"/>
      <c r="F1081" s="214"/>
      <c r="G1081" s="214"/>
      <c r="H1081" s="214"/>
      <c r="I1081" s="214"/>
      <c r="J1081" s="214"/>
      <c r="K1081" s="214"/>
      <c r="L1081" s="214"/>
      <c r="M1081" s="214"/>
      <c r="N1081" s="214"/>
      <c r="O1081" s="214"/>
      <c r="P1081" s="214"/>
      <c r="Q1081" s="214"/>
      <c r="R1081" s="214"/>
      <c r="S1081" s="214"/>
      <c r="T1081" s="214"/>
      <c r="U1081" s="214"/>
      <c r="V1081" s="214"/>
      <c r="W1081" s="214"/>
      <c r="X1081" s="214"/>
      <c r="Y1081" s="214"/>
      <c r="Z1081" s="214"/>
      <c r="AA1081" s="214"/>
      <c r="AB1081" s="214"/>
      <c r="AC1081" s="214"/>
      <c r="AD1081" s="214"/>
      <c r="AE1081" s="214"/>
      <c r="AF1081" s="214"/>
      <c r="AG1081" s="214"/>
      <c r="AH1081" s="214"/>
      <c r="AI1081" s="214"/>
      <c r="AJ1081" s="214"/>
    </row>
    <row r="1082">
      <c r="A1082" s="214"/>
      <c r="B1082" s="214"/>
      <c r="C1082" s="214"/>
      <c r="D1082" s="214"/>
      <c r="E1082" s="214"/>
      <c r="F1082" s="214"/>
      <c r="G1082" s="214"/>
      <c r="H1082" s="214"/>
      <c r="I1082" s="214"/>
      <c r="J1082" s="214"/>
      <c r="K1082" s="214"/>
      <c r="L1082" s="214"/>
      <c r="M1082" s="214"/>
      <c r="N1082" s="214"/>
      <c r="O1082" s="214"/>
      <c r="P1082" s="214"/>
      <c r="Q1082" s="214"/>
      <c r="R1082" s="214"/>
      <c r="S1082" s="214"/>
      <c r="T1082" s="214"/>
      <c r="U1082" s="214"/>
      <c r="V1082" s="214"/>
      <c r="W1082" s="214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</row>
    <row r="1083">
      <c r="A1083" s="214"/>
      <c r="B1083" s="214"/>
      <c r="C1083" s="214"/>
      <c r="D1083" s="214"/>
      <c r="E1083" s="214"/>
      <c r="F1083" s="214"/>
      <c r="G1083" s="214"/>
      <c r="H1083" s="214"/>
      <c r="I1083" s="214"/>
      <c r="J1083" s="214"/>
      <c r="K1083" s="214"/>
      <c r="L1083" s="214"/>
      <c r="M1083" s="214"/>
      <c r="N1083" s="214"/>
      <c r="O1083" s="214"/>
      <c r="P1083" s="214"/>
      <c r="Q1083" s="214"/>
      <c r="R1083" s="214"/>
      <c r="S1083" s="214"/>
      <c r="T1083" s="214"/>
      <c r="U1083" s="214"/>
      <c r="V1083" s="214"/>
      <c r="W1083" s="214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</row>
    <row r="1084">
      <c r="A1084" s="214"/>
      <c r="B1084" s="214"/>
      <c r="C1084" s="214"/>
      <c r="D1084" s="214"/>
      <c r="E1084" s="214"/>
      <c r="F1084" s="214"/>
      <c r="G1084" s="214"/>
      <c r="H1084" s="214"/>
      <c r="I1084" s="214"/>
      <c r="J1084" s="214"/>
      <c r="K1084" s="214"/>
      <c r="L1084" s="214"/>
      <c r="M1084" s="214"/>
      <c r="N1084" s="214"/>
      <c r="O1084" s="214"/>
      <c r="P1084" s="214"/>
      <c r="Q1084" s="214"/>
      <c r="R1084" s="214"/>
      <c r="S1084" s="214"/>
      <c r="T1084" s="214"/>
      <c r="U1084" s="214"/>
      <c r="V1084" s="214"/>
      <c r="W1084" s="214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</row>
    <row r="1085">
      <c r="A1085" s="214"/>
      <c r="B1085" s="214"/>
      <c r="C1085" s="214"/>
      <c r="D1085" s="214"/>
      <c r="E1085" s="214"/>
      <c r="F1085" s="214"/>
      <c r="G1085" s="214"/>
      <c r="H1085" s="214"/>
      <c r="I1085" s="214"/>
      <c r="J1085" s="214"/>
      <c r="K1085" s="214"/>
      <c r="L1085" s="214"/>
      <c r="M1085" s="214"/>
      <c r="N1085" s="214"/>
      <c r="O1085" s="214"/>
      <c r="P1085" s="214"/>
      <c r="Q1085" s="214"/>
      <c r="R1085" s="214"/>
      <c r="S1085" s="214"/>
      <c r="T1085" s="214"/>
      <c r="U1085" s="214"/>
      <c r="V1085" s="214"/>
      <c r="W1085" s="214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</row>
    <row r="1086">
      <c r="A1086" s="214"/>
      <c r="B1086" s="214"/>
      <c r="C1086" s="214"/>
      <c r="D1086" s="214"/>
      <c r="E1086" s="214"/>
      <c r="F1086" s="214"/>
      <c r="G1086" s="214"/>
      <c r="H1086" s="214"/>
      <c r="I1086" s="214"/>
      <c r="J1086" s="214"/>
      <c r="K1086" s="214"/>
      <c r="L1086" s="214"/>
      <c r="M1086" s="214"/>
      <c r="N1086" s="214"/>
      <c r="O1086" s="214"/>
      <c r="P1086" s="214"/>
      <c r="Q1086" s="214"/>
      <c r="R1086" s="214"/>
      <c r="S1086" s="214"/>
      <c r="T1086" s="214"/>
      <c r="U1086" s="214"/>
      <c r="V1086" s="214"/>
      <c r="W1086" s="214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</row>
    <row r="1087">
      <c r="A1087" s="214"/>
      <c r="B1087" s="214"/>
      <c r="C1087" s="214"/>
      <c r="D1087" s="214"/>
      <c r="E1087" s="214"/>
      <c r="F1087" s="214"/>
      <c r="G1087" s="214"/>
      <c r="H1087" s="214"/>
      <c r="I1087" s="214"/>
      <c r="J1087" s="214"/>
      <c r="K1087" s="214"/>
      <c r="L1087" s="214"/>
      <c r="M1087" s="214"/>
      <c r="N1087" s="214"/>
      <c r="O1087" s="214"/>
      <c r="P1087" s="214"/>
      <c r="Q1087" s="214"/>
      <c r="R1087" s="214"/>
      <c r="S1087" s="214"/>
      <c r="T1087" s="214"/>
      <c r="U1087" s="214"/>
      <c r="V1087" s="214"/>
      <c r="W1087" s="214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</row>
  </sheetData>
  <mergeCells count="291">
    <mergeCell ref="W113:W114"/>
    <mergeCell ref="X113:X114"/>
    <mergeCell ref="U104:U108"/>
    <mergeCell ref="U109:U110"/>
    <mergeCell ref="V109:V110"/>
    <mergeCell ref="W109:W110"/>
    <mergeCell ref="X109:X110"/>
    <mergeCell ref="W111:W112"/>
    <mergeCell ref="X111:X112"/>
    <mergeCell ref="W86:W87"/>
    <mergeCell ref="X86:X87"/>
    <mergeCell ref="U82:U83"/>
    <mergeCell ref="W82:W83"/>
    <mergeCell ref="X82:X83"/>
    <mergeCell ref="U84:U85"/>
    <mergeCell ref="W84:W85"/>
    <mergeCell ref="X84:X85"/>
    <mergeCell ref="U86:U87"/>
    <mergeCell ref="W92:W93"/>
    <mergeCell ref="X92:X93"/>
    <mergeCell ref="U88:U89"/>
    <mergeCell ref="W88:W89"/>
    <mergeCell ref="X88:X89"/>
    <mergeCell ref="U90:U91"/>
    <mergeCell ref="W90:W91"/>
    <mergeCell ref="X90:X91"/>
    <mergeCell ref="U92:U93"/>
    <mergeCell ref="W98:W99"/>
    <mergeCell ref="X98:X99"/>
    <mergeCell ref="U94:U95"/>
    <mergeCell ref="W94:W95"/>
    <mergeCell ref="X94:X95"/>
    <mergeCell ref="U96:U97"/>
    <mergeCell ref="W96:W97"/>
    <mergeCell ref="X96:X97"/>
    <mergeCell ref="U98:U99"/>
    <mergeCell ref="U117:U118"/>
    <mergeCell ref="U119:U120"/>
    <mergeCell ref="W155:W156"/>
    <mergeCell ref="X155:X156"/>
    <mergeCell ref="W145:W146"/>
    <mergeCell ref="W147:W148"/>
    <mergeCell ref="W149:W150"/>
    <mergeCell ref="W151:W152"/>
    <mergeCell ref="X151:X152"/>
    <mergeCell ref="W153:W154"/>
    <mergeCell ref="X153:X154"/>
    <mergeCell ref="U111:U112"/>
    <mergeCell ref="U113:U114"/>
    <mergeCell ref="U115:U116"/>
    <mergeCell ref="W115:W116"/>
    <mergeCell ref="X115:X116"/>
    <mergeCell ref="W117:W118"/>
    <mergeCell ref="X117:X118"/>
    <mergeCell ref="W119:W120"/>
    <mergeCell ref="X119:X120"/>
    <mergeCell ref="U121:U122"/>
    <mergeCell ref="W121:W122"/>
    <mergeCell ref="X121:X122"/>
    <mergeCell ref="W123:W124"/>
    <mergeCell ref="X123:X124"/>
    <mergeCell ref="W125:W126"/>
    <mergeCell ref="X125:X126"/>
    <mergeCell ref="W127:W128"/>
    <mergeCell ref="X127:X128"/>
    <mergeCell ref="W129:W130"/>
    <mergeCell ref="X129:X130"/>
    <mergeCell ref="X131:X132"/>
    <mergeCell ref="U123:U124"/>
    <mergeCell ref="U125:U126"/>
    <mergeCell ref="U127:U128"/>
    <mergeCell ref="U129:U130"/>
    <mergeCell ref="U131:U132"/>
    <mergeCell ref="U133:U134"/>
    <mergeCell ref="U135:U136"/>
    <mergeCell ref="W131:W132"/>
    <mergeCell ref="W133:W134"/>
    <mergeCell ref="W135:W136"/>
    <mergeCell ref="W137:W138"/>
    <mergeCell ref="W139:W140"/>
    <mergeCell ref="W141:W142"/>
    <mergeCell ref="W143:W144"/>
    <mergeCell ref="U151:U152"/>
    <mergeCell ref="U153:U154"/>
    <mergeCell ref="U155:U156"/>
    <mergeCell ref="U137:U138"/>
    <mergeCell ref="U139:U140"/>
    <mergeCell ref="U141:U142"/>
    <mergeCell ref="U143:U144"/>
    <mergeCell ref="U145:U146"/>
    <mergeCell ref="U147:U148"/>
    <mergeCell ref="U149:U150"/>
    <mergeCell ref="T184:T185"/>
    <mergeCell ref="T186:T187"/>
    <mergeCell ref="T188:T189"/>
    <mergeCell ref="T190:T191"/>
    <mergeCell ref="T167:T168"/>
    <mergeCell ref="T169:T173"/>
    <mergeCell ref="T174:T175"/>
    <mergeCell ref="T176:T177"/>
    <mergeCell ref="T178:T179"/>
    <mergeCell ref="T180:T181"/>
    <mergeCell ref="T182:T183"/>
    <mergeCell ref="T66:T67"/>
    <mergeCell ref="T68:T69"/>
    <mergeCell ref="T70:T71"/>
    <mergeCell ref="T72:T73"/>
    <mergeCell ref="T74:T75"/>
    <mergeCell ref="T76:T77"/>
    <mergeCell ref="T78:T79"/>
    <mergeCell ref="T80:T81"/>
    <mergeCell ref="T82:T83"/>
    <mergeCell ref="T84:T85"/>
    <mergeCell ref="T86:T87"/>
    <mergeCell ref="T88:T89"/>
    <mergeCell ref="T90:T91"/>
    <mergeCell ref="T92:T93"/>
    <mergeCell ref="T94:T95"/>
    <mergeCell ref="T96:T97"/>
    <mergeCell ref="T98:T99"/>
    <mergeCell ref="T100:T101"/>
    <mergeCell ref="T102:T103"/>
    <mergeCell ref="T104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W66:W67"/>
    <mergeCell ref="W68:W69"/>
    <mergeCell ref="W52:W53"/>
    <mergeCell ref="W54:W55"/>
    <mergeCell ref="W56:W57"/>
    <mergeCell ref="W58:W59"/>
    <mergeCell ref="W60:W61"/>
    <mergeCell ref="W62:W63"/>
    <mergeCell ref="W64:W65"/>
    <mergeCell ref="X68:X69"/>
    <mergeCell ref="X70:X71"/>
    <mergeCell ref="X54:X55"/>
    <mergeCell ref="X56:X57"/>
    <mergeCell ref="X58:X59"/>
    <mergeCell ref="X60:X61"/>
    <mergeCell ref="X62:X63"/>
    <mergeCell ref="X64:X65"/>
    <mergeCell ref="X66:X67"/>
    <mergeCell ref="W74:W75"/>
    <mergeCell ref="X74:X75"/>
    <mergeCell ref="U68:U69"/>
    <mergeCell ref="U70:U71"/>
    <mergeCell ref="W70:W71"/>
    <mergeCell ref="U72:U73"/>
    <mergeCell ref="W72:W73"/>
    <mergeCell ref="X72:X73"/>
    <mergeCell ref="U74:U75"/>
    <mergeCell ref="U2:U5"/>
    <mergeCell ref="T41:T45"/>
    <mergeCell ref="U41:U45"/>
    <mergeCell ref="V41:V45"/>
    <mergeCell ref="W41:W45"/>
    <mergeCell ref="X41:X45"/>
    <mergeCell ref="T46:T47"/>
    <mergeCell ref="U46:U47"/>
    <mergeCell ref="V46:V47"/>
    <mergeCell ref="T48:T49"/>
    <mergeCell ref="U48:U49"/>
    <mergeCell ref="T50:T51"/>
    <mergeCell ref="U50:U51"/>
    <mergeCell ref="U52:U53"/>
    <mergeCell ref="W46:W47"/>
    <mergeCell ref="X46:X47"/>
    <mergeCell ref="W48:W49"/>
    <mergeCell ref="X48:X49"/>
    <mergeCell ref="W50:W51"/>
    <mergeCell ref="X50:X51"/>
    <mergeCell ref="X52:X53"/>
    <mergeCell ref="T52:T53"/>
    <mergeCell ref="T54:T55"/>
    <mergeCell ref="U54:U55"/>
    <mergeCell ref="T56:T57"/>
    <mergeCell ref="U56:U57"/>
    <mergeCell ref="T58:T59"/>
    <mergeCell ref="U58:U59"/>
    <mergeCell ref="T60:T61"/>
    <mergeCell ref="U60:U61"/>
    <mergeCell ref="T62:T63"/>
    <mergeCell ref="U62:U63"/>
    <mergeCell ref="T64:T65"/>
    <mergeCell ref="U64:U65"/>
    <mergeCell ref="U66:U67"/>
    <mergeCell ref="W80:W81"/>
    <mergeCell ref="X80:X81"/>
    <mergeCell ref="U76:U77"/>
    <mergeCell ref="W76:W77"/>
    <mergeCell ref="X76:X77"/>
    <mergeCell ref="U78:U79"/>
    <mergeCell ref="W78:W79"/>
    <mergeCell ref="X78:X79"/>
    <mergeCell ref="U80:U81"/>
    <mergeCell ref="V104:V108"/>
    <mergeCell ref="W104:W108"/>
    <mergeCell ref="U100:U101"/>
    <mergeCell ref="W100:W101"/>
    <mergeCell ref="X100:X101"/>
    <mergeCell ref="U102:U103"/>
    <mergeCell ref="W102:W103"/>
    <mergeCell ref="X102:X103"/>
    <mergeCell ref="X104:X108"/>
    <mergeCell ref="U174:U175"/>
    <mergeCell ref="V174:V175"/>
    <mergeCell ref="W174:W175"/>
    <mergeCell ref="X174:X175"/>
    <mergeCell ref="W176:W177"/>
    <mergeCell ref="X176:X177"/>
    <mergeCell ref="U176:U177"/>
    <mergeCell ref="U178:U179"/>
    <mergeCell ref="W178:W179"/>
    <mergeCell ref="X178:X179"/>
    <mergeCell ref="U180:U181"/>
    <mergeCell ref="X180:X181"/>
    <mergeCell ref="X182:X183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U157:U158"/>
    <mergeCell ref="W157:W158"/>
    <mergeCell ref="X157:X158"/>
    <mergeCell ref="W159:W160"/>
    <mergeCell ref="X159:X160"/>
    <mergeCell ref="W167:W168"/>
    <mergeCell ref="W169:W173"/>
    <mergeCell ref="X169:X173"/>
    <mergeCell ref="W161:W162"/>
    <mergeCell ref="X161:X162"/>
    <mergeCell ref="W163:W164"/>
    <mergeCell ref="X163:X164"/>
    <mergeCell ref="W165:W166"/>
    <mergeCell ref="X165:X166"/>
    <mergeCell ref="X167:X168"/>
    <mergeCell ref="U159:U160"/>
    <mergeCell ref="U161:U162"/>
    <mergeCell ref="U163:U164"/>
    <mergeCell ref="U165:U166"/>
    <mergeCell ref="U167:U168"/>
    <mergeCell ref="U169:U173"/>
    <mergeCell ref="V169:V173"/>
    <mergeCell ref="U182:U183"/>
    <mergeCell ref="U184:U185"/>
    <mergeCell ref="U186:U187"/>
    <mergeCell ref="U188:U189"/>
    <mergeCell ref="U190:U191"/>
    <mergeCell ref="W188:W189"/>
    <mergeCell ref="W190:W191"/>
    <mergeCell ref="W180:W181"/>
    <mergeCell ref="W182:W183"/>
    <mergeCell ref="W184:W185"/>
    <mergeCell ref="X184:X185"/>
    <mergeCell ref="W186:W187"/>
    <mergeCell ref="X186:X187"/>
    <mergeCell ref="X188:X189"/>
    <mergeCell ref="X190:X19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7.0" topLeftCell="A18" activePane="bottomLeft" state="frozen"/>
      <selection activeCell="B19" sqref="B19" pane="bottomLeft"/>
    </sheetView>
  </sheetViews>
  <sheetFormatPr customHeight="1" defaultColWidth="14.43" defaultRowHeight="15.0"/>
  <cols>
    <col customWidth="1" min="1" max="1" width="16.86"/>
    <col customWidth="1" min="2" max="2" width="28.0"/>
    <col customWidth="1" min="3" max="3" width="20.43"/>
    <col customWidth="1" min="4" max="5" width="22.71"/>
    <col customWidth="1" min="6" max="6" width="19.0"/>
    <col customWidth="1" min="7" max="7" width="17.29"/>
    <col customWidth="1" min="8" max="8" width="21.0"/>
    <col customWidth="1" min="9" max="9" width="18.57"/>
    <col customWidth="1" min="10" max="10" width="21.43"/>
    <col customWidth="1" min="13" max="13" width="17.29"/>
    <col customWidth="1" min="15" max="15" width="17.71"/>
    <col customWidth="1" min="16" max="16" width="19.71"/>
    <col customWidth="1" hidden="1" min="17" max="17" width="20.0"/>
    <col customWidth="1" min="18" max="18" width="19.14"/>
    <col customWidth="1" min="19" max="19" width="17.29"/>
    <col customWidth="1" min="20" max="20" width="16.71"/>
    <col customWidth="1" min="21" max="21" width="18.14"/>
    <col customWidth="1" min="22" max="23" width="24.14"/>
  </cols>
  <sheetData>
    <row r="1">
      <c r="A1" s="105"/>
      <c r="B1" s="106" t="s">
        <v>0</v>
      </c>
      <c r="C1" s="326">
        <v>30000.0</v>
      </c>
      <c r="L1" s="5" t="s">
        <v>1</v>
      </c>
      <c r="M1" s="6" t="s">
        <v>2</v>
      </c>
      <c r="N1" s="7" t="s">
        <v>3</v>
      </c>
      <c r="O1" s="8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10" t="s">
        <v>10</v>
      </c>
      <c r="V1" s="6" t="s">
        <v>11</v>
      </c>
      <c r="W1" s="11" t="s">
        <v>12</v>
      </c>
    </row>
    <row r="2">
      <c r="A2" s="105"/>
      <c r="B2" s="32" t="s">
        <v>46</v>
      </c>
      <c r="C2" s="327">
        <v>0.3</v>
      </c>
      <c r="L2" s="14">
        <v>43997.0</v>
      </c>
      <c r="M2" s="108">
        <f>B41-B19</f>
        <v>21</v>
      </c>
      <c r="N2" s="16">
        <f>L2-C13</f>
        <v>21</v>
      </c>
      <c r="O2" s="17">
        <f t="shared" ref="O2:O4" si="1">ROUND($C$1/SUM($W$2:$W$5),2)</f>
        <v>7882.58</v>
      </c>
      <c r="P2" s="17">
        <f t="shared" ref="P2:P5" si="2">O2-Q2</f>
        <v>7567.58</v>
      </c>
      <c r="Q2" s="17">
        <f t="shared" ref="Q2:Q5" si="3">ROUND(R2*$C$5,2)*M2+ROUND(R2*($C$2/365),2)*(N2-M2)</f>
        <v>315</v>
      </c>
      <c r="R2" s="17">
        <f>C1</f>
        <v>30000</v>
      </c>
      <c r="S2" s="17">
        <f t="shared" ref="S2:S5" si="4">R2-P2</f>
        <v>22432.42</v>
      </c>
      <c r="T2" s="18">
        <f>Q2</f>
        <v>315</v>
      </c>
      <c r="U2" s="19">
        <f>SUM(O2:O5)</f>
        <v>31285.71</v>
      </c>
      <c r="V2" s="20">
        <f t="shared" ref="V2:V5" si="5">1/(1+$C$2/365*N2)</f>
        <v>0.9830325882</v>
      </c>
      <c r="W2" s="20">
        <f>V2</f>
        <v>0.9830325882</v>
      </c>
    </row>
    <row r="3">
      <c r="A3" s="105"/>
      <c r="B3" s="32" t="s">
        <v>14</v>
      </c>
      <c r="C3" s="327">
        <v>0.03</v>
      </c>
      <c r="L3" s="14">
        <v>44027.0</v>
      </c>
      <c r="M3" s="108">
        <f>B45-B41</f>
        <v>4</v>
      </c>
      <c r="N3" s="22">
        <f t="shared" ref="N3:N5" si="6">L3-L2</f>
        <v>30</v>
      </c>
      <c r="O3" s="17">
        <f t="shared" si="1"/>
        <v>7882.58</v>
      </c>
      <c r="P3" s="17">
        <f t="shared" si="2"/>
        <v>7358.26</v>
      </c>
      <c r="Q3" s="17">
        <f t="shared" si="3"/>
        <v>524.32</v>
      </c>
      <c r="R3" s="17">
        <f t="shared" ref="R3:R5" si="7">S2</f>
        <v>22432.42</v>
      </c>
      <c r="S3" s="17">
        <f t="shared" si="4"/>
        <v>15074.16</v>
      </c>
      <c r="T3" s="18">
        <f>SUM(Q2:Q3)</f>
        <v>839.32</v>
      </c>
      <c r="U3" s="23"/>
      <c r="V3" s="20">
        <f t="shared" si="5"/>
        <v>0.9759358289</v>
      </c>
      <c r="W3" s="20">
        <f t="shared" ref="W3:W5" si="8">PRODUCT($V$2:V3)</f>
        <v>0.9593767238</v>
      </c>
    </row>
    <row r="4">
      <c r="A4" s="105"/>
      <c r="B4" s="32" t="s">
        <v>15</v>
      </c>
      <c r="C4" s="328">
        <f>C3*C1</f>
        <v>900</v>
      </c>
      <c r="L4" s="14">
        <v>44058.0</v>
      </c>
      <c r="M4" s="15">
        <v>0.0</v>
      </c>
      <c r="N4" s="22">
        <f t="shared" si="6"/>
        <v>31</v>
      </c>
      <c r="O4" s="17">
        <f t="shared" si="1"/>
        <v>7882.58</v>
      </c>
      <c r="P4" s="17">
        <f t="shared" si="2"/>
        <v>7498.49</v>
      </c>
      <c r="Q4" s="17">
        <f t="shared" si="3"/>
        <v>384.09</v>
      </c>
      <c r="R4" s="17">
        <f t="shared" si="7"/>
        <v>15074.16</v>
      </c>
      <c r="S4" s="17">
        <f t="shared" si="4"/>
        <v>7575.67</v>
      </c>
      <c r="T4" s="18">
        <f>SUM(Q2:Q4)</f>
        <v>1223.41</v>
      </c>
      <c r="U4" s="23"/>
      <c r="V4" s="20">
        <f t="shared" si="5"/>
        <v>0.9751536201</v>
      </c>
      <c r="W4" s="20">
        <f t="shared" si="8"/>
        <v>0.9355396852</v>
      </c>
    </row>
    <row r="5">
      <c r="A5" s="105"/>
      <c r="B5" s="32" t="s">
        <v>16</v>
      </c>
      <c r="C5" s="327">
        <v>5.0E-4</v>
      </c>
      <c r="L5" s="14">
        <v>44068.0</v>
      </c>
      <c r="M5" s="15">
        <v>0.0</v>
      </c>
      <c r="N5" s="22">
        <f t="shared" si="6"/>
        <v>10</v>
      </c>
      <c r="O5" s="17">
        <f>SUM(Q5,R5)</f>
        <v>7637.97</v>
      </c>
      <c r="P5" s="17">
        <f t="shared" si="2"/>
        <v>7575.67</v>
      </c>
      <c r="Q5" s="17">
        <f t="shared" si="3"/>
        <v>62.3</v>
      </c>
      <c r="R5" s="25">
        <f t="shared" si="7"/>
        <v>7575.67</v>
      </c>
      <c r="S5" s="17">
        <f t="shared" si="4"/>
        <v>0</v>
      </c>
      <c r="T5" s="26">
        <f>SUM(Q2:Q5)</f>
        <v>1285.71</v>
      </c>
      <c r="U5" s="27"/>
      <c r="V5" s="20">
        <f t="shared" si="5"/>
        <v>0.9918478261</v>
      </c>
      <c r="W5" s="20">
        <f t="shared" si="8"/>
        <v>0.927913003</v>
      </c>
    </row>
    <row r="6">
      <c r="A6" s="105"/>
      <c r="B6" s="32" t="s">
        <v>17</v>
      </c>
      <c r="C6" s="329">
        <v>25.0</v>
      </c>
    </row>
    <row r="7">
      <c r="A7" s="105"/>
      <c r="B7" s="32" t="s">
        <v>18</v>
      </c>
      <c r="C7" s="326">
        <f>C1-D18</f>
        <v>29100</v>
      </c>
    </row>
    <row r="8">
      <c r="A8" s="105"/>
      <c r="B8" s="32" t="s">
        <v>19</v>
      </c>
      <c r="C8" s="326">
        <v>300.0</v>
      </c>
    </row>
    <row r="9">
      <c r="A9" s="105"/>
      <c r="B9" s="32" t="s">
        <v>20</v>
      </c>
      <c r="C9" s="330">
        <v>4.0</v>
      </c>
    </row>
    <row r="10">
      <c r="A10" s="105"/>
      <c r="B10" s="32" t="s">
        <v>21</v>
      </c>
      <c r="C10" s="33" t="s">
        <v>22</v>
      </c>
    </row>
    <row r="11">
      <c r="A11" s="105"/>
      <c r="B11" s="32" t="s">
        <v>23</v>
      </c>
      <c r="C11" s="33" t="s">
        <v>24</v>
      </c>
    </row>
    <row r="12">
      <c r="A12" s="105"/>
      <c r="B12" s="32" t="s">
        <v>25</v>
      </c>
      <c r="C12" s="326">
        <f>C1/C9</f>
        <v>7500</v>
      </c>
    </row>
    <row r="13">
      <c r="A13" s="105"/>
      <c r="B13" s="32" t="s">
        <v>49</v>
      </c>
      <c r="C13" s="331">
        <v>43976.0</v>
      </c>
    </row>
    <row r="14">
      <c r="B14" s="38" t="s">
        <v>27</v>
      </c>
      <c r="C14" s="332">
        <v>10000.0</v>
      </c>
    </row>
    <row r="15">
      <c r="B15" s="38" t="s">
        <v>28</v>
      </c>
      <c r="C15" s="333">
        <v>0.01</v>
      </c>
    </row>
    <row r="16">
      <c r="A16" s="113"/>
    </row>
    <row r="17">
      <c r="A17" s="114"/>
      <c r="B17" s="115" t="s">
        <v>29</v>
      </c>
      <c r="C17" s="116" t="s">
        <v>30</v>
      </c>
      <c r="D17" s="117" t="s">
        <v>31</v>
      </c>
      <c r="E17" s="118" t="s">
        <v>32</v>
      </c>
      <c r="F17" s="119" t="s">
        <v>33</v>
      </c>
      <c r="G17" s="120" t="s">
        <v>34</v>
      </c>
      <c r="H17" s="119" t="s">
        <v>35</v>
      </c>
      <c r="I17" s="49" t="s">
        <v>36</v>
      </c>
      <c r="J17" s="50" t="s">
        <v>37</v>
      </c>
      <c r="L17" s="51" t="s">
        <v>38</v>
      </c>
      <c r="M17" s="51" t="s">
        <v>2</v>
      </c>
      <c r="N17" s="51" t="s">
        <v>39</v>
      </c>
      <c r="O17" s="51" t="s">
        <v>40</v>
      </c>
      <c r="P17" s="51" t="s">
        <v>41</v>
      </c>
    </row>
    <row r="18">
      <c r="A18" s="121"/>
      <c r="B18" s="54">
        <v>43976.0</v>
      </c>
      <c r="C18" s="122" t="s">
        <v>42</v>
      </c>
      <c r="D18" s="123">
        <f>C4</f>
        <v>900</v>
      </c>
      <c r="E18" s="124">
        <f t="shared" ref="E18:E19" si="9">D18</f>
        <v>900</v>
      </c>
      <c r="F18" s="125">
        <f>D18</f>
        <v>900</v>
      </c>
      <c r="G18" s="126">
        <v>0.0</v>
      </c>
      <c r="H18" s="127">
        <v>0.0</v>
      </c>
      <c r="I18" s="128">
        <v>0.0</v>
      </c>
      <c r="J18" s="129">
        <v>0.0</v>
      </c>
      <c r="L18" s="63"/>
      <c r="M18" s="63"/>
      <c r="N18" s="4"/>
      <c r="O18" s="4"/>
      <c r="P18" s="4"/>
    </row>
    <row r="19">
      <c r="A19" s="113"/>
      <c r="B19" s="54">
        <v>43976.0</v>
      </c>
      <c r="C19" s="130" t="s">
        <v>43</v>
      </c>
      <c r="D19" s="131">
        <f>C1-D18</f>
        <v>29100</v>
      </c>
      <c r="E19" s="132">
        <f t="shared" si="9"/>
        <v>29100</v>
      </c>
      <c r="F19" s="133">
        <f t="shared" ref="F19:F116" si="10">F18+E19</f>
        <v>30000</v>
      </c>
      <c r="G19" s="126">
        <v>0.0</v>
      </c>
      <c r="H19" s="127">
        <f t="shared" ref="H19:H116" si="11">H18+G19</f>
        <v>0</v>
      </c>
      <c r="I19" s="128">
        <v>0.0</v>
      </c>
      <c r="J19" s="134">
        <f>C1</f>
        <v>30000</v>
      </c>
      <c r="L19" s="68">
        <f t="shared" ref="L19:L40" si="12">$B$40-B19</f>
        <v>21</v>
      </c>
      <c r="M19" s="68">
        <f t="shared" ref="M19:M40" si="13">$B$40-B19</f>
        <v>21</v>
      </c>
      <c r="N19" s="69">
        <f t="shared" ref="N19:N39" si="14">ROUND(J19*$C$15,2)</f>
        <v>300</v>
      </c>
      <c r="O19" s="70">
        <f t="shared" ref="O19:O40" si="15">ROUND(MAX(0,F19-$S$2)+H19+ROUND(F19*$C$2/365,2)*(L19-M19)+ROUND(F19*$C$5,2)*M19,2)</f>
        <v>7882.58</v>
      </c>
      <c r="P19" s="71">
        <f t="shared" ref="P19:P116" si="16">ROUND(J19/$C$14*100,2)</f>
        <v>300</v>
      </c>
    </row>
    <row r="20">
      <c r="A20" s="135"/>
      <c r="B20" s="136">
        <v>43977.0</v>
      </c>
      <c r="C20" s="137" t="s">
        <v>47</v>
      </c>
      <c r="D20" s="138">
        <f t="shared" ref="D20:D40" si="17">ROUND($C$5*F19,2)</f>
        <v>15</v>
      </c>
      <c r="E20" s="139">
        <v>0.0</v>
      </c>
      <c r="F20" s="140">
        <f t="shared" si="10"/>
        <v>30000</v>
      </c>
      <c r="G20" s="138">
        <f t="shared" ref="G20:G40" si="18">D20</f>
        <v>15</v>
      </c>
      <c r="H20" s="141">
        <f t="shared" si="11"/>
        <v>15</v>
      </c>
      <c r="I20" s="139">
        <f t="shared" ref="I20:I40" si="19">E20+G20</f>
        <v>15</v>
      </c>
      <c r="J20" s="142">
        <f t="shared" ref="J20:J116" si="20">J19+I20</f>
        <v>30015</v>
      </c>
      <c r="L20" s="68">
        <f t="shared" si="12"/>
        <v>20</v>
      </c>
      <c r="M20" s="68">
        <f t="shared" si="13"/>
        <v>20</v>
      </c>
      <c r="N20" s="69">
        <f t="shared" si="14"/>
        <v>300.15</v>
      </c>
      <c r="O20" s="70">
        <f t="shared" si="15"/>
        <v>7882.58</v>
      </c>
      <c r="P20" s="71">
        <f t="shared" si="16"/>
        <v>300.15</v>
      </c>
    </row>
    <row r="21">
      <c r="A21" s="135"/>
      <c r="B21" s="136">
        <v>43978.0</v>
      </c>
      <c r="C21" s="137" t="s">
        <v>47</v>
      </c>
      <c r="D21" s="138">
        <f t="shared" si="17"/>
        <v>15</v>
      </c>
      <c r="E21" s="139">
        <v>0.0</v>
      </c>
      <c r="F21" s="140">
        <f t="shared" si="10"/>
        <v>30000</v>
      </c>
      <c r="G21" s="138">
        <f t="shared" si="18"/>
        <v>15</v>
      </c>
      <c r="H21" s="141">
        <f t="shared" si="11"/>
        <v>30</v>
      </c>
      <c r="I21" s="139">
        <f t="shared" si="19"/>
        <v>15</v>
      </c>
      <c r="J21" s="142">
        <f t="shared" si="20"/>
        <v>30030</v>
      </c>
      <c r="L21" s="68">
        <f t="shared" si="12"/>
        <v>19</v>
      </c>
      <c r="M21" s="68">
        <f t="shared" si="13"/>
        <v>19</v>
      </c>
      <c r="N21" s="69">
        <f t="shared" si="14"/>
        <v>300.3</v>
      </c>
      <c r="O21" s="70">
        <f t="shared" si="15"/>
        <v>7882.58</v>
      </c>
      <c r="P21" s="71">
        <f t="shared" si="16"/>
        <v>300.3</v>
      </c>
    </row>
    <row r="22">
      <c r="A22" s="135"/>
      <c r="B22" s="136">
        <v>43979.0</v>
      </c>
      <c r="C22" s="137" t="s">
        <v>47</v>
      </c>
      <c r="D22" s="138">
        <f t="shared" si="17"/>
        <v>15</v>
      </c>
      <c r="E22" s="139">
        <v>0.0</v>
      </c>
      <c r="F22" s="140">
        <f t="shared" si="10"/>
        <v>30000</v>
      </c>
      <c r="G22" s="138">
        <f t="shared" si="18"/>
        <v>15</v>
      </c>
      <c r="H22" s="141">
        <f t="shared" si="11"/>
        <v>45</v>
      </c>
      <c r="I22" s="139">
        <f t="shared" si="19"/>
        <v>15</v>
      </c>
      <c r="J22" s="142">
        <f t="shared" si="20"/>
        <v>30045</v>
      </c>
      <c r="L22" s="68">
        <f t="shared" si="12"/>
        <v>18</v>
      </c>
      <c r="M22" s="68">
        <f t="shared" si="13"/>
        <v>18</v>
      </c>
      <c r="N22" s="69">
        <f t="shared" si="14"/>
        <v>300.45</v>
      </c>
      <c r="O22" s="70">
        <f t="shared" si="15"/>
        <v>7882.58</v>
      </c>
      <c r="P22" s="71">
        <f t="shared" si="16"/>
        <v>300.45</v>
      </c>
    </row>
    <row r="23">
      <c r="A23" s="143"/>
      <c r="B23" s="136">
        <v>43980.0</v>
      </c>
      <c r="C23" s="137" t="s">
        <v>47</v>
      </c>
      <c r="D23" s="138">
        <f t="shared" si="17"/>
        <v>15</v>
      </c>
      <c r="E23" s="139">
        <v>0.0</v>
      </c>
      <c r="F23" s="140">
        <f t="shared" si="10"/>
        <v>30000</v>
      </c>
      <c r="G23" s="138">
        <f t="shared" si="18"/>
        <v>15</v>
      </c>
      <c r="H23" s="141">
        <f t="shared" si="11"/>
        <v>60</v>
      </c>
      <c r="I23" s="139">
        <f t="shared" si="19"/>
        <v>15</v>
      </c>
      <c r="J23" s="142">
        <f t="shared" si="20"/>
        <v>30060</v>
      </c>
      <c r="L23" s="68">
        <f t="shared" si="12"/>
        <v>17</v>
      </c>
      <c r="M23" s="68">
        <f t="shared" si="13"/>
        <v>17</v>
      </c>
      <c r="N23" s="69">
        <f t="shared" si="14"/>
        <v>300.6</v>
      </c>
      <c r="O23" s="70">
        <f t="shared" si="15"/>
        <v>7882.58</v>
      </c>
      <c r="P23" s="71">
        <f t="shared" si="16"/>
        <v>300.6</v>
      </c>
    </row>
    <row r="24">
      <c r="A24" s="143"/>
      <c r="B24" s="136">
        <v>43981.0</v>
      </c>
      <c r="C24" s="137" t="s">
        <v>47</v>
      </c>
      <c r="D24" s="138">
        <f t="shared" si="17"/>
        <v>15</v>
      </c>
      <c r="E24" s="139">
        <v>0.0</v>
      </c>
      <c r="F24" s="140">
        <f t="shared" si="10"/>
        <v>30000</v>
      </c>
      <c r="G24" s="138">
        <f t="shared" si="18"/>
        <v>15</v>
      </c>
      <c r="H24" s="141">
        <f t="shared" si="11"/>
        <v>75</v>
      </c>
      <c r="I24" s="139">
        <f t="shared" si="19"/>
        <v>15</v>
      </c>
      <c r="J24" s="142">
        <f t="shared" si="20"/>
        <v>30075</v>
      </c>
      <c r="L24" s="68">
        <f t="shared" si="12"/>
        <v>16</v>
      </c>
      <c r="M24" s="68">
        <f t="shared" si="13"/>
        <v>16</v>
      </c>
      <c r="N24" s="69">
        <f t="shared" si="14"/>
        <v>300.75</v>
      </c>
      <c r="O24" s="70">
        <f t="shared" si="15"/>
        <v>7882.58</v>
      </c>
      <c r="P24" s="71">
        <f t="shared" si="16"/>
        <v>300.75</v>
      </c>
    </row>
    <row r="25">
      <c r="A25" s="143"/>
      <c r="B25" s="136">
        <v>43982.0</v>
      </c>
      <c r="C25" s="137" t="s">
        <v>47</v>
      </c>
      <c r="D25" s="138">
        <f t="shared" si="17"/>
        <v>15</v>
      </c>
      <c r="E25" s="139">
        <v>0.0</v>
      </c>
      <c r="F25" s="140">
        <f t="shared" si="10"/>
        <v>30000</v>
      </c>
      <c r="G25" s="138">
        <f t="shared" si="18"/>
        <v>15</v>
      </c>
      <c r="H25" s="141">
        <f t="shared" si="11"/>
        <v>90</v>
      </c>
      <c r="I25" s="139">
        <f t="shared" si="19"/>
        <v>15</v>
      </c>
      <c r="J25" s="142">
        <f t="shared" si="20"/>
        <v>30090</v>
      </c>
      <c r="L25" s="68">
        <f t="shared" si="12"/>
        <v>15</v>
      </c>
      <c r="M25" s="68">
        <f t="shared" si="13"/>
        <v>15</v>
      </c>
      <c r="N25" s="69">
        <f t="shared" si="14"/>
        <v>300.9</v>
      </c>
      <c r="O25" s="70">
        <f t="shared" si="15"/>
        <v>7882.58</v>
      </c>
      <c r="P25" s="71">
        <f t="shared" si="16"/>
        <v>300.9</v>
      </c>
    </row>
    <row r="26">
      <c r="A26" s="143"/>
      <c r="B26" s="136">
        <v>43983.0</v>
      </c>
      <c r="C26" s="137" t="s">
        <v>47</v>
      </c>
      <c r="D26" s="138">
        <f t="shared" si="17"/>
        <v>15</v>
      </c>
      <c r="E26" s="139">
        <v>0.0</v>
      </c>
      <c r="F26" s="140">
        <f t="shared" si="10"/>
        <v>30000</v>
      </c>
      <c r="G26" s="138">
        <f t="shared" si="18"/>
        <v>15</v>
      </c>
      <c r="H26" s="141">
        <f t="shared" si="11"/>
        <v>105</v>
      </c>
      <c r="I26" s="139">
        <f t="shared" si="19"/>
        <v>15</v>
      </c>
      <c r="J26" s="142">
        <f t="shared" si="20"/>
        <v>30105</v>
      </c>
      <c r="L26" s="68">
        <f t="shared" si="12"/>
        <v>14</v>
      </c>
      <c r="M26" s="68">
        <f t="shared" si="13"/>
        <v>14</v>
      </c>
      <c r="N26" s="69">
        <f t="shared" si="14"/>
        <v>301.05</v>
      </c>
      <c r="O26" s="70">
        <f t="shared" si="15"/>
        <v>7882.58</v>
      </c>
      <c r="P26" s="71">
        <f t="shared" si="16"/>
        <v>301.05</v>
      </c>
    </row>
    <row r="27">
      <c r="A27" s="143"/>
      <c r="B27" s="136">
        <v>43984.0</v>
      </c>
      <c r="C27" s="137" t="s">
        <v>47</v>
      </c>
      <c r="D27" s="138">
        <f t="shared" si="17"/>
        <v>15</v>
      </c>
      <c r="E27" s="139">
        <v>0.0</v>
      </c>
      <c r="F27" s="140">
        <f t="shared" si="10"/>
        <v>30000</v>
      </c>
      <c r="G27" s="138">
        <f t="shared" si="18"/>
        <v>15</v>
      </c>
      <c r="H27" s="141">
        <f t="shared" si="11"/>
        <v>120</v>
      </c>
      <c r="I27" s="139">
        <f t="shared" si="19"/>
        <v>15</v>
      </c>
      <c r="J27" s="142">
        <f t="shared" si="20"/>
        <v>30120</v>
      </c>
      <c r="L27" s="68">
        <f t="shared" si="12"/>
        <v>13</v>
      </c>
      <c r="M27" s="68">
        <f t="shared" si="13"/>
        <v>13</v>
      </c>
      <c r="N27" s="69">
        <f t="shared" si="14"/>
        <v>301.2</v>
      </c>
      <c r="O27" s="70">
        <f t="shared" si="15"/>
        <v>7882.58</v>
      </c>
      <c r="P27" s="71">
        <f t="shared" si="16"/>
        <v>301.2</v>
      </c>
    </row>
    <row r="28">
      <c r="A28" s="143"/>
      <c r="B28" s="136">
        <v>43985.0</v>
      </c>
      <c r="C28" s="137" t="s">
        <v>47</v>
      </c>
      <c r="D28" s="138">
        <f t="shared" si="17"/>
        <v>15</v>
      </c>
      <c r="E28" s="139">
        <v>0.0</v>
      </c>
      <c r="F28" s="140">
        <f t="shared" si="10"/>
        <v>30000</v>
      </c>
      <c r="G28" s="138">
        <f t="shared" si="18"/>
        <v>15</v>
      </c>
      <c r="H28" s="141">
        <f t="shared" si="11"/>
        <v>135</v>
      </c>
      <c r="I28" s="139">
        <f t="shared" si="19"/>
        <v>15</v>
      </c>
      <c r="J28" s="142">
        <f t="shared" si="20"/>
        <v>30135</v>
      </c>
      <c r="L28" s="68">
        <f t="shared" si="12"/>
        <v>12</v>
      </c>
      <c r="M28" s="68">
        <f t="shared" si="13"/>
        <v>12</v>
      </c>
      <c r="N28" s="69">
        <f t="shared" si="14"/>
        <v>301.35</v>
      </c>
      <c r="O28" s="70">
        <f t="shared" si="15"/>
        <v>7882.58</v>
      </c>
      <c r="P28" s="71">
        <f t="shared" si="16"/>
        <v>301.35</v>
      </c>
    </row>
    <row r="29">
      <c r="A29" s="143"/>
      <c r="B29" s="136">
        <v>43986.0</v>
      </c>
      <c r="C29" s="137" t="s">
        <v>47</v>
      </c>
      <c r="D29" s="138">
        <f t="shared" si="17"/>
        <v>15</v>
      </c>
      <c r="E29" s="139">
        <v>0.0</v>
      </c>
      <c r="F29" s="140">
        <f t="shared" si="10"/>
        <v>30000</v>
      </c>
      <c r="G29" s="138">
        <f t="shared" si="18"/>
        <v>15</v>
      </c>
      <c r="H29" s="141">
        <f t="shared" si="11"/>
        <v>150</v>
      </c>
      <c r="I29" s="139">
        <f t="shared" si="19"/>
        <v>15</v>
      </c>
      <c r="J29" s="142">
        <f t="shared" si="20"/>
        <v>30150</v>
      </c>
      <c r="L29" s="68">
        <f t="shared" si="12"/>
        <v>11</v>
      </c>
      <c r="M29" s="68">
        <f t="shared" si="13"/>
        <v>11</v>
      </c>
      <c r="N29" s="69">
        <f t="shared" si="14"/>
        <v>301.5</v>
      </c>
      <c r="O29" s="70">
        <f t="shared" si="15"/>
        <v>7882.58</v>
      </c>
      <c r="P29" s="71">
        <f t="shared" si="16"/>
        <v>301.5</v>
      </c>
    </row>
    <row r="30">
      <c r="A30" s="143"/>
      <c r="B30" s="136">
        <v>43987.0</v>
      </c>
      <c r="C30" s="137" t="s">
        <v>47</v>
      </c>
      <c r="D30" s="138">
        <f t="shared" si="17"/>
        <v>15</v>
      </c>
      <c r="E30" s="139">
        <v>0.0</v>
      </c>
      <c r="F30" s="140">
        <f t="shared" si="10"/>
        <v>30000</v>
      </c>
      <c r="G30" s="138">
        <f t="shared" si="18"/>
        <v>15</v>
      </c>
      <c r="H30" s="141">
        <f t="shared" si="11"/>
        <v>165</v>
      </c>
      <c r="I30" s="139">
        <f t="shared" si="19"/>
        <v>15</v>
      </c>
      <c r="J30" s="142">
        <f t="shared" si="20"/>
        <v>30165</v>
      </c>
      <c r="L30" s="68">
        <f t="shared" si="12"/>
        <v>10</v>
      </c>
      <c r="M30" s="68">
        <f t="shared" si="13"/>
        <v>10</v>
      </c>
      <c r="N30" s="69">
        <f t="shared" si="14"/>
        <v>301.65</v>
      </c>
      <c r="O30" s="70">
        <f t="shared" si="15"/>
        <v>7882.58</v>
      </c>
      <c r="P30" s="71">
        <f t="shared" si="16"/>
        <v>301.65</v>
      </c>
    </row>
    <row r="31">
      <c r="A31" s="143"/>
      <c r="B31" s="136">
        <v>43988.0</v>
      </c>
      <c r="C31" s="137" t="s">
        <v>47</v>
      </c>
      <c r="D31" s="138">
        <f t="shared" si="17"/>
        <v>15</v>
      </c>
      <c r="E31" s="139">
        <v>0.0</v>
      </c>
      <c r="F31" s="140">
        <f t="shared" si="10"/>
        <v>30000</v>
      </c>
      <c r="G31" s="138">
        <f t="shared" si="18"/>
        <v>15</v>
      </c>
      <c r="H31" s="141">
        <f t="shared" si="11"/>
        <v>180</v>
      </c>
      <c r="I31" s="139">
        <f t="shared" si="19"/>
        <v>15</v>
      </c>
      <c r="J31" s="142">
        <f t="shared" si="20"/>
        <v>30180</v>
      </c>
      <c r="L31" s="68">
        <f t="shared" si="12"/>
        <v>9</v>
      </c>
      <c r="M31" s="68">
        <f t="shared" si="13"/>
        <v>9</v>
      </c>
      <c r="N31" s="69">
        <f t="shared" si="14"/>
        <v>301.8</v>
      </c>
      <c r="O31" s="70">
        <f t="shared" si="15"/>
        <v>7882.58</v>
      </c>
      <c r="P31" s="71">
        <f t="shared" si="16"/>
        <v>301.8</v>
      </c>
    </row>
    <row r="32">
      <c r="A32" s="143"/>
      <c r="B32" s="136">
        <v>43989.0</v>
      </c>
      <c r="C32" s="137" t="s">
        <v>47</v>
      </c>
      <c r="D32" s="138">
        <f t="shared" si="17"/>
        <v>15</v>
      </c>
      <c r="E32" s="139">
        <v>0.0</v>
      </c>
      <c r="F32" s="140">
        <f t="shared" si="10"/>
        <v>30000</v>
      </c>
      <c r="G32" s="138">
        <f t="shared" si="18"/>
        <v>15</v>
      </c>
      <c r="H32" s="141">
        <f t="shared" si="11"/>
        <v>195</v>
      </c>
      <c r="I32" s="139">
        <f t="shared" si="19"/>
        <v>15</v>
      </c>
      <c r="J32" s="142">
        <f t="shared" si="20"/>
        <v>30195</v>
      </c>
      <c r="L32" s="68">
        <f t="shared" si="12"/>
        <v>8</v>
      </c>
      <c r="M32" s="68">
        <f t="shared" si="13"/>
        <v>8</v>
      </c>
      <c r="N32" s="69">
        <f t="shared" si="14"/>
        <v>301.95</v>
      </c>
      <c r="O32" s="70">
        <f t="shared" si="15"/>
        <v>7882.58</v>
      </c>
      <c r="P32" s="71">
        <f t="shared" si="16"/>
        <v>301.95</v>
      </c>
    </row>
    <row r="33">
      <c r="A33" s="143"/>
      <c r="B33" s="136">
        <v>43990.0</v>
      </c>
      <c r="C33" s="137" t="s">
        <v>47</v>
      </c>
      <c r="D33" s="138">
        <f t="shared" si="17"/>
        <v>15</v>
      </c>
      <c r="E33" s="139">
        <v>0.0</v>
      </c>
      <c r="F33" s="140">
        <f t="shared" si="10"/>
        <v>30000</v>
      </c>
      <c r="G33" s="138">
        <f t="shared" si="18"/>
        <v>15</v>
      </c>
      <c r="H33" s="141">
        <f t="shared" si="11"/>
        <v>210</v>
      </c>
      <c r="I33" s="139">
        <f t="shared" si="19"/>
        <v>15</v>
      </c>
      <c r="J33" s="142">
        <f t="shared" si="20"/>
        <v>30210</v>
      </c>
      <c r="L33" s="68">
        <f t="shared" si="12"/>
        <v>7</v>
      </c>
      <c r="M33" s="68">
        <f t="shared" si="13"/>
        <v>7</v>
      </c>
      <c r="N33" s="69">
        <f t="shared" si="14"/>
        <v>302.1</v>
      </c>
      <c r="O33" s="70">
        <f t="shared" si="15"/>
        <v>7882.58</v>
      </c>
      <c r="P33" s="71">
        <f t="shared" si="16"/>
        <v>302.1</v>
      </c>
    </row>
    <row r="34">
      <c r="A34" s="143"/>
      <c r="B34" s="136">
        <v>43991.0</v>
      </c>
      <c r="C34" s="137" t="s">
        <v>47</v>
      </c>
      <c r="D34" s="138">
        <f t="shared" si="17"/>
        <v>15</v>
      </c>
      <c r="E34" s="139">
        <v>0.0</v>
      </c>
      <c r="F34" s="140">
        <f t="shared" si="10"/>
        <v>30000</v>
      </c>
      <c r="G34" s="138">
        <f t="shared" si="18"/>
        <v>15</v>
      </c>
      <c r="H34" s="141">
        <f t="shared" si="11"/>
        <v>225</v>
      </c>
      <c r="I34" s="139">
        <f t="shared" si="19"/>
        <v>15</v>
      </c>
      <c r="J34" s="142">
        <f t="shared" si="20"/>
        <v>30225</v>
      </c>
      <c r="L34" s="68">
        <f t="shared" si="12"/>
        <v>6</v>
      </c>
      <c r="M34" s="68">
        <f t="shared" si="13"/>
        <v>6</v>
      </c>
      <c r="N34" s="69">
        <f t="shared" si="14"/>
        <v>302.25</v>
      </c>
      <c r="O34" s="70">
        <f t="shared" si="15"/>
        <v>7882.58</v>
      </c>
      <c r="P34" s="71">
        <f t="shared" si="16"/>
        <v>302.25</v>
      </c>
    </row>
    <row r="35">
      <c r="A35" s="143"/>
      <c r="B35" s="136">
        <v>43992.0</v>
      </c>
      <c r="C35" s="137" t="s">
        <v>47</v>
      </c>
      <c r="D35" s="138">
        <f t="shared" si="17"/>
        <v>15</v>
      </c>
      <c r="E35" s="139">
        <v>0.0</v>
      </c>
      <c r="F35" s="140">
        <f t="shared" si="10"/>
        <v>30000</v>
      </c>
      <c r="G35" s="138">
        <f t="shared" si="18"/>
        <v>15</v>
      </c>
      <c r="H35" s="141">
        <f t="shared" si="11"/>
        <v>240</v>
      </c>
      <c r="I35" s="139">
        <f t="shared" si="19"/>
        <v>15</v>
      </c>
      <c r="J35" s="142">
        <f t="shared" si="20"/>
        <v>30240</v>
      </c>
      <c r="L35" s="68">
        <f t="shared" si="12"/>
        <v>5</v>
      </c>
      <c r="M35" s="68">
        <f t="shared" si="13"/>
        <v>5</v>
      </c>
      <c r="N35" s="69">
        <f t="shared" si="14"/>
        <v>302.4</v>
      </c>
      <c r="O35" s="70">
        <f t="shared" si="15"/>
        <v>7882.58</v>
      </c>
      <c r="P35" s="71">
        <f t="shared" si="16"/>
        <v>302.4</v>
      </c>
    </row>
    <row r="36">
      <c r="A36" s="143"/>
      <c r="B36" s="136">
        <v>43993.0</v>
      </c>
      <c r="C36" s="137" t="s">
        <v>47</v>
      </c>
      <c r="D36" s="138">
        <f t="shared" si="17"/>
        <v>15</v>
      </c>
      <c r="E36" s="139">
        <v>0.0</v>
      </c>
      <c r="F36" s="140">
        <f t="shared" si="10"/>
        <v>30000</v>
      </c>
      <c r="G36" s="138">
        <f t="shared" si="18"/>
        <v>15</v>
      </c>
      <c r="H36" s="141">
        <f t="shared" si="11"/>
        <v>255</v>
      </c>
      <c r="I36" s="139">
        <f t="shared" si="19"/>
        <v>15</v>
      </c>
      <c r="J36" s="142">
        <f t="shared" si="20"/>
        <v>30255</v>
      </c>
      <c r="L36" s="68">
        <f t="shared" si="12"/>
        <v>4</v>
      </c>
      <c r="M36" s="68">
        <f t="shared" si="13"/>
        <v>4</v>
      </c>
      <c r="N36" s="69">
        <f t="shared" si="14"/>
        <v>302.55</v>
      </c>
      <c r="O36" s="70">
        <f t="shared" si="15"/>
        <v>7882.58</v>
      </c>
      <c r="P36" s="71">
        <f t="shared" si="16"/>
        <v>302.55</v>
      </c>
    </row>
    <row r="37">
      <c r="A37" s="143"/>
      <c r="B37" s="136">
        <v>43994.0</v>
      </c>
      <c r="C37" s="137" t="s">
        <v>47</v>
      </c>
      <c r="D37" s="138">
        <f t="shared" si="17"/>
        <v>15</v>
      </c>
      <c r="E37" s="139">
        <v>0.0</v>
      </c>
      <c r="F37" s="140">
        <f t="shared" si="10"/>
        <v>30000</v>
      </c>
      <c r="G37" s="138">
        <f t="shared" si="18"/>
        <v>15</v>
      </c>
      <c r="H37" s="141">
        <f t="shared" si="11"/>
        <v>270</v>
      </c>
      <c r="I37" s="139">
        <f t="shared" si="19"/>
        <v>15</v>
      </c>
      <c r="J37" s="142">
        <f t="shared" si="20"/>
        <v>30270</v>
      </c>
      <c r="L37" s="68">
        <f t="shared" si="12"/>
        <v>3</v>
      </c>
      <c r="M37" s="68">
        <f t="shared" si="13"/>
        <v>3</v>
      </c>
      <c r="N37" s="69">
        <f t="shared" si="14"/>
        <v>302.7</v>
      </c>
      <c r="O37" s="70">
        <f t="shared" si="15"/>
        <v>7882.58</v>
      </c>
      <c r="P37" s="71">
        <f t="shared" si="16"/>
        <v>302.7</v>
      </c>
    </row>
    <row r="38">
      <c r="A38" s="143"/>
      <c r="B38" s="136">
        <v>43995.0</v>
      </c>
      <c r="C38" s="137" t="s">
        <v>47</v>
      </c>
      <c r="D38" s="138">
        <f t="shared" si="17"/>
        <v>15</v>
      </c>
      <c r="E38" s="139">
        <v>0.0</v>
      </c>
      <c r="F38" s="140">
        <f t="shared" si="10"/>
        <v>30000</v>
      </c>
      <c r="G38" s="138">
        <f t="shared" si="18"/>
        <v>15</v>
      </c>
      <c r="H38" s="141">
        <f t="shared" si="11"/>
        <v>285</v>
      </c>
      <c r="I38" s="139">
        <f t="shared" si="19"/>
        <v>15</v>
      </c>
      <c r="J38" s="142">
        <f t="shared" si="20"/>
        <v>30285</v>
      </c>
      <c r="L38" s="68">
        <f t="shared" si="12"/>
        <v>2</v>
      </c>
      <c r="M38" s="68">
        <f t="shared" si="13"/>
        <v>2</v>
      </c>
      <c r="N38" s="69">
        <f t="shared" si="14"/>
        <v>302.85</v>
      </c>
      <c r="O38" s="70">
        <f t="shared" si="15"/>
        <v>7882.58</v>
      </c>
      <c r="P38" s="71">
        <f t="shared" si="16"/>
        <v>302.85</v>
      </c>
    </row>
    <row r="39">
      <c r="A39" s="143"/>
      <c r="B39" s="136">
        <v>43996.0</v>
      </c>
      <c r="C39" s="137" t="s">
        <v>47</v>
      </c>
      <c r="D39" s="138">
        <f t="shared" si="17"/>
        <v>15</v>
      </c>
      <c r="E39" s="139">
        <v>0.0</v>
      </c>
      <c r="F39" s="140">
        <f t="shared" si="10"/>
        <v>30000</v>
      </c>
      <c r="G39" s="138">
        <f t="shared" si="18"/>
        <v>15</v>
      </c>
      <c r="H39" s="141">
        <f t="shared" si="11"/>
        <v>300</v>
      </c>
      <c r="I39" s="139">
        <f t="shared" si="19"/>
        <v>15</v>
      </c>
      <c r="J39" s="142">
        <f t="shared" si="20"/>
        <v>30300</v>
      </c>
      <c r="L39" s="68">
        <f t="shared" si="12"/>
        <v>1</v>
      </c>
      <c r="M39" s="68">
        <f t="shared" si="13"/>
        <v>1</v>
      </c>
      <c r="N39" s="69">
        <f t="shared" si="14"/>
        <v>303</v>
      </c>
      <c r="O39" s="70">
        <f t="shared" si="15"/>
        <v>7882.58</v>
      </c>
      <c r="P39" s="71">
        <f t="shared" si="16"/>
        <v>303</v>
      </c>
    </row>
    <row r="40">
      <c r="A40" s="143"/>
      <c r="B40" s="136">
        <v>43997.0</v>
      </c>
      <c r="C40" s="137" t="s">
        <v>47</v>
      </c>
      <c r="D40" s="138">
        <f t="shared" si="17"/>
        <v>15</v>
      </c>
      <c r="E40" s="139">
        <v>0.0</v>
      </c>
      <c r="F40" s="140">
        <f t="shared" si="10"/>
        <v>30000</v>
      </c>
      <c r="G40" s="138">
        <f t="shared" si="18"/>
        <v>15</v>
      </c>
      <c r="H40" s="141">
        <f t="shared" si="11"/>
        <v>315</v>
      </c>
      <c r="I40" s="139">
        <f t="shared" si="19"/>
        <v>15</v>
      </c>
      <c r="J40" s="142">
        <f t="shared" si="20"/>
        <v>30315</v>
      </c>
      <c r="L40" s="78">
        <f t="shared" si="12"/>
        <v>0</v>
      </c>
      <c r="M40" s="78">
        <f t="shared" si="13"/>
        <v>0</v>
      </c>
      <c r="N40" s="79">
        <v>0.0</v>
      </c>
      <c r="O40" s="70">
        <f t="shared" si="15"/>
        <v>7882.58</v>
      </c>
      <c r="P40" s="81">
        <f t="shared" si="16"/>
        <v>303.15</v>
      </c>
    </row>
    <row r="41">
      <c r="A41" s="143"/>
      <c r="B41" s="83">
        <v>43997.0</v>
      </c>
      <c r="C41" s="84" t="s">
        <v>45</v>
      </c>
      <c r="D41" s="85">
        <f>O2</f>
        <v>7882.58</v>
      </c>
      <c r="E41" s="86">
        <f>-(D41-H40)</f>
        <v>-7567.58</v>
      </c>
      <c r="F41" s="87">
        <f t="shared" si="10"/>
        <v>22432.42</v>
      </c>
      <c r="G41" s="85">
        <f>-(H40)</f>
        <v>-315</v>
      </c>
      <c r="H41" s="88">
        <f t="shared" si="11"/>
        <v>0</v>
      </c>
      <c r="I41" s="86">
        <f>-D41</f>
        <v>-7882.58</v>
      </c>
      <c r="J41" s="89">
        <f t="shared" si="20"/>
        <v>22432.42</v>
      </c>
      <c r="L41" s="90">
        <f t="shared" ref="L41:L71" si="21">$B$71-B41</f>
        <v>30</v>
      </c>
      <c r="M41" s="78">
        <f t="shared" ref="M41:M45" si="22">$B$45-B41</f>
        <v>4</v>
      </c>
      <c r="N41" s="79">
        <v>0.0</v>
      </c>
      <c r="O41" s="144">
        <f t="shared" ref="O41:O71" si="23">ROUND(MAX(0,F41-$S$3)+H41+ROUND(F41*$C$2/365,2)*(L41-M41)+ROUND(F41*$C$5,2)*M41,2)</f>
        <v>7882.58</v>
      </c>
      <c r="P41" s="81">
        <f t="shared" si="16"/>
        <v>224.32</v>
      </c>
    </row>
    <row r="42">
      <c r="A42" s="145"/>
      <c r="B42" s="136">
        <v>43998.0</v>
      </c>
      <c r="C42" s="137" t="s">
        <v>47</v>
      </c>
      <c r="D42" s="138">
        <f t="shared" ref="D42:D45" si="24">ROUND($C$5*F41,2)</f>
        <v>11.22</v>
      </c>
      <c r="E42" s="139">
        <v>0.0</v>
      </c>
      <c r="F42" s="146">
        <f t="shared" si="10"/>
        <v>22432.42</v>
      </c>
      <c r="G42" s="138">
        <f t="shared" ref="G42:G71" si="25">D42</f>
        <v>11.22</v>
      </c>
      <c r="H42" s="141">
        <f t="shared" si="11"/>
        <v>11.22</v>
      </c>
      <c r="I42" s="139">
        <f t="shared" ref="I42:I71" si="26">E42+G42</f>
        <v>11.22</v>
      </c>
      <c r="J42" s="142">
        <f t="shared" si="20"/>
        <v>22443.64</v>
      </c>
      <c r="L42" s="94">
        <f t="shared" si="21"/>
        <v>29</v>
      </c>
      <c r="M42" s="68">
        <f t="shared" si="22"/>
        <v>3</v>
      </c>
      <c r="N42" s="69">
        <f t="shared" ref="N42:N70" si="27">ROUND(J42*$C$15,2)</f>
        <v>224.44</v>
      </c>
      <c r="O42" s="70">
        <f t="shared" si="23"/>
        <v>7882.58</v>
      </c>
      <c r="P42" s="71">
        <f t="shared" si="16"/>
        <v>224.44</v>
      </c>
    </row>
    <row r="43">
      <c r="A43" s="143"/>
      <c r="B43" s="136">
        <v>43999.0</v>
      </c>
      <c r="C43" s="137" t="s">
        <v>47</v>
      </c>
      <c r="D43" s="138">
        <f t="shared" si="24"/>
        <v>11.22</v>
      </c>
      <c r="E43" s="139">
        <v>0.0</v>
      </c>
      <c r="F43" s="146">
        <f t="shared" si="10"/>
        <v>22432.42</v>
      </c>
      <c r="G43" s="138">
        <f t="shared" si="25"/>
        <v>11.22</v>
      </c>
      <c r="H43" s="141">
        <f t="shared" si="11"/>
        <v>22.44</v>
      </c>
      <c r="I43" s="139">
        <f t="shared" si="26"/>
        <v>11.22</v>
      </c>
      <c r="J43" s="142">
        <f t="shared" si="20"/>
        <v>22454.86</v>
      </c>
      <c r="L43" s="94">
        <f t="shared" si="21"/>
        <v>28</v>
      </c>
      <c r="M43" s="68">
        <f t="shared" si="22"/>
        <v>2</v>
      </c>
      <c r="N43" s="69">
        <f t="shared" si="27"/>
        <v>224.55</v>
      </c>
      <c r="O43" s="70">
        <f t="shared" si="23"/>
        <v>7882.58</v>
      </c>
      <c r="P43" s="71">
        <f t="shared" si="16"/>
        <v>224.55</v>
      </c>
    </row>
    <row r="44">
      <c r="A44" s="143"/>
      <c r="B44" s="136">
        <v>44000.0</v>
      </c>
      <c r="C44" s="137" t="s">
        <v>47</v>
      </c>
      <c r="D44" s="138">
        <f t="shared" si="24"/>
        <v>11.22</v>
      </c>
      <c r="E44" s="139">
        <v>0.0</v>
      </c>
      <c r="F44" s="146">
        <f t="shared" si="10"/>
        <v>22432.42</v>
      </c>
      <c r="G44" s="138">
        <f t="shared" si="25"/>
        <v>11.22</v>
      </c>
      <c r="H44" s="141">
        <f t="shared" si="11"/>
        <v>33.66</v>
      </c>
      <c r="I44" s="139">
        <f t="shared" si="26"/>
        <v>11.22</v>
      </c>
      <c r="J44" s="142">
        <f t="shared" si="20"/>
        <v>22466.08</v>
      </c>
      <c r="L44" s="94">
        <f t="shared" si="21"/>
        <v>27</v>
      </c>
      <c r="M44" s="68">
        <f t="shared" si="22"/>
        <v>1</v>
      </c>
      <c r="N44" s="69">
        <f t="shared" si="27"/>
        <v>224.66</v>
      </c>
      <c r="O44" s="70">
        <f t="shared" si="23"/>
        <v>7882.58</v>
      </c>
      <c r="P44" s="71">
        <f t="shared" si="16"/>
        <v>224.66</v>
      </c>
    </row>
    <row r="45">
      <c r="A45" s="143"/>
      <c r="B45" s="136">
        <v>44001.0</v>
      </c>
      <c r="C45" s="137" t="s">
        <v>47</v>
      </c>
      <c r="D45" s="138">
        <f t="shared" si="24"/>
        <v>11.22</v>
      </c>
      <c r="E45" s="139">
        <v>0.0</v>
      </c>
      <c r="F45" s="146">
        <f t="shared" si="10"/>
        <v>22432.42</v>
      </c>
      <c r="G45" s="138">
        <f t="shared" si="25"/>
        <v>11.22</v>
      </c>
      <c r="H45" s="141">
        <f t="shared" si="11"/>
        <v>44.88</v>
      </c>
      <c r="I45" s="139">
        <f t="shared" si="26"/>
        <v>11.22</v>
      </c>
      <c r="J45" s="142">
        <f t="shared" si="20"/>
        <v>22477.3</v>
      </c>
      <c r="L45" s="94">
        <f t="shared" si="21"/>
        <v>26</v>
      </c>
      <c r="M45" s="68">
        <f t="shared" si="22"/>
        <v>0</v>
      </c>
      <c r="N45" s="69">
        <f t="shared" si="27"/>
        <v>224.77</v>
      </c>
      <c r="O45" s="70">
        <f t="shared" si="23"/>
        <v>7882.58</v>
      </c>
      <c r="P45" s="71">
        <f t="shared" si="16"/>
        <v>224.77</v>
      </c>
    </row>
    <row r="46">
      <c r="A46" s="143"/>
      <c r="B46" s="72">
        <v>44002.0</v>
      </c>
      <c r="C46" s="147" t="s">
        <v>44</v>
      </c>
      <c r="D46" s="148">
        <f t="shared" ref="D46:D71" si="28">ROUND($C$2/365*F45,2)</f>
        <v>18.44</v>
      </c>
      <c r="E46" s="149">
        <v>0.0</v>
      </c>
      <c r="F46" s="150">
        <f t="shared" si="10"/>
        <v>22432.42</v>
      </c>
      <c r="G46" s="148">
        <f t="shared" si="25"/>
        <v>18.44</v>
      </c>
      <c r="H46" s="151">
        <f t="shared" si="11"/>
        <v>63.32</v>
      </c>
      <c r="I46" s="149">
        <f t="shared" si="26"/>
        <v>18.44</v>
      </c>
      <c r="J46" s="152">
        <f t="shared" si="20"/>
        <v>22495.74</v>
      </c>
      <c r="L46" s="94">
        <f t="shared" si="21"/>
        <v>25</v>
      </c>
      <c r="M46" s="68">
        <v>0.0</v>
      </c>
      <c r="N46" s="69">
        <f t="shared" si="27"/>
        <v>224.96</v>
      </c>
      <c r="O46" s="70">
        <f t="shared" si="23"/>
        <v>7882.58</v>
      </c>
      <c r="P46" s="71">
        <f t="shared" si="16"/>
        <v>224.96</v>
      </c>
    </row>
    <row r="47">
      <c r="A47" s="143"/>
      <c r="B47" s="72">
        <v>44003.0</v>
      </c>
      <c r="C47" s="147" t="s">
        <v>44</v>
      </c>
      <c r="D47" s="148">
        <f t="shared" si="28"/>
        <v>18.44</v>
      </c>
      <c r="E47" s="149">
        <v>0.0</v>
      </c>
      <c r="F47" s="150">
        <f t="shared" si="10"/>
        <v>22432.42</v>
      </c>
      <c r="G47" s="148">
        <f t="shared" si="25"/>
        <v>18.44</v>
      </c>
      <c r="H47" s="151">
        <f t="shared" si="11"/>
        <v>81.76</v>
      </c>
      <c r="I47" s="149">
        <f t="shared" si="26"/>
        <v>18.44</v>
      </c>
      <c r="J47" s="152">
        <f t="shared" si="20"/>
        <v>22514.18</v>
      </c>
      <c r="L47" s="94">
        <f t="shared" si="21"/>
        <v>24</v>
      </c>
      <c r="M47" s="68">
        <v>0.0</v>
      </c>
      <c r="N47" s="69">
        <f t="shared" si="27"/>
        <v>225.14</v>
      </c>
      <c r="O47" s="70">
        <f t="shared" si="23"/>
        <v>7882.58</v>
      </c>
      <c r="P47" s="71">
        <f t="shared" si="16"/>
        <v>225.14</v>
      </c>
    </row>
    <row r="48">
      <c r="A48" s="143"/>
      <c r="B48" s="72">
        <v>44004.0</v>
      </c>
      <c r="C48" s="147" t="s">
        <v>44</v>
      </c>
      <c r="D48" s="148">
        <f t="shared" si="28"/>
        <v>18.44</v>
      </c>
      <c r="E48" s="149">
        <v>0.0</v>
      </c>
      <c r="F48" s="150">
        <f t="shared" si="10"/>
        <v>22432.42</v>
      </c>
      <c r="G48" s="148">
        <f t="shared" si="25"/>
        <v>18.44</v>
      </c>
      <c r="H48" s="151">
        <f t="shared" si="11"/>
        <v>100.2</v>
      </c>
      <c r="I48" s="149">
        <f t="shared" si="26"/>
        <v>18.44</v>
      </c>
      <c r="J48" s="152">
        <f t="shared" si="20"/>
        <v>22532.62</v>
      </c>
      <c r="L48" s="94">
        <f t="shared" si="21"/>
        <v>23</v>
      </c>
      <c r="M48" s="68">
        <v>0.0</v>
      </c>
      <c r="N48" s="69">
        <f t="shared" si="27"/>
        <v>225.33</v>
      </c>
      <c r="O48" s="70">
        <f t="shared" si="23"/>
        <v>7882.58</v>
      </c>
      <c r="P48" s="71">
        <f t="shared" si="16"/>
        <v>225.33</v>
      </c>
    </row>
    <row r="49">
      <c r="A49" s="143"/>
      <c r="B49" s="72">
        <v>44005.0</v>
      </c>
      <c r="C49" s="147" t="s">
        <v>44</v>
      </c>
      <c r="D49" s="148">
        <f t="shared" si="28"/>
        <v>18.44</v>
      </c>
      <c r="E49" s="149">
        <v>0.0</v>
      </c>
      <c r="F49" s="150">
        <f t="shared" si="10"/>
        <v>22432.42</v>
      </c>
      <c r="G49" s="148">
        <f t="shared" si="25"/>
        <v>18.44</v>
      </c>
      <c r="H49" s="151">
        <f t="shared" si="11"/>
        <v>118.64</v>
      </c>
      <c r="I49" s="149">
        <f t="shared" si="26"/>
        <v>18.44</v>
      </c>
      <c r="J49" s="152">
        <f t="shared" si="20"/>
        <v>22551.06</v>
      </c>
      <c r="L49" s="94">
        <f t="shared" si="21"/>
        <v>22</v>
      </c>
      <c r="M49" s="68">
        <v>0.0</v>
      </c>
      <c r="N49" s="69">
        <f t="shared" si="27"/>
        <v>225.51</v>
      </c>
      <c r="O49" s="70">
        <f t="shared" si="23"/>
        <v>7882.58</v>
      </c>
      <c r="P49" s="71">
        <f t="shared" si="16"/>
        <v>225.51</v>
      </c>
    </row>
    <row r="50">
      <c r="A50" s="143"/>
      <c r="B50" s="72">
        <v>44006.0</v>
      </c>
      <c r="C50" s="147" t="s">
        <v>44</v>
      </c>
      <c r="D50" s="148">
        <f t="shared" si="28"/>
        <v>18.44</v>
      </c>
      <c r="E50" s="149">
        <v>0.0</v>
      </c>
      <c r="F50" s="150">
        <f t="shared" si="10"/>
        <v>22432.42</v>
      </c>
      <c r="G50" s="148">
        <f t="shared" si="25"/>
        <v>18.44</v>
      </c>
      <c r="H50" s="151">
        <f t="shared" si="11"/>
        <v>137.08</v>
      </c>
      <c r="I50" s="149">
        <f t="shared" si="26"/>
        <v>18.44</v>
      </c>
      <c r="J50" s="152">
        <f t="shared" si="20"/>
        <v>22569.5</v>
      </c>
      <c r="L50" s="94">
        <f t="shared" si="21"/>
        <v>21</v>
      </c>
      <c r="M50" s="68">
        <v>0.0</v>
      </c>
      <c r="N50" s="69">
        <f t="shared" si="27"/>
        <v>225.7</v>
      </c>
      <c r="O50" s="70">
        <f t="shared" si="23"/>
        <v>7882.58</v>
      </c>
      <c r="P50" s="71">
        <f t="shared" si="16"/>
        <v>225.7</v>
      </c>
    </row>
    <row r="51">
      <c r="A51" s="143"/>
      <c r="B51" s="72">
        <v>44007.0</v>
      </c>
      <c r="C51" s="147" t="s">
        <v>44</v>
      </c>
      <c r="D51" s="148">
        <f t="shared" si="28"/>
        <v>18.44</v>
      </c>
      <c r="E51" s="149">
        <v>0.0</v>
      </c>
      <c r="F51" s="150">
        <f t="shared" si="10"/>
        <v>22432.42</v>
      </c>
      <c r="G51" s="148">
        <f t="shared" si="25"/>
        <v>18.44</v>
      </c>
      <c r="H51" s="151">
        <f t="shared" si="11"/>
        <v>155.52</v>
      </c>
      <c r="I51" s="149">
        <f t="shared" si="26"/>
        <v>18.44</v>
      </c>
      <c r="J51" s="152">
        <f t="shared" si="20"/>
        <v>22587.94</v>
      </c>
      <c r="L51" s="94">
        <f t="shared" si="21"/>
        <v>20</v>
      </c>
      <c r="M51" s="68">
        <v>0.0</v>
      </c>
      <c r="N51" s="69">
        <f t="shared" si="27"/>
        <v>225.88</v>
      </c>
      <c r="O51" s="70">
        <f t="shared" si="23"/>
        <v>7882.58</v>
      </c>
      <c r="P51" s="71">
        <f t="shared" si="16"/>
        <v>225.88</v>
      </c>
    </row>
    <row r="52">
      <c r="A52" s="143"/>
      <c r="B52" s="72">
        <v>44008.0</v>
      </c>
      <c r="C52" s="147" t="s">
        <v>44</v>
      </c>
      <c r="D52" s="148">
        <f t="shared" si="28"/>
        <v>18.44</v>
      </c>
      <c r="E52" s="149">
        <v>0.0</v>
      </c>
      <c r="F52" s="150">
        <f t="shared" si="10"/>
        <v>22432.42</v>
      </c>
      <c r="G52" s="148">
        <f t="shared" si="25"/>
        <v>18.44</v>
      </c>
      <c r="H52" s="151">
        <f t="shared" si="11"/>
        <v>173.96</v>
      </c>
      <c r="I52" s="149">
        <f t="shared" si="26"/>
        <v>18.44</v>
      </c>
      <c r="J52" s="152">
        <f t="shared" si="20"/>
        <v>22606.38</v>
      </c>
      <c r="L52" s="94">
        <f t="shared" si="21"/>
        <v>19</v>
      </c>
      <c r="M52" s="68">
        <v>0.0</v>
      </c>
      <c r="N52" s="69">
        <f t="shared" si="27"/>
        <v>226.06</v>
      </c>
      <c r="O52" s="70">
        <f t="shared" si="23"/>
        <v>7882.58</v>
      </c>
      <c r="P52" s="71">
        <f t="shared" si="16"/>
        <v>226.06</v>
      </c>
    </row>
    <row r="53">
      <c r="A53" s="143"/>
      <c r="B53" s="72">
        <v>44009.0</v>
      </c>
      <c r="C53" s="147" t="s">
        <v>44</v>
      </c>
      <c r="D53" s="148">
        <f t="shared" si="28"/>
        <v>18.44</v>
      </c>
      <c r="E53" s="149">
        <v>0.0</v>
      </c>
      <c r="F53" s="150">
        <f t="shared" si="10"/>
        <v>22432.42</v>
      </c>
      <c r="G53" s="148">
        <f t="shared" si="25"/>
        <v>18.44</v>
      </c>
      <c r="H53" s="151">
        <f t="shared" si="11"/>
        <v>192.4</v>
      </c>
      <c r="I53" s="149">
        <f t="shared" si="26"/>
        <v>18.44</v>
      </c>
      <c r="J53" s="152">
        <f t="shared" si="20"/>
        <v>22624.82</v>
      </c>
      <c r="L53" s="94">
        <f t="shared" si="21"/>
        <v>18</v>
      </c>
      <c r="M53" s="68">
        <v>0.0</v>
      </c>
      <c r="N53" s="69">
        <f t="shared" si="27"/>
        <v>226.25</v>
      </c>
      <c r="O53" s="70">
        <f t="shared" si="23"/>
        <v>7882.58</v>
      </c>
      <c r="P53" s="71">
        <f t="shared" si="16"/>
        <v>226.25</v>
      </c>
    </row>
    <row r="54">
      <c r="A54" s="143"/>
      <c r="B54" s="72">
        <v>44010.0</v>
      </c>
      <c r="C54" s="147" t="s">
        <v>44</v>
      </c>
      <c r="D54" s="148">
        <f t="shared" si="28"/>
        <v>18.44</v>
      </c>
      <c r="E54" s="149">
        <v>0.0</v>
      </c>
      <c r="F54" s="150">
        <f t="shared" si="10"/>
        <v>22432.42</v>
      </c>
      <c r="G54" s="148">
        <f t="shared" si="25"/>
        <v>18.44</v>
      </c>
      <c r="H54" s="151">
        <f t="shared" si="11"/>
        <v>210.84</v>
      </c>
      <c r="I54" s="149">
        <f t="shared" si="26"/>
        <v>18.44</v>
      </c>
      <c r="J54" s="152">
        <f t="shared" si="20"/>
        <v>22643.26</v>
      </c>
      <c r="L54" s="94">
        <f t="shared" si="21"/>
        <v>17</v>
      </c>
      <c r="M54" s="68">
        <v>0.0</v>
      </c>
      <c r="N54" s="69">
        <f t="shared" si="27"/>
        <v>226.43</v>
      </c>
      <c r="O54" s="70">
        <f t="shared" si="23"/>
        <v>7882.58</v>
      </c>
      <c r="P54" s="71">
        <f t="shared" si="16"/>
        <v>226.43</v>
      </c>
    </row>
    <row r="55">
      <c r="A55" s="153"/>
      <c r="B55" s="72">
        <v>44011.0</v>
      </c>
      <c r="C55" s="147" t="s">
        <v>44</v>
      </c>
      <c r="D55" s="148">
        <f t="shared" si="28"/>
        <v>18.44</v>
      </c>
      <c r="E55" s="149">
        <v>0.0</v>
      </c>
      <c r="F55" s="150">
        <f t="shared" si="10"/>
        <v>22432.42</v>
      </c>
      <c r="G55" s="148">
        <f t="shared" si="25"/>
        <v>18.44</v>
      </c>
      <c r="H55" s="151">
        <f t="shared" si="11"/>
        <v>229.28</v>
      </c>
      <c r="I55" s="149">
        <f t="shared" si="26"/>
        <v>18.44</v>
      </c>
      <c r="J55" s="152">
        <f t="shared" si="20"/>
        <v>22661.7</v>
      </c>
      <c r="L55" s="94">
        <f t="shared" si="21"/>
        <v>16</v>
      </c>
      <c r="M55" s="68">
        <v>0.0</v>
      </c>
      <c r="N55" s="69">
        <f t="shared" si="27"/>
        <v>226.62</v>
      </c>
      <c r="O55" s="70">
        <f t="shared" si="23"/>
        <v>7882.58</v>
      </c>
      <c r="P55" s="71">
        <f t="shared" si="16"/>
        <v>226.62</v>
      </c>
    </row>
    <row r="56">
      <c r="A56" s="143"/>
      <c r="B56" s="72">
        <v>44012.0</v>
      </c>
      <c r="C56" s="147" t="s">
        <v>44</v>
      </c>
      <c r="D56" s="148">
        <f t="shared" si="28"/>
        <v>18.44</v>
      </c>
      <c r="E56" s="149">
        <v>0.0</v>
      </c>
      <c r="F56" s="150">
        <f t="shared" si="10"/>
        <v>22432.42</v>
      </c>
      <c r="G56" s="148">
        <f t="shared" si="25"/>
        <v>18.44</v>
      </c>
      <c r="H56" s="151">
        <f t="shared" si="11"/>
        <v>247.72</v>
      </c>
      <c r="I56" s="149">
        <f t="shared" si="26"/>
        <v>18.44</v>
      </c>
      <c r="J56" s="152">
        <f t="shared" si="20"/>
        <v>22680.14</v>
      </c>
      <c r="L56" s="94">
        <f t="shared" si="21"/>
        <v>15</v>
      </c>
      <c r="M56" s="68">
        <v>0.0</v>
      </c>
      <c r="N56" s="69">
        <f t="shared" si="27"/>
        <v>226.8</v>
      </c>
      <c r="O56" s="70">
        <f t="shared" si="23"/>
        <v>7882.58</v>
      </c>
      <c r="P56" s="71">
        <f t="shared" si="16"/>
        <v>226.8</v>
      </c>
    </row>
    <row r="57">
      <c r="A57" s="143"/>
      <c r="B57" s="72">
        <v>44013.0</v>
      </c>
      <c r="C57" s="147" t="s">
        <v>44</v>
      </c>
      <c r="D57" s="148">
        <f t="shared" si="28"/>
        <v>18.44</v>
      </c>
      <c r="E57" s="149">
        <v>0.0</v>
      </c>
      <c r="F57" s="150">
        <f t="shared" si="10"/>
        <v>22432.42</v>
      </c>
      <c r="G57" s="148">
        <f t="shared" si="25"/>
        <v>18.44</v>
      </c>
      <c r="H57" s="151">
        <f t="shared" si="11"/>
        <v>266.16</v>
      </c>
      <c r="I57" s="149">
        <f t="shared" si="26"/>
        <v>18.44</v>
      </c>
      <c r="J57" s="152">
        <f t="shared" si="20"/>
        <v>22698.58</v>
      </c>
      <c r="L57" s="94">
        <f t="shared" si="21"/>
        <v>14</v>
      </c>
      <c r="M57" s="68">
        <v>0.0</v>
      </c>
      <c r="N57" s="69">
        <f t="shared" si="27"/>
        <v>226.99</v>
      </c>
      <c r="O57" s="70">
        <f t="shared" si="23"/>
        <v>7882.58</v>
      </c>
      <c r="P57" s="71">
        <f t="shared" si="16"/>
        <v>226.99</v>
      </c>
    </row>
    <row r="58">
      <c r="A58" s="143"/>
      <c r="B58" s="72">
        <v>44014.0</v>
      </c>
      <c r="C58" s="147" t="s">
        <v>44</v>
      </c>
      <c r="D58" s="148">
        <f t="shared" si="28"/>
        <v>18.44</v>
      </c>
      <c r="E58" s="149">
        <v>0.0</v>
      </c>
      <c r="F58" s="150">
        <f t="shared" si="10"/>
        <v>22432.42</v>
      </c>
      <c r="G58" s="148">
        <f t="shared" si="25"/>
        <v>18.44</v>
      </c>
      <c r="H58" s="151">
        <f t="shared" si="11"/>
        <v>284.6</v>
      </c>
      <c r="I58" s="149">
        <f t="shared" si="26"/>
        <v>18.44</v>
      </c>
      <c r="J58" s="152">
        <f t="shared" si="20"/>
        <v>22717.02</v>
      </c>
      <c r="L58" s="94">
        <f t="shared" si="21"/>
        <v>13</v>
      </c>
      <c r="M58" s="68">
        <v>0.0</v>
      </c>
      <c r="N58" s="69">
        <f t="shared" si="27"/>
        <v>227.17</v>
      </c>
      <c r="O58" s="70">
        <f t="shared" si="23"/>
        <v>7882.58</v>
      </c>
      <c r="P58" s="71">
        <f t="shared" si="16"/>
        <v>227.17</v>
      </c>
    </row>
    <row r="59">
      <c r="A59" s="143"/>
      <c r="B59" s="72">
        <v>44015.0</v>
      </c>
      <c r="C59" s="147" t="s">
        <v>44</v>
      </c>
      <c r="D59" s="148">
        <f t="shared" si="28"/>
        <v>18.44</v>
      </c>
      <c r="E59" s="149">
        <v>0.0</v>
      </c>
      <c r="F59" s="150">
        <f t="shared" si="10"/>
        <v>22432.42</v>
      </c>
      <c r="G59" s="148">
        <f t="shared" si="25"/>
        <v>18.44</v>
      </c>
      <c r="H59" s="151">
        <f t="shared" si="11"/>
        <v>303.04</v>
      </c>
      <c r="I59" s="149">
        <f t="shared" si="26"/>
        <v>18.44</v>
      </c>
      <c r="J59" s="152">
        <f t="shared" si="20"/>
        <v>22735.46</v>
      </c>
      <c r="L59" s="94">
        <f t="shared" si="21"/>
        <v>12</v>
      </c>
      <c r="M59" s="68">
        <v>0.0</v>
      </c>
      <c r="N59" s="69">
        <f t="shared" si="27"/>
        <v>227.35</v>
      </c>
      <c r="O59" s="70">
        <f t="shared" si="23"/>
        <v>7882.58</v>
      </c>
      <c r="P59" s="71">
        <f t="shared" si="16"/>
        <v>227.35</v>
      </c>
    </row>
    <row r="60">
      <c r="A60" s="143"/>
      <c r="B60" s="72">
        <v>44016.0</v>
      </c>
      <c r="C60" s="147" t="s">
        <v>44</v>
      </c>
      <c r="D60" s="148">
        <f t="shared" si="28"/>
        <v>18.44</v>
      </c>
      <c r="E60" s="149">
        <v>0.0</v>
      </c>
      <c r="F60" s="150">
        <f t="shared" si="10"/>
        <v>22432.42</v>
      </c>
      <c r="G60" s="148">
        <f t="shared" si="25"/>
        <v>18.44</v>
      </c>
      <c r="H60" s="151">
        <f t="shared" si="11"/>
        <v>321.48</v>
      </c>
      <c r="I60" s="149">
        <f t="shared" si="26"/>
        <v>18.44</v>
      </c>
      <c r="J60" s="152">
        <f t="shared" si="20"/>
        <v>22753.9</v>
      </c>
      <c r="L60" s="94">
        <f t="shared" si="21"/>
        <v>11</v>
      </c>
      <c r="M60" s="68">
        <v>0.0</v>
      </c>
      <c r="N60" s="69">
        <f t="shared" si="27"/>
        <v>227.54</v>
      </c>
      <c r="O60" s="70">
        <f t="shared" si="23"/>
        <v>7882.58</v>
      </c>
      <c r="P60" s="71">
        <f t="shared" si="16"/>
        <v>227.54</v>
      </c>
    </row>
    <row r="61">
      <c r="A61" s="143"/>
      <c r="B61" s="72">
        <v>44017.0</v>
      </c>
      <c r="C61" s="147" t="s">
        <v>44</v>
      </c>
      <c r="D61" s="148">
        <f t="shared" si="28"/>
        <v>18.44</v>
      </c>
      <c r="E61" s="149">
        <v>0.0</v>
      </c>
      <c r="F61" s="150">
        <f t="shared" si="10"/>
        <v>22432.42</v>
      </c>
      <c r="G61" s="148">
        <f t="shared" si="25"/>
        <v>18.44</v>
      </c>
      <c r="H61" s="151">
        <f t="shared" si="11"/>
        <v>339.92</v>
      </c>
      <c r="I61" s="149">
        <f t="shared" si="26"/>
        <v>18.44</v>
      </c>
      <c r="J61" s="152">
        <f t="shared" si="20"/>
        <v>22772.34</v>
      </c>
      <c r="L61" s="94">
        <f t="shared" si="21"/>
        <v>10</v>
      </c>
      <c r="M61" s="68">
        <v>0.0</v>
      </c>
      <c r="N61" s="69">
        <f t="shared" si="27"/>
        <v>227.72</v>
      </c>
      <c r="O61" s="70">
        <f t="shared" si="23"/>
        <v>7882.58</v>
      </c>
      <c r="P61" s="71">
        <f t="shared" si="16"/>
        <v>227.72</v>
      </c>
    </row>
    <row r="62">
      <c r="A62" s="143"/>
      <c r="B62" s="72">
        <v>44018.0</v>
      </c>
      <c r="C62" s="147" t="s">
        <v>44</v>
      </c>
      <c r="D62" s="148">
        <f t="shared" si="28"/>
        <v>18.44</v>
      </c>
      <c r="E62" s="149">
        <v>0.0</v>
      </c>
      <c r="F62" s="150">
        <f t="shared" si="10"/>
        <v>22432.42</v>
      </c>
      <c r="G62" s="148">
        <f t="shared" si="25"/>
        <v>18.44</v>
      </c>
      <c r="H62" s="151">
        <f t="shared" si="11"/>
        <v>358.36</v>
      </c>
      <c r="I62" s="149">
        <f t="shared" si="26"/>
        <v>18.44</v>
      </c>
      <c r="J62" s="152">
        <f t="shared" si="20"/>
        <v>22790.78</v>
      </c>
      <c r="L62" s="94">
        <f t="shared" si="21"/>
        <v>9</v>
      </c>
      <c r="M62" s="68">
        <v>0.0</v>
      </c>
      <c r="N62" s="69">
        <f t="shared" si="27"/>
        <v>227.91</v>
      </c>
      <c r="O62" s="70">
        <f t="shared" si="23"/>
        <v>7882.58</v>
      </c>
      <c r="P62" s="71">
        <f t="shared" si="16"/>
        <v>227.91</v>
      </c>
    </row>
    <row r="63">
      <c r="A63" s="143"/>
      <c r="B63" s="72">
        <v>44019.0</v>
      </c>
      <c r="C63" s="147" t="s">
        <v>44</v>
      </c>
      <c r="D63" s="148">
        <f t="shared" si="28"/>
        <v>18.44</v>
      </c>
      <c r="E63" s="149">
        <v>0.0</v>
      </c>
      <c r="F63" s="150">
        <f t="shared" si="10"/>
        <v>22432.42</v>
      </c>
      <c r="G63" s="148">
        <f t="shared" si="25"/>
        <v>18.44</v>
      </c>
      <c r="H63" s="151">
        <f t="shared" si="11"/>
        <v>376.8</v>
      </c>
      <c r="I63" s="149">
        <f t="shared" si="26"/>
        <v>18.44</v>
      </c>
      <c r="J63" s="152">
        <f t="shared" si="20"/>
        <v>22809.22</v>
      </c>
      <c r="L63" s="94">
        <f t="shared" si="21"/>
        <v>8</v>
      </c>
      <c r="M63" s="68">
        <v>0.0</v>
      </c>
      <c r="N63" s="69">
        <f t="shared" si="27"/>
        <v>228.09</v>
      </c>
      <c r="O63" s="70">
        <f t="shared" si="23"/>
        <v>7882.58</v>
      </c>
      <c r="P63" s="71">
        <f t="shared" si="16"/>
        <v>228.09</v>
      </c>
    </row>
    <row r="64">
      <c r="A64" s="143"/>
      <c r="B64" s="72">
        <v>44020.0</v>
      </c>
      <c r="C64" s="147" t="s">
        <v>44</v>
      </c>
      <c r="D64" s="148">
        <f t="shared" si="28"/>
        <v>18.44</v>
      </c>
      <c r="E64" s="149">
        <v>0.0</v>
      </c>
      <c r="F64" s="150">
        <f t="shared" si="10"/>
        <v>22432.42</v>
      </c>
      <c r="G64" s="148">
        <f t="shared" si="25"/>
        <v>18.44</v>
      </c>
      <c r="H64" s="151">
        <f t="shared" si="11"/>
        <v>395.24</v>
      </c>
      <c r="I64" s="149">
        <f t="shared" si="26"/>
        <v>18.44</v>
      </c>
      <c r="J64" s="152">
        <f t="shared" si="20"/>
        <v>22827.66</v>
      </c>
      <c r="L64" s="94">
        <f t="shared" si="21"/>
        <v>7</v>
      </c>
      <c r="M64" s="68">
        <v>0.0</v>
      </c>
      <c r="N64" s="69">
        <f t="shared" si="27"/>
        <v>228.28</v>
      </c>
      <c r="O64" s="70">
        <f t="shared" si="23"/>
        <v>7882.58</v>
      </c>
      <c r="P64" s="71">
        <f t="shared" si="16"/>
        <v>228.28</v>
      </c>
    </row>
    <row r="65">
      <c r="A65" s="143"/>
      <c r="B65" s="72">
        <v>44021.0</v>
      </c>
      <c r="C65" s="147" t="s">
        <v>44</v>
      </c>
      <c r="D65" s="148">
        <f t="shared" si="28"/>
        <v>18.44</v>
      </c>
      <c r="E65" s="149">
        <v>0.0</v>
      </c>
      <c r="F65" s="150">
        <f t="shared" si="10"/>
        <v>22432.42</v>
      </c>
      <c r="G65" s="148">
        <f t="shared" si="25"/>
        <v>18.44</v>
      </c>
      <c r="H65" s="151">
        <f t="shared" si="11"/>
        <v>413.68</v>
      </c>
      <c r="I65" s="149">
        <f t="shared" si="26"/>
        <v>18.44</v>
      </c>
      <c r="J65" s="152">
        <f t="shared" si="20"/>
        <v>22846.1</v>
      </c>
      <c r="L65" s="94">
        <f t="shared" si="21"/>
        <v>6</v>
      </c>
      <c r="M65" s="68">
        <v>0.0</v>
      </c>
      <c r="N65" s="69">
        <f t="shared" si="27"/>
        <v>228.46</v>
      </c>
      <c r="O65" s="70">
        <f t="shared" si="23"/>
        <v>7882.58</v>
      </c>
      <c r="P65" s="71">
        <f t="shared" si="16"/>
        <v>228.46</v>
      </c>
    </row>
    <row r="66">
      <c r="A66" s="143"/>
      <c r="B66" s="72">
        <v>44022.0</v>
      </c>
      <c r="C66" s="147" t="s">
        <v>44</v>
      </c>
      <c r="D66" s="148">
        <f t="shared" si="28"/>
        <v>18.44</v>
      </c>
      <c r="E66" s="149">
        <v>0.0</v>
      </c>
      <c r="F66" s="150">
        <f t="shared" si="10"/>
        <v>22432.42</v>
      </c>
      <c r="G66" s="148">
        <f t="shared" si="25"/>
        <v>18.44</v>
      </c>
      <c r="H66" s="151">
        <f t="shared" si="11"/>
        <v>432.12</v>
      </c>
      <c r="I66" s="149">
        <f t="shared" si="26"/>
        <v>18.44</v>
      </c>
      <c r="J66" s="152">
        <f t="shared" si="20"/>
        <v>22864.54</v>
      </c>
      <c r="L66" s="94">
        <f t="shared" si="21"/>
        <v>5</v>
      </c>
      <c r="M66" s="68">
        <v>0.0</v>
      </c>
      <c r="N66" s="69">
        <f t="shared" si="27"/>
        <v>228.65</v>
      </c>
      <c r="O66" s="70">
        <f t="shared" si="23"/>
        <v>7882.58</v>
      </c>
      <c r="P66" s="71">
        <f t="shared" si="16"/>
        <v>228.65</v>
      </c>
    </row>
    <row r="67">
      <c r="A67" s="143"/>
      <c r="B67" s="72">
        <v>44023.0</v>
      </c>
      <c r="C67" s="147" t="s">
        <v>44</v>
      </c>
      <c r="D67" s="148">
        <f t="shared" si="28"/>
        <v>18.44</v>
      </c>
      <c r="E67" s="149">
        <v>0.0</v>
      </c>
      <c r="F67" s="150">
        <f t="shared" si="10"/>
        <v>22432.42</v>
      </c>
      <c r="G67" s="148">
        <f t="shared" si="25"/>
        <v>18.44</v>
      </c>
      <c r="H67" s="151">
        <f t="shared" si="11"/>
        <v>450.56</v>
      </c>
      <c r="I67" s="149">
        <f t="shared" si="26"/>
        <v>18.44</v>
      </c>
      <c r="J67" s="152">
        <f t="shared" si="20"/>
        <v>22882.98</v>
      </c>
      <c r="L67" s="94">
        <f t="shared" si="21"/>
        <v>4</v>
      </c>
      <c r="M67" s="68">
        <v>0.0</v>
      </c>
      <c r="N67" s="69">
        <f t="shared" si="27"/>
        <v>228.83</v>
      </c>
      <c r="O67" s="70">
        <f t="shared" si="23"/>
        <v>7882.58</v>
      </c>
      <c r="P67" s="71">
        <f t="shared" si="16"/>
        <v>228.83</v>
      </c>
    </row>
    <row r="68">
      <c r="A68" s="143"/>
      <c r="B68" s="72">
        <v>44024.0</v>
      </c>
      <c r="C68" s="147" t="s">
        <v>44</v>
      </c>
      <c r="D68" s="148">
        <f t="shared" si="28"/>
        <v>18.44</v>
      </c>
      <c r="E68" s="149">
        <v>0.0</v>
      </c>
      <c r="F68" s="150">
        <f t="shared" si="10"/>
        <v>22432.42</v>
      </c>
      <c r="G68" s="148">
        <f t="shared" si="25"/>
        <v>18.44</v>
      </c>
      <c r="H68" s="151">
        <f t="shared" si="11"/>
        <v>469</v>
      </c>
      <c r="I68" s="149">
        <f t="shared" si="26"/>
        <v>18.44</v>
      </c>
      <c r="J68" s="152">
        <f t="shared" si="20"/>
        <v>22901.42</v>
      </c>
      <c r="L68" s="94">
        <f t="shared" si="21"/>
        <v>3</v>
      </c>
      <c r="M68" s="68">
        <v>0.0</v>
      </c>
      <c r="N68" s="69">
        <f t="shared" si="27"/>
        <v>229.01</v>
      </c>
      <c r="O68" s="70">
        <f t="shared" si="23"/>
        <v>7882.58</v>
      </c>
      <c r="P68" s="71">
        <f t="shared" si="16"/>
        <v>229.01</v>
      </c>
    </row>
    <row r="69">
      <c r="A69" s="143"/>
      <c r="B69" s="72">
        <v>44025.0</v>
      </c>
      <c r="C69" s="147" t="s">
        <v>44</v>
      </c>
      <c r="D69" s="148">
        <f t="shared" si="28"/>
        <v>18.44</v>
      </c>
      <c r="E69" s="149">
        <v>0.0</v>
      </c>
      <c r="F69" s="150">
        <f t="shared" si="10"/>
        <v>22432.42</v>
      </c>
      <c r="G69" s="148">
        <f t="shared" si="25"/>
        <v>18.44</v>
      </c>
      <c r="H69" s="151">
        <f t="shared" si="11"/>
        <v>487.44</v>
      </c>
      <c r="I69" s="149">
        <f t="shared" si="26"/>
        <v>18.44</v>
      </c>
      <c r="J69" s="152">
        <f t="shared" si="20"/>
        <v>22919.86</v>
      </c>
      <c r="L69" s="94">
        <f t="shared" si="21"/>
        <v>2</v>
      </c>
      <c r="M69" s="68">
        <v>0.0</v>
      </c>
      <c r="N69" s="69">
        <f t="shared" si="27"/>
        <v>229.2</v>
      </c>
      <c r="O69" s="70">
        <f t="shared" si="23"/>
        <v>7882.58</v>
      </c>
      <c r="P69" s="71">
        <f t="shared" si="16"/>
        <v>229.2</v>
      </c>
    </row>
    <row r="70">
      <c r="A70" s="143"/>
      <c r="B70" s="72">
        <v>44026.0</v>
      </c>
      <c r="C70" s="147" t="s">
        <v>44</v>
      </c>
      <c r="D70" s="148">
        <f t="shared" si="28"/>
        <v>18.44</v>
      </c>
      <c r="E70" s="149">
        <v>0.0</v>
      </c>
      <c r="F70" s="150">
        <f t="shared" si="10"/>
        <v>22432.42</v>
      </c>
      <c r="G70" s="148">
        <f t="shared" si="25"/>
        <v>18.44</v>
      </c>
      <c r="H70" s="151">
        <f t="shared" si="11"/>
        <v>505.88</v>
      </c>
      <c r="I70" s="149">
        <f t="shared" si="26"/>
        <v>18.44</v>
      </c>
      <c r="J70" s="152">
        <f t="shared" si="20"/>
        <v>22938.3</v>
      </c>
      <c r="L70" s="94">
        <f t="shared" si="21"/>
        <v>1</v>
      </c>
      <c r="M70" s="68">
        <v>0.0</v>
      </c>
      <c r="N70" s="69">
        <f t="shared" si="27"/>
        <v>229.38</v>
      </c>
      <c r="O70" s="70">
        <f t="shared" si="23"/>
        <v>7882.58</v>
      </c>
      <c r="P70" s="71">
        <f t="shared" si="16"/>
        <v>229.38</v>
      </c>
    </row>
    <row r="71">
      <c r="A71" s="143"/>
      <c r="B71" s="72">
        <v>44027.0</v>
      </c>
      <c r="C71" s="147" t="s">
        <v>44</v>
      </c>
      <c r="D71" s="148">
        <f t="shared" si="28"/>
        <v>18.44</v>
      </c>
      <c r="E71" s="149">
        <v>0.0</v>
      </c>
      <c r="F71" s="150">
        <f t="shared" si="10"/>
        <v>22432.42</v>
      </c>
      <c r="G71" s="148">
        <f t="shared" si="25"/>
        <v>18.44</v>
      </c>
      <c r="H71" s="151">
        <f t="shared" si="11"/>
        <v>524.32</v>
      </c>
      <c r="I71" s="149">
        <f t="shared" si="26"/>
        <v>18.44</v>
      </c>
      <c r="J71" s="152">
        <f t="shared" si="20"/>
        <v>22956.74</v>
      </c>
      <c r="L71" s="90">
        <f t="shared" si="21"/>
        <v>0</v>
      </c>
      <c r="M71" s="78">
        <v>0.0</v>
      </c>
      <c r="N71" s="79">
        <v>0.0</v>
      </c>
      <c r="O71" s="70">
        <f t="shared" si="23"/>
        <v>7882.58</v>
      </c>
      <c r="P71" s="81">
        <f t="shared" si="16"/>
        <v>229.57</v>
      </c>
    </row>
    <row r="72">
      <c r="A72" s="143"/>
      <c r="B72" s="83">
        <v>44027.0</v>
      </c>
      <c r="C72" s="84" t="s">
        <v>45</v>
      </c>
      <c r="D72" s="96">
        <f>O3</f>
        <v>7882.58</v>
      </c>
      <c r="E72" s="97">
        <f>-(D72-H71)</f>
        <v>-7358.26</v>
      </c>
      <c r="F72" s="98">
        <f t="shared" si="10"/>
        <v>15074.16</v>
      </c>
      <c r="G72" s="99">
        <f>-(H71)</f>
        <v>-524.32</v>
      </c>
      <c r="H72" s="88">
        <f t="shared" si="11"/>
        <v>0</v>
      </c>
      <c r="I72" s="97">
        <f>-D72</f>
        <v>-7882.58</v>
      </c>
      <c r="J72" s="89">
        <f t="shared" si="20"/>
        <v>15074.16</v>
      </c>
      <c r="L72" s="78">
        <f t="shared" ref="L72:L103" si="29">$B$103-B72</f>
        <v>31</v>
      </c>
      <c r="M72" s="78">
        <v>0.0</v>
      </c>
      <c r="N72" s="79">
        <v>0.0</v>
      </c>
      <c r="O72" s="144">
        <f t="shared" ref="O72:O103" si="30">ROUND(MAX(0,F72-$S$4)+H72+ROUND(F72*$C$2/365,2)*(L72-M72)+ROUND(F72*$C$5,2)*M72,2)</f>
        <v>7882.58</v>
      </c>
      <c r="P72" s="81">
        <f t="shared" si="16"/>
        <v>150.74</v>
      </c>
    </row>
    <row r="73">
      <c r="A73" s="145"/>
      <c r="B73" s="72">
        <v>44028.0</v>
      </c>
      <c r="C73" s="147" t="s">
        <v>44</v>
      </c>
      <c r="D73" s="148">
        <f t="shared" ref="D73:D103" si="31">ROUND($C$2/365*F72,2)</f>
        <v>12.39</v>
      </c>
      <c r="E73" s="149">
        <v>0.0</v>
      </c>
      <c r="F73" s="154">
        <f t="shared" si="10"/>
        <v>15074.16</v>
      </c>
      <c r="G73" s="148">
        <f t="shared" ref="G73:G103" si="32">D73</f>
        <v>12.39</v>
      </c>
      <c r="H73" s="151">
        <f t="shared" si="11"/>
        <v>12.39</v>
      </c>
      <c r="I73" s="149">
        <f t="shared" ref="I73:I103" si="33">E73+G73</f>
        <v>12.39</v>
      </c>
      <c r="J73" s="152">
        <f t="shared" si="20"/>
        <v>15086.55</v>
      </c>
      <c r="L73" s="68">
        <f t="shared" si="29"/>
        <v>30</v>
      </c>
      <c r="M73" s="68">
        <v>0.0</v>
      </c>
      <c r="N73" s="69">
        <f t="shared" ref="N73:N102" si="34">ROUND(J73*$C$15,2)</f>
        <v>150.87</v>
      </c>
      <c r="O73" s="70">
        <f t="shared" si="30"/>
        <v>7882.58</v>
      </c>
      <c r="P73" s="71">
        <f t="shared" si="16"/>
        <v>150.87</v>
      </c>
    </row>
    <row r="74">
      <c r="A74" s="143"/>
      <c r="B74" s="72">
        <v>44029.0</v>
      </c>
      <c r="C74" s="147" t="s">
        <v>44</v>
      </c>
      <c r="D74" s="148">
        <f t="shared" si="31"/>
        <v>12.39</v>
      </c>
      <c r="E74" s="149">
        <v>0.0</v>
      </c>
      <c r="F74" s="154">
        <f t="shared" si="10"/>
        <v>15074.16</v>
      </c>
      <c r="G74" s="148">
        <f t="shared" si="32"/>
        <v>12.39</v>
      </c>
      <c r="H74" s="151">
        <f t="shared" si="11"/>
        <v>24.78</v>
      </c>
      <c r="I74" s="149">
        <f t="shared" si="33"/>
        <v>12.39</v>
      </c>
      <c r="J74" s="152">
        <f t="shared" si="20"/>
        <v>15098.94</v>
      </c>
      <c r="L74" s="68">
        <f t="shared" si="29"/>
        <v>29</v>
      </c>
      <c r="M74" s="68">
        <v>0.0</v>
      </c>
      <c r="N74" s="69">
        <f t="shared" si="34"/>
        <v>150.99</v>
      </c>
      <c r="O74" s="70">
        <f t="shared" si="30"/>
        <v>7882.58</v>
      </c>
      <c r="P74" s="71">
        <f t="shared" si="16"/>
        <v>150.99</v>
      </c>
    </row>
    <row r="75">
      <c r="A75" s="143"/>
      <c r="B75" s="72">
        <v>44030.0</v>
      </c>
      <c r="C75" s="147" t="s">
        <v>44</v>
      </c>
      <c r="D75" s="148">
        <f t="shared" si="31"/>
        <v>12.39</v>
      </c>
      <c r="E75" s="149">
        <v>0.0</v>
      </c>
      <c r="F75" s="154">
        <f t="shared" si="10"/>
        <v>15074.16</v>
      </c>
      <c r="G75" s="148">
        <f t="shared" si="32"/>
        <v>12.39</v>
      </c>
      <c r="H75" s="151">
        <f t="shared" si="11"/>
        <v>37.17</v>
      </c>
      <c r="I75" s="149">
        <f t="shared" si="33"/>
        <v>12.39</v>
      </c>
      <c r="J75" s="152">
        <f t="shared" si="20"/>
        <v>15111.33</v>
      </c>
      <c r="L75" s="68">
        <f t="shared" si="29"/>
        <v>28</v>
      </c>
      <c r="M75" s="68">
        <v>0.0</v>
      </c>
      <c r="N75" s="69">
        <f t="shared" si="34"/>
        <v>151.11</v>
      </c>
      <c r="O75" s="70">
        <f t="shared" si="30"/>
        <v>7882.58</v>
      </c>
      <c r="P75" s="71">
        <f t="shared" si="16"/>
        <v>151.11</v>
      </c>
    </row>
    <row r="76">
      <c r="A76" s="143"/>
      <c r="B76" s="72">
        <v>44031.0</v>
      </c>
      <c r="C76" s="147" t="s">
        <v>44</v>
      </c>
      <c r="D76" s="148">
        <f t="shared" si="31"/>
        <v>12.39</v>
      </c>
      <c r="E76" s="149">
        <v>0.0</v>
      </c>
      <c r="F76" s="154">
        <f t="shared" si="10"/>
        <v>15074.16</v>
      </c>
      <c r="G76" s="148">
        <f t="shared" si="32"/>
        <v>12.39</v>
      </c>
      <c r="H76" s="151">
        <f t="shared" si="11"/>
        <v>49.56</v>
      </c>
      <c r="I76" s="149">
        <f t="shared" si="33"/>
        <v>12.39</v>
      </c>
      <c r="J76" s="152">
        <f t="shared" si="20"/>
        <v>15123.72</v>
      </c>
      <c r="L76" s="68">
        <f t="shared" si="29"/>
        <v>27</v>
      </c>
      <c r="M76" s="68">
        <v>0.0</v>
      </c>
      <c r="N76" s="69">
        <f t="shared" si="34"/>
        <v>151.24</v>
      </c>
      <c r="O76" s="70">
        <f t="shared" si="30"/>
        <v>7882.58</v>
      </c>
      <c r="P76" s="71">
        <f t="shared" si="16"/>
        <v>151.24</v>
      </c>
    </row>
    <row r="77">
      <c r="A77" s="143"/>
      <c r="B77" s="72">
        <v>44032.0</v>
      </c>
      <c r="C77" s="147" t="s">
        <v>44</v>
      </c>
      <c r="D77" s="148">
        <f t="shared" si="31"/>
        <v>12.39</v>
      </c>
      <c r="E77" s="149">
        <v>0.0</v>
      </c>
      <c r="F77" s="154">
        <f t="shared" si="10"/>
        <v>15074.16</v>
      </c>
      <c r="G77" s="148">
        <f t="shared" si="32"/>
        <v>12.39</v>
      </c>
      <c r="H77" s="151">
        <f t="shared" si="11"/>
        <v>61.95</v>
      </c>
      <c r="I77" s="149">
        <f t="shared" si="33"/>
        <v>12.39</v>
      </c>
      <c r="J77" s="152">
        <f t="shared" si="20"/>
        <v>15136.11</v>
      </c>
      <c r="L77" s="68">
        <f t="shared" si="29"/>
        <v>26</v>
      </c>
      <c r="M77" s="68">
        <v>0.0</v>
      </c>
      <c r="N77" s="69">
        <f t="shared" si="34"/>
        <v>151.36</v>
      </c>
      <c r="O77" s="70">
        <f t="shared" si="30"/>
        <v>7882.58</v>
      </c>
      <c r="P77" s="71">
        <f t="shared" si="16"/>
        <v>151.36</v>
      </c>
    </row>
    <row r="78">
      <c r="A78" s="143"/>
      <c r="B78" s="72">
        <v>44033.0</v>
      </c>
      <c r="C78" s="147" t="s">
        <v>44</v>
      </c>
      <c r="D78" s="148">
        <f t="shared" si="31"/>
        <v>12.39</v>
      </c>
      <c r="E78" s="149">
        <v>0.0</v>
      </c>
      <c r="F78" s="154">
        <f t="shared" si="10"/>
        <v>15074.16</v>
      </c>
      <c r="G78" s="148">
        <f t="shared" si="32"/>
        <v>12.39</v>
      </c>
      <c r="H78" s="151">
        <f t="shared" si="11"/>
        <v>74.34</v>
      </c>
      <c r="I78" s="149">
        <f t="shared" si="33"/>
        <v>12.39</v>
      </c>
      <c r="J78" s="152">
        <f t="shared" si="20"/>
        <v>15148.5</v>
      </c>
      <c r="L78" s="68">
        <f t="shared" si="29"/>
        <v>25</v>
      </c>
      <c r="M78" s="68">
        <v>0.0</v>
      </c>
      <c r="N78" s="69">
        <f t="shared" si="34"/>
        <v>151.49</v>
      </c>
      <c r="O78" s="70">
        <f t="shared" si="30"/>
        <v>7882.58</v>
      </c>
      <c r="P78" s="71">
        <f t="shared" si="16"/>
        <v>151.49</v>
      </c>
    </row>
    <row r="79">
      <c r="A79" s="143"/>
      <c r="B79" s="72">
        <v>44034.0</v>
      </c>
      <c r="C79" s="147" t="s">
        <v>44</v>
      </c>
      <c r="D79" s="148">
        <f t="shared" si="31"/>
        <v>12.39</v>
      </c>
      <c r="E79" s="149">
        <v>0.0</v>
      </c>
      <c r="F79" s="154">
        <f t="shared" si="10"/>
        <v>15074.16</v>
      </c>
      <c r="G79" s="148">
        <f t="shared" si="32"/>
        <v>12.39</v>
      </c>
      <c r="H79" s="151">
        <f t="shared" si="11"/>
        <v>86.73</v>
      </c>
      <c r="I79" s="149">
        <f t="shared" si="33"/>
        <v>12.39</v>
      </c>
      <c r="J79" s="152">
        <f t="shared" si="20"/>
        <v>15160.89</v>
      </c>
      <c r="L79" s="68">
        <f t="shared" si="29"/>
        <v>24</v>
      </c>
      <c r="M79" s="68">
        <v>0.0</v>
      </c>
      <c r="N79" s="69">
        <f t="shared" si="34"/>
        <v>151.61</v>
      </c>
      <c r="O79" s="70">
        <f t="shared" si="30"/>
        <v>7882.58</v>
      </c>
      <c r="P79" s="71">
        <f t="shared" si="16"/>
        <v>151.61</v>
      </c>
    </row>
    <row r="80">
      <c r="A80" s="143"/>
      <c r="B80" s="72">
        <v>44035.0</v>
      </c>
      <c r="C80" s="147" t="s">
        <v>44</v>
      </c>
      <c r="D80" s="148">
        <f t="shared" si="31"/>
        <v>12.39</v>
      </c>
      <c r="E80" s="149">
        <v>0.0</v>
      </c>
      <c r="F80" s="154">
        <f t="shared" si="10"/>
        <v>15074.16</v>
      </c>
      <c r="G80" s="148">
        <f t="shared" si="32"/>
        <v>12.39</v>
      </c>
      <c r="H80" s="151">
        <f t="shared" si="11"/>
        <v>99.12</v>
      </c>
      <c r="I80" s="149">
        <f t="shared" si="33"/>
        <v>12.39</v>
      </c>
      <c r="J80" s="152">
        <f t="shared" si="20"/>
        <v>15173.28</v>
      </c>
      <c r="L80" s="68">
        <f t="shared" si="29"/>
        <v>23</v>
      </c>
      <c r="M80" s="68">
        <v>0.0</v>
      </c>
      <c r="N80" s="69">
        <f t="shared" si="34"/>
        <v>151.73</v>
      </c>
      <c r="O80" s="70">
        <f t="shared" si="30"/>
        <v>7882.58</v>
      </c>
      <c r="P80" s="71">
        <f t="shared" si="16"/>
        <v>151.73</v>
      </c>
    </row>
    <row r="81">
      <c r="A81" s="143"/>
      <c r="B81" s="72">
        <v>44036.0</v>
      </c>
      <c r="C81" s="147" t="s">
        <v>44</v>
      </c>
      <c r="D81" s="148">
        <f t="shared" si="31"/>
        <v>12.39</v>
      </c>
      <c r="E81" s="149">
        <v>0.0</v>
      </c>
      <c r="F81" s="154">
        <f t="shared" si="10"/>
        <v>15074.16</v>
      </c>
      <c r="G81" s="148">
        <f t="shared" si="32"/>
        <v>12.39</v>
      </c>
      <c r="H81" s="151">
        <f t="shared" si="11"/>
        <v>111.51</v>
      </c>
      <c r="I81" s="149">
        <f t="shared" si="33"/>
        <v>12.39</v>
      </c>
      <c r="J81" s="152">
        <f t="shared" si="20"/>
        <v>15185.67</v>
      </c>
      <c r="L81" s="68">
        <f t="shared" si="29"/>
        <v>22</v>
      </c>
      <c r="M81" s="68">
        <v>0.0</v>
      </c>
      <c r="N81" s="69">
        <f t="shared" si="34"/>
        <v>151.86</v>
      </c>
      <c r="O81" s="70">
        <f t="shared" si="30"/>
        <v>7882.58</v>
      </c>
      <c r="P81" s="71">
        <f t="shared" si="16"/>
        <v>151.86</v>
      </c>
    </row>
    <row r="82">
      <c r="A82" s="143"/>
      <c r="B82" s="72">
        <v>44037.0</v>
      </c>
      <c r="C82" s="147" t="s">
        <v>44</v>
      </c>
      <c r="D82" s="148">
        <f t="shared" si="31"/>
        <v>12.39</v>
      </c>
      <c r="E82" s="149">
        <v>0.0</v>
      </c>
      <c r="F82" s="154">
        <f t="shared" si="10"/>
        <v>15074.16</v>
      </c>
      <c r="G82" s="148">
        <f t="shared" si="32"/>
        <v>12.39</v>
      </c>
      <c r="H82" s="151">
        <f t="shared" si="11"/>
        <v>123.9</v>
      </c>
      <c r="I82" s="149">
        <f t="shared" si="33"/>
        <v>12.39</v>
      </c>
      <c r="J82" s="152">
        <f t="shared" si="20"/>
        <v>15198.06</v>
      </c>
      <c r="L82" s="68">
        <f t="shared" si="29"/>
        <v>21</v>
      </c>
      <c r="M82" s="68">
        <v>0.0</v>
      </c>
      <c r="N82" s="69">
        <f t="shared" si="34"/>
        <v>151.98</v>
      </c>
      <c r="O82" s="70">
        <f t="shared" si="30"/>
        <v>7882.58</v>
      </c>
      <c r="P82" s="71">
        <f t="shared" si="16"/>
        <v>151.98</v>
      </c>
    </row>
    <row r="83">
      <c r="A83" s="143"/>
      <c r="B83" s="72">
        <v>44038.0</v>
      </c>
      <c r="C83" s="147" t="s">
        <v>44</v>
      </c>
      <c r="D83" s="148">
        <f t="shared" si="31"/>
        <v>12.39</v>
      </c>
      <c r="E83" s="149">
        <v>0.0</v>
      </c>
      <c r="F83" s="154">
        <f t="shared" si="10"/>
        <v>15074.16</v>
      </c>
      <c r="G83" s="148">
        <f t="shared" si="32"/>
        <v>12.39</v>
      </c>
      <c r="H83" s="151">
        <f t="shared" si="11"/>
        <v>136.29</v>
      </c>
      <c r="I83" s="149">
        <f t="shared" si="33"/>
        <v>12.39</v>
      </c>
      <c r="J83" s="152">
        <f t="shared" si="20"/>
        <v>15210.45</v>
      </c>
      <c r="L83" s="68">
        <f t="shared" si="29"/>
        <v>20</v>
      </c>
      <c r="M83" s="68">
        <v>0.0</v>
      </c>
      <c r="N83" s="69">
        <f t="shared" si="34"/>
        <v>152.1</v>
      </c>
      <c r="O83" s="70">
        <f t="shared" si="30"/>
        <v>7882.58</v>
      </c>
      <c r="P83" s="71">
        <f t="shared" si="16"/>
        <v>152.1</v>
      </c>
    </row>
    <row r="84">
      <c r="A84" s="143"/>
      <c r="B84" s="72">
        <v>44039.0</v>
      </c>
      <c r="C84" s="147" t="s">
        <v>44</v>
      </c>
      <c r="D84" s="148">
        <f t="shared" si="31"/>
        <v>12.39</v>
      </c>
      <c r="E84" s="149">
        <v>0.0</v>
      </c>
      <c r="F84" s="154">
        <f t="shared" si="10"/>
        <v>15074.16</v>
      </c>
      <c r="G84" s="148">
        <f t="shared" si="32"/>
        <v>12.39</v>
      </c>
      <c r="H84" s="151">
        <f t="shared" si="11"/>
        <v>148.68</v>
      </c>
      <c r="I84" s="149">
        <f t="shared" si="33"/>
        <v>12.39</v>
      </c>
      <c r="J84" s="152">
        <f t="shared" si="20"/>
        <v>15222.84</v>
      </c>
      <c r="L84" s="68">
        <f t="shared" si="29"/>
        <v>19</v>
      </c>
      <c r="M84" s="68">
        <v>0.0</v>
      </c>
      <c r="N84" s="69">
        <f t="shared" si="34"/>
        <v>152.23</v>
      </c>
      <c r="O84" s="70">
        <f t="shared" si="30"/>
        <v>7882.58</v>
      </c>
      <c r="P84" s="71">
        <f t="shared" si="16"/>
        <v>152.23</v>
      </c>
    </row>
    <row r="85">
      <c r="A85" s="143"/>
      <c r="B85" s="72">
        <v>44040.0</v>
      </c>
      <c r="C85" s="147" t="s">
        <v>44</v>
      </c>
      <c r="D85" s="148">
        <f t="shared" si="31"/>
        <v>12.39</v>
      </c>
      <c r="E85" s="149">
        <v>0.0</v>
      </c>
      <c r="F85" s="154">
        <f t="shared" si="10"/>
        <v>15074.16</v>
      </c>
      <c r="G85" s="148">
        <f t="shared" si="32"/>
        <v>12.39</v>
      </c>
      <c r="H85" s="151">
        <f t="shared" si="11"/>
        <v>161.07</v>
      </c>
      <c r="I85" s="149">
        <f t="shared" si="33"/>
        <v>12.39</v>
      </c>
      <c r="J85" s="152">
        <f t="shared" si="20"/>
        <v>15235.23</v>
      </c>
      <c r="L85" s="68">
        <f t="shared" si="29"/>
        <v>18</v>
      </c>
      <c r="M85" s="68">
        <v>0.0</v>
      </c>
      <c r="N85" s="69">
        <f t="shared" si="34"/>
        <v>152.35</v>
      </c>
      <c r="O85" s="70">
        <f t="shared" si="30"/>
        <v>7882.58</v>
      </c>
      <c r="P85" s="71">
        <f t="shared" si="16"/>
        <v>152.35</v>
      </c>
    </row>
    <row r="86">
      <c r="A86" s="143"/>
      <c r="B86" s="72">
        <v>44041.0</v>
      </c>
      <c r="C86" s="147" t="s">
        <v>44</v>
      </c>
      <c r="D86" s="148">
        <f t="shared" si="31"/>
        <v>12.39</v>
      </c>
      <c r="E86" s="149">
        <v>0.0</v>
      </c>
      <c r="F86" s="154">
        <f t="shared" si="10"/>
        <v>15074.16</v>
      </c>
      <c r="G86" s="148">
        <f t="shared" si="32"/>
        <v>12.39</v>
      </c>
      <c r="H86" s="151">
        <f t="shared" si="11"/>
        <v>173.46</v>
      </c>
      <c r="I86" s="149">
        <f t="shared" si="33"/>
        <v>12.39</v>
      </c>
      <c r="J86" s="152">
        <f t="shared" si="20"/>
        <v>15247.62</v>
      </c>
      <c r="L86" s="68">
        <f t="shared" si="29"/>
        <v>17</v>
      </c>
      <c r="M86" s="68">
        <v>0.0</v>
      </c>
      <c r="N86" s="69">
        <f t="shared" si="34"/>
        <v>152.48</v>
      </c>
      <c r="O86" s="70">
        <f t="shared" si="30"/>
        <v>7882.58</v>
      </c>
      <c r="P86" s="71">
        <f t="shared" si="16"/>
        <v>152.48</v>
      </c>
    </row>
    <row r="87">
      <c r="A87" s="143"/>
      <c r="B87" s="72">
        <v>44042.0</v>
      </c>
      <c r="C87" s="147" t="s">
        <v>44</v>
      </c>
      <c r="D87" s="148">
        <f t="shared" si="31"/>
        <v>12.39</v>
      </c>
      <c r="E87" s="149">
        <v>0.0</v>
      </c>
      <c r="F87" s="154">
        <f t="shared" si="10"/>
        <v>15074.16</v>
      </c>
      <c r="G87" s="148">
        <f t="shared" si="32"/>
        <v>12.39</v>
      </c>
      <c r="H87" s="151">
        <f t="shared" si="11"/>
        <v>185.85</v>
      </c>
      <c r="I87" s="149">
        <f t="shared" si="33"/>
        <v>12.39</v>
      </c>
      <c r="J87" s="152">
        <f t="shared" si="20"/>
        <v>15260.01</v>
      </c>
      <c r="L87" s="68">
        <f t="shared" si="29"/>
        <v>16</v>
      </c>
      <c r="M87" s="68">
        <v>0.0</v>
      </c>
      <c r="N87" s="69">
        <f t="shared" si="34"/>
        <v>152.6</v>
      </c>
      <c r="O87" s="70">
        <f t="shared" si="30"/>
        <v>7882.58</v>
      </c>
      <c r="P87" s="71">
        <f t="shared" si="16"/>
        <v>152.6</v>
      </c>
    </row>
    <row r="88">
      <c r="A88" s="143"/>
      <c r="B88" s="72">
        <v>44043.0</v>
      </c>
      <c r="C88" s="147" t="s">
        <v>44</v>
      </c>
      <c r="D88" s="148">
        <f t="shared" si="31"/>
        <v>12.39</v>
      </c>
      <c r="E88" s="149">
        <v>0.0</v>
      </c>
      <c r="F88" s="154">
        <f t="shared" si="10"/>
        <v>15074.16</v>
      </c>
      <c r="G88" s="148">
        <f t="shared" si="32"/>
        <v>12.39</v>
      </c>
      <c r="H88" s="151">
        <f t="shared" si="11"/>
        <v>198.24</v>
      </c>
      <c r="I88" s="149">
        <f t="shared" si="33"/>
        <v>12.39</v>
      </c>
      <c r="J88" s="152">
        <f t="shared" si="20"/>
        <v>15272.4</v>
      </c>
      <c r="L88" s="68">
        <f t="shared" si="29"/>
        <v>15</v>
      </c>
      <c r="M88" s="68">
        <v>0.0</v>
      </c>
      <c r="N88" s="69">
        <f t="shared" si="34"/>
        <v>152.72</v>
      </c>
      <c r="O88" s="70">
        <f t="shared" si="30"/>
        <v>7882.58</v>
      </c>
      <c r="P88" s="71">
        <f t="shared" si="16"/>
        <v>152.72</v>
      </c>
    </row>
    <row r="89">
      <c r="A89" s="143"/>
      <c r="B89" s="72">
        <v>44044.0</v>
      </c>
      <c r="C89" s="147" t="s">
        <v>44</v>
      </c>
      <c r="D89" s="148">
        <f t="shared" si="31"/>
        <v>12.39</v>
      </c>
      <c r="E89" s="149">
        <v>0.0</v>
      </c>
      <c r="F89" s="154">
        <f t="shared" si="10"/>
        <v>15074.16</v>
      </c>
      <c r="G89" s="148">
        <f t="shared" si="32"/>
        <v>12.39</v>
      </c>
      <c r="H89" s="151">
        <f t="shared" si="11"/>
        <v>210.63</v>
      </c>
      <c r="I89" s="149">
        <f t="shared" si="33"/>
        <v>12.39</v>
      </c>
      <c r="J89" s="152">
        <f t="shared" si="20"/>
        <v>15284.79</v>
      </c>
      <c r="L89" s="68">
        <f t="shared" si="29"/>
        <v>14</v>
      </c>
      <c r="M89" s="68">
        <v>0.0</v>
      </c>
      <c r="N89" s="69">
        <f t="shared" si="34"/>
        <v>152.85</v>
      </c>
      <c r="O89" s="70">
        <f t="shared" si="30"/>
        <v>7882.58</v>
      </c>
      <c r="P89" s="71">
        <f t="shared" si="16"/>
        <v>152.85</v>
      </c>
    </row>
    <row r="90">
      <c r="A90" s="143"/>
      <c r="B90" s="72">
        <v>44045.0</v>
      </c>
      <c r="C90" s="147" t="s">
        <v>44</v>
      </c>
      <c r="D90" s="148">
        <f t="shared" si="31"/>
        <v>12.39</v>
      </c>
      <c r="E90" s="149">
        <v>0.0</v>
      </c>
      <c r="F90" s="154">
        <f t="shared" si="10"/>
        <v>15074.16</v>
      </c>
      <c r="G90" s="148">
        <f t="shared" si="32"/>
        <v>12.39</v>
      </c>
      <c r="H90" s="151">
        <f t="shared" si="11"/>
        <v>223.02</v>
      </c>
      <c r="I90" s="149">
        <f t="shared" si="33"/>
        <v>12.39</v>
      </c>
      <c r="J90" s="152">
        <f t="shared" si="20"/>
        <v>15297.18</v>
      </c>
      <c r="L90" s="68">
        <f t="shared" si="29"/>
        <v>13</v>
      </c>
      <c r="M90" s="68">
        <v>0.0</v>
      </c>
      <c r="N90" s="69">
        <f t="shared" si="34"/>
        <v>152.97</v>
      </c>
      <c r="O90" s="70">
        <f t="shared" si="30"/>
        <v>7882.58</v>
      </c>
      <c r="P90" s="71">
        <f t="shared" si="16"/>
        <v>152.97</v>
      </c>
    </row>
    <row r="91">
      <c r="A91" s="143"/>
      <c r="B91" s="72">
        <v>44046.0</v>
      </c>
      <c r="C91" s="147" t="s">
        <v>44</v>
      </c>
      <c r="D91" s="148">
        <f t="shared" si="31"/>
        <v>12.39</v>
      </c>
      <c r="E91" s="149">
        <v>0.0</v>
      </c>
      <c r="F91" s="154">
        <f t="shared" si="10"/>
        <v>15074.16</v>
      </c>
      <c r="G91" s="148">
        <f t="shared" si="32"/>
        <v>12.39</v>
      </c>
      <c r="H91" s="151">
        <f t="shared" si="11"/>
        <v>235.41</v>
      </c>
      <c r="I91" s="149">
        <f t="shared" si="33"/>
        <v>12.39</v>
      </c>
      <c r="J91" s="152">
        <f t="shared" si="20"/>
        <v>15309.57</v>
      </c>
      <c r="L91" s="68">
        <f t="shared" si="29"/>
        <v>12</v>
      </c>
      <c r="M91" s="68">
        <v>0.0</v>
      </c>
      <c r="N91" s="69">
        <f t="shared" si="34"/>
        <v>153.1</v>
      </c>
      <c r="O91" s="70">
        <f t="shared" si="30"/>
        <v>7882.58</v>
      </c>
      <c r="P91" s="71">
        <f t="shared" si="16"/>
        <v>153.1</v>
      </c>
    </row>
    <row r="92">
      <c r="A92" s="143"/>
      <c r="B92" s="72">
        <v>44047.0</v>
      </c>
      <c r="C92" s="147" t="s">
        <v>44</v>
      </c>
      <c r="D92" s="148">
        <f t="shared" si="31"/>
        <v>12.39</v>
      </c>
      <c r="E92" s="149">
        <v>0.0</v>
      </c>
      <c r="F92" s="154">
        <f t="shared" si="10"/>
        <v>15074.16</v>
      </c>
      <c r="G92" s="148">
        <f t="shared" si="32"/>
        <v>12.39</v>
      </c>
      <c r="H92" s="151">
        <f t="shared" si="11"/>
        <v>247.8</v>
      </c>
      <c r="I92" s="149">
        <f t="shared" si="33"/>
        <v>12.39</v>
      </c>
      <c r="J92" s="152">
        <f t="shared" si="20"/>
        <v>15321.96</v>
      </c>
      <c r="L92" s="68">
        <f t="shared" si="29"/>
        <v>11</v>
      </c>
      <c r="M92" s="68">
        <v>0.0</v>
      </c>
      <c r="N92" s="69">
        <f t="shared" si="34"/>
        <v>153.22</v>
      </c>
      <c r="O92" s="70">
        <f t="shared" si="30"/>
        <v>7882.58</v>
      </c>
      <c r="P92" s="71">
        <f t="shared" si="16"/>
        <v>153.22</v>
      </c>
    </row>
    <row r="93">
      <c r="A93" s="143"/>
      <c r="B93" s="72">
        <v>44048.0</v>
      </c>
      <c r="C93" s="147" t="s">
        <v>44</v>
      </c>
      <c r="D93" s="148">
        <f t="shared" si="31"/>
        <v>12.39</v>
      </c>
      <c r="E93" s="149">
        <v>0.0</v>
      </c>
      <c r="F93" s="154">
        <f t="shared" si="10"/>
        <v>15074.16</v>
      </c>
      <c r="G93" s="148">
        <f t="shared" si="32"/>
        <v>12.39</v>
      </c>
      <c r="H93" s="151">
        <f t="shared" si="11"/>
        <v>260.19</v>
      </c>
      <c r="I93" s="149">
        <f t="shared" si="33"/>
        <v>12.39</v>
      </c>
      <c r="J93" s="152">
        <f t="shared" si="20"/>
        <v>15334.35</v>
      </c>
      <c r="L93" s="68">
        <f t="shared" si="29"/>
        <v>10</v>
      </c>
      <c r="M93" s="68">
        <v>0.0</v>
      </c>
      <c r="N93" s="69">
        <f t="shared" si="34"/>
        <v>153.34</v>
      </c>
      <c r="O93" s="70">
        <f t="shared" si="30"/>
        <v>7882.58</v>
      </c>
      <c r="P93" s="71">
        <f t="shared" si="16"/>
        <v>153.34</v>
      </c>
    </row>
    <row r="94">
      <c r="A94" s="143"/>
      <c r="B94" s="72">
        <v>44049.0</v>
      </c>
      <c r="C94" s="147" t="s">
        <v>44</v>
      </c>
      <c r="D94" s="148">
        <f t="shared" si="31"/>
        <v>12.39</v>
      </c>
      <c r="E94" s="149">
        <v>0.0</v>
      </c>
      <c r="F94" s="154">
        <f t="shared" si="10"/>
        <v>15074.16</v>
      </c>
      <c r="G94" s="148">
        <f t="shared" si="32"/>
        <v>12.39</v>
      </c>
      <c r="H94" s="151">
        <f t="shared" si="11"/>
        <v>272.58</v>
      </c>
      <c r="I94" s="149">
        <f t="shared" si="33"/>
        <v>12.39</v>
      </c>
      <c r="J94" s="152">
        <f t="shared" si="20"/>
        <v>15346.74</v>
      </c>
      <c r="L94" s="68">
        <f t="shared" si="29"/>
        <v>9</v>
      </c>
      <c r="M94" s="68">
        <v>0.0</v>
      </c>
      <c r="N94" s="69">
        <f t="shared" si="34"/>
        <v>153.47</v>
      </c>
      <c r="O94" s="70">
        <f t="shared" si="30"/>
        <v>7882.58</v>
      </c>
      <c r="P94" s="71">
        <f t="shared" si="16"/>
        <v>153.47</v>
      </c>
    </row>
    <row r="95">
      <c r="A95" s="143"/>
      <c r="B95" s="72">
        <v>44050.0</v>
      </c>
      <c r="C95" s="147" t="s">
        <v>44</v>
      </c>
      <c r="D95" s="148">
        <f t="shared" si="31"/>
        <v>12.39</v>
      </c>
      <c r="E95" s="149">
        <v>0.0</v>
      </c>
      <c r="F95" s="154">
        <f t="shared" si="10"/>
        <v>15074.16</v>
      </c>
      <c r="G95" s="148">
        <f t="shared" si="32"/>
        <v>12.39</v>
      </c>
      <c r="H95" s="151">
        <f t="shared" si="11"/>
        <v>284.97</v>
      </c>
      <c r="I95" s="149">
        <f t="shared" si="33"/>
        <v>12.39</v>
      </c>
      <c r="J95" s="152">
        <f t="shared" si="20"/>
        <v>15359.13</v>
      </c>
      <c r="L95" s="68">
        <f t="shared" si="29"/>
        <v>8</v>
      </c>
      <c r="M95" s="68">
        <v>0.0</v>
      </c>
      <c r="N95" s="69">
        <f t="shared" si="34"/>
        <v>153.59</v>
      </c>
      <c r="O95" s="70">
        <f t="shared" si="30"/>
        <v>7882.58</v>
      </c>
      <c r="P95" s="71">
        <f t="shared" si="16"/>
        <v>153.59</v>
      </c>
    </row>
    <row r="96">
      <c r="A96" s="143"/>
      <c r="B96" s="72">
        <v>44051.0</v>
      </c>
      <c r="C96" s="147" t="s">
        <v>44</v>
      </c>
      <c r="D96" s="148">
        <f t="shared" si="31"/>
        <v>12.39</v>
      </c>
      <c r="E96" s="149">
        <v>0.0</v>
      </c>
      <c r="F96" s="154">
        <f t="shared" si="10"/>
        <v>15074.16</v>
      </c>
      <c r="G96" s="148">
        <f t="shared" si="32"/>
        <v>12.39</v>
      </c>
      <c r="H96" s="151">
        <f t="shared" si="11"/>
        <v>297.36</v>
      </c>
      <c r="I96" s="149">
        <f t="shared" si="33"/>
        <v>12.39</v>
      </c>
      <c r="J96" s="152">
        <f t="shared" si="20"/>
        <v>15371.52</v>
      </c>
      <c r="L96" s="68">
        <f t="shared" si="29"/>
        <v>7</v>
      </c>
      <c r="M96" s="68">
        <v>0.0</v>
      </c>
      <c r="N96" s="69">
        <f t="shared" si="34"/>
        <v>153.72</v>
      </c>
      <c r="O96" s="70">
        <f t="shared" si="30"/>
        <v>7882.58</v>
      </c>
      <c r="P96" s="71">
        <f t="shared" si="16"/>
        <v>153.72</v>
      </c>
    </row>
    <row r="97">
      <c r="A97" s="143"/>
      <c r="B97" s="72">
        <v>44052.0</v>
      </c>
      <c r="C97" s="147" t="s">
        <v>44</v>
      </c>
      <c r="D97" s="148">
        <f t="shared" si="31"/>
        <v>12.39</v>
      </c>
      <c r="E97" s="149">
        <v>0.0</v>
      </c>
      <c r="F97" s="154">
        <f t="shared" si="10"/>
        <v>15074.16</v>
      </c>
      <c r="G97" s="148">
        <f t="shared" si="32"/>
        <v>12.39</v>
      </c>
      <c r="H97" s="151">
        <f t="shared" si="11"/>
        <v>309.75</v>
      </c>
      <c r="I97" s="149">
        <f t="shared" si="33"/>
        <v>12.39</v>
      </c>
      <c r="J97" s="152">
        <f t="shared" si="20"/>
        <v>15383.91</v>
      </c>
      <c r="L97" s="68">
        <f t="shared" si="29"/>
        <v>6</v>
      </c>
      <c r="M97" s="68">
        <v>0.0</v>
      </c>
      <c r="N97" s="69">
        <f t="shared" si="34"/>
        <v>153.84</v>
      </c>
      <c r="O97" s="70">
        <f t="shared" si="30"/>
        <v>7882.58</v>
      </c>
      <c r="P97" s="71">
        <f t="shared" si="16"/>
        <v>153.84</v>
      </c>
    </row>
    <row r="98">
      <c r="A98" s="143"/>
      <c r="B98" s="72">
        <v>44053.0</v>
      </c>
      <c r="C98" s="147" t="s">
        <v>44</v>
      </c>
      <c r="D98" s="148">
        <f t="shared" si="31"/>
        <v>12.39</v>
      </c>
      <c r="E98" s="149">
        <v>0.0</v>
      </c>
      <c r="F98" s="154">
        <f t="shared" si="10"/>
        <v>15074.16</v>
      </c>
      <c r="G98" s="148">
        <f t="shared" si="32"/>
        <v>12.39</v>
      </c>
      <c r="H98" s="151">
        <f t="shared" si="11"/>
        <v>322.14</v>
      </c>
      <c r="I98" s="149">
        <f t="shared" si="33"/>
        <v>12.39</v>
      </c>
      <c r="J98" s="152">
        <f t="shared" si="20"/>
        <v>15396.3</v>
      </c>
      <c r="L98" s="68">
        <f t="shared" si="29"/>
        <v>5</v>
      </c>
      <c r="M98" s="68">
        <v>0.0</v>
      </c>
      <c r="N98" s="69">
        <f t="shared" si="34"/>
        <v>153.96</v>
      </c>
      <c r="O98" s="70">
        <f t="shared" si="30"/>
        <v>7882.58</v>
      </c>
      <c r="P98" s="71">
        <f t="shared" si="16"/>
        <v>153.96</v>
      </c>
    </row>
    <row r="99">
      <c r="A99" s="143"/>
      <c r="B99" s="72">
        <v>44054.0</v>
      </c>
      <c r="C99" s="147" t="s">
        <v>44</v>
      </c>
      <c r="D99" s="148">
        <f t="shared" si="31"/>
        <v>12.39</v>
      </c>
      <c r="E99" s="149">
        <v>0.0</v>
      </c>
      <c r="F99" s="154">
        <f t="shared" si="10"/>
        <v>15074.16</v>
      </c>
      <c r="G99" s="148">
        <f t="shared" si="32"/>
        <v>12.39</v>
      </c>
      <c r="H99" s="151">
        <f t="shared" si="11"/>
        <v>334.53</v>
      </c>
      <c r="I99" s="149">
        <f t="shared" si="33"/>
        <v>12.39</v>
      </c>
      <c r="J99" s="152">
        <f t="shared" si="20"/>
        <v>15408.69</v>
      </c>
      <c r="L99" s="68">
        <f t="shared" si="29"/>
        <v>4</v>
      </c>
      <c r="M99" s="68">
        <v>0.0</v>
      </c>
      <c r="N99" s="69">
        <f t="shared" si="34"/>
        <v>154.09</v>
      </c>
      <c r="O99" s="70">
        <f t="shared" si="30"/>
        <v>7882.58</v>
      </c>
      <c r="P99" s="71">
        <f t="shared" si="16"/>
        <v>154.09</v>
      </c>
    </row>
    <row r="100">
      <c r="A100" s="143"/>
      <c r="B100" s="72">
        <v>44055.0</v>
      </c>
      <c r="C100" s="147" t="s">
        <v>44</v>
      </c>
      <c r="D100" s="148">
        <f t="shared" si="31"/>
        <v>12.39</v>
      </c>
      <c r="E100" s="149">
        <v>0.0</v>
      </c>
      <c r="F100" s="154">
        <f t="shared" si="10"/>
        <v>15074.16</v>
      </c>
      <c r="G100" s="148">
        <f t="shared" si="32"/>
        <v>12.39</v>
      </c>
      <c r="H100" s="151">
        <f t="shared" si="11"/>
        <v>346.92</v>
      </c>
      <c r="I100" s="149">
        <f t="shared" si="33"/>
        <v>12.39</v>
      </c>
      <c r="J100" s="152">
        <f t="shared" si="20"/>
        <v>15421.08</v>
      </c>
      <c r="L100" s="68">
        <f t="shared" si="29"/>
        <v>3</v>
      </c>
      <c r="M100" s="68">
        <v>0.0</v>
      </c>
      <c r="N100" s="69">
        <f t="shared" si="34"/>
        <v>154.21</v>
      </c>
      <c r="O100" s="70">
        <f t="shared" si="30"/>
        <v>7882.58</v>
      </c>
      <c r="P100" s="71">
        <f t="shared" si="16"/>
        <v>154.21</v>
      </c>
    </row>
    <row r="101">
      <c r="A101" s="143"/>
      <c r="B101" s="72">
        <v>44056.0</v>
      </c>
      <c r="C101" s="147" t="s">
        <v>44</v>
      </c>
      <c r="D101" s="148">
        <f t="shared" si="31"/>
        <v>12.39</v>
      </c>
      <c r="E101" s="149">
        <v>0.0</v>
      </c>
      <c r="F101" s="154">
        <f t="shared" si="10"/>
        <v>15074.16</v>
      </c>
      <c r="G101" s="148">
        <f t="shared" si="32"/>
        <v>12.39</v>
      </c>
      <c r="H101" s="151">
        <f t="shared" si="11"/>
        <v>359.31</v>
      </c>
      <c r="I101" s="149">
        <f t="shared" si="33"/>
        <v>12.39</v>
      </c>
      <c r="J101" s="152">
        <f t="shared" si="20"/>
        <v>15433.47</v>
      </c>
      <c r="L101" s="68">
        <f t="shared" si="29"/>
        <v>2</v>
      </c>
      <c r="M101" s="68">
        <v>0.0</v>
      </c>
      <c r="N101" s="69">
        <f t="shared" si="34"/>
        <v>154.33</v>
      </c>
      <c r="O101" s="70">
        <f t="shared" si="30"/>
        <v>7882.58</v>
      </c>
      <c r="P101" s="71">
        <f t="shared" si="16"/>
        <v>154.33</v>
      </c>
    </row>
    <row r="102">
      <c r="A102" s="143"/>
      <c r="B102" s="72">
        <v>44057.0</v>
      </c>
      <c r="C102" s="147" t="s">
        <v>44</v>
      </c>
      <c r="D102" s="148">
        <f t="shared" si="31"/>
        <v>12.39</v>
      </c>
      <c r="E102" s="149">
        <v>0.0</v>
      </c>
      <c r="F102" s="154">
        <f t="shared" si="10"/>
        <v>15074.16</v>
      </c>
      <c r="G102" s="148">
        <f t="shared" si="32"/>
        <v>12.39</v>
      </c>
      <c r="H102" s="151">
        <f t="shared" si="11"/>
        <v>371.7</v>
      </c>
      <c r="I102" s="149">
        <f t="shared" si="33"/>
        <v>12.39</v>
      </c>
      <c r="J102" s="152">
        <f t="shared" si="20"/>
        <v>15445.86</v>
      </c>
      <c r="L102" s="68">
        <f t="shared" si="29"/>
        <v>1</v>
      </c>
      <c r="M102" s="68">
        <v>0.0</v>
      </c>
      <c r="N102" s="69">
        <f t="shared" si="34"/>
        <v>154.46</v>
      </c>
      <c r="O102" s="70">
        <f t="shared" si="30"/>
        <v>7882.58</v>
      </c>
      <c r="P102" s="71">
        <f t="shared" si="16"/>
        <v>154.46</v>
      </c>
    </row>
    <row r="103">
      <c r="A103" s="143"/>
      <c r="B103" s="72">
        <v>44058.0</v>
      </c>
      <c r="C103" s="147" t="s">
        <v>44</v>
      </c>
      <c r="D103" s="148">
        <f t="shared" si="31"/>
        <v>12.39</v>
      </c>
      <c r="E103" s="149">
        <v>0.0</v>
      </c>
      <c r="F103" s="154">
        <f t="shared" si="10"/>
        <v>15074.16</v>
      </c>
      <c r="G103" s="148">
        <f t="shared" si="32"/>
        <v>12.39</v>
      </c>
      <c r="H103" s="151">
        <f t="shared" si="11"/>
        <v>384.09</v>
      </c>
      <c r="I103" s="149">
        <f t="shared" si="33"/>
        <v>12.39</v>
      </c>
      <c r="J103" s="152">
        <f t="shared" si="20"/>
        <v>15458.25</v>
      </c>
      <c r="L103" s="78">
        <f t="shared" si="29"/>
        <v>0</v>
      </c>
      <c r="M103" s="78">
        <v>0.0</v>
      </c>
      <c r="N103" s="79">
        <v>0.0</v>
      </c>
      <c r="O103" s="70">
        <f t="shared" si="30"/>
        <v>7882.58</v>
      </c>
      <c r="P103" s="81">
        <f t="shared" si="16"/>
        <v>154.58</v>
      </c>
    </row>
    <row r="104">
      <c r="A104" s="143"/>
      <c r="B104" s="83">
        <v>44058.0</v>
      </c>
      <c r="C104" s="84" t="s">
        <v>45</v>
      </c>
      <c r="D104" s="99">
        <f>O4</f>
        <v>7882.58</v>
      </c>
      <c r="E104" s="97">
        <f>-(D104-H103)</f>
        <v>-7498.49</v>
      </c>
      <c r="F104" s="98">
        <f t="shared" si="10"/>
        <v>7575.67</v>
      </c>
      <c r="G104" s="99">
        <f>-(H103)</f>
        <v>-384.09</v>
      </c>
      <c r="H104" s="88">
        <f t="shared" si="11"/>
        <v>0</v>
      </c>
      <c r="I104" s="97">
        <f>-D104</f>
        <v>-7882.58</v>
      </c>
      <c r="J104" s="89">
        <f t="shared" si="20"/>
        <v>7575.67</v>
      </c>
      <c r="L104" s="78">
        <f>B115-B104</f>
        <v>10</v>
      </c>
      <c r="M104" s="78">
        <v>0.0</v>
      </c>
      <c r="N104" s="79">
        <v>0.0</v>
      </c>
      <c r="O104" s="144">
        <f t="shared" ref="O104:O114" si="35">ROUND(MAX(0,F104-$S$5)+H104+ROUND(F104*$C$2/365,2)*(L104-M104)+ROUND(F104*$C$5,2)*M104,2)</f>
        <v>7637.97</v>
      </c>
      <c r="P104" s="81">
        <f t="shared" si="16"/>
        <v>75.76</v>
      </c>
    </row>
    <row r="105">
      <c r="A105" s="143"/>
      <c r="B105" s="72">
        <v>44059.0</v>
      </c>
      <c r="C105" s="102" t="s">
        <v>44</v>
      </c>
      <c r="D105" s="103">
        <f t="shared" ref="D105:D114" si="36">ROUND($C$2/365*F104,2)</f>
        <v>6.23</v>
      </c>
      <c r="E105" s="71">
        <v>0.0</v>
      </c>
      <c r="F105" s="91">
        <f t="shared" si="10"/>
        <v>7575.67</v>
      </c>
      <c r="G105" s="4">
        <f t="shared" ref="G105:G114" si="37">D105</f>
        <v>6.23</v>
      </c>
      <c r="H105" s="77">
        <f t="shared" si="11"/>
        <v>6.23</v>
      </c>
      <c r="I105" s="71">
        <f t="shared" ref="I105:I114" si="38">E105+G105</f>
        <v>6.23</v>
      </c>
      <c r="J105" s="77">
        <f t="shared" si="20"/>
        <v>7581.9</v>
      </c>
      <c r="K105" s="4"/>
      <c r="L105" s="68">
        <f t="shared" ref="L105:L114" si="39">$B$115-B105</f>
        <v>9</v>
      </c>
      <c r="M105" s="68">
        <v>0.0</v>
      </c>
      <c r="N105" s="69">
        <f t="shared" ref="N105:N113" si="40">ROUND(J105*$C$15,2)</f>
        <v>75.82</v>
      </c>
      <c r="O105" s="70">
        <f t="shared" si="35"/>
        <v>7637.97</v>
      </c>
      <c r="P105" s="71">
        <f t="shared" si="16"/>
        <v>75.82</v>
      </c>
    </row>
    <row r="106">
      <c r="A106" s="143"/>
      <c r="B106" s="72">
        <v>44060.0</v>
      </c>
      <c r="C106" s="102" t="s">
        <v>44</v>
      </c>
      <c r="D106" s="103">
        <f t="shared" si="36"/>
        <v>6.23</v>
      </c>
      <c r="E106" s="71">
        <v>0.0</v>
      </c>
      <c r="F106" s="91">
        <f t="shared" si="10"/>
        <v>7575.67</v>
      </c>
      <c r="G106" s="4">
        <f t="shared" si="37"/>
        <v>6.23</v>
      </c>
      <c r="H106" s="77">
        <f t="shared" si="11"/>
        <v>12.46</v>
      </c>
      <c r="I106" s="71">
        <f t="shared" si="38"/>
        <v>6.23</v>
      </c>
      <c r="J106" s="77">
        <f t="shared" si="20"/>
        <v>7588.13</v>
      </c>
      <c r="K106" s="4"/>
      <c r="L106" s="68">
        <f t="shared" si="39"/>
        <v>8</v>
      </c>
      <c r="M106" s="68">
        <v>0.0</v>
      </c>
      <c r="N106" s="69">
        <f t="shared" si="40"/>
        <v>75.88</v>
      </c>
      <c r="O106" s="70">
        <f t="shared" si="35"/>
        <v>7637.97</v>
      </c>
      <c r="P106" s="71">
        <f t="shared" si="16"/>
        <v>75.88</v>
      </c>
    </row>
    <row r="107">
      <c r="A107" s="143"/>
      <c r="B107" s="72">
        <v>44061.0</v>
      </c>
      <c r="C107" s="102" t="s">
        <v>44</v>
      </c>
      <c r="D107" s="103">
        <f t="shared" si="36"/>
        <v>6.23</v>
      </c>
      <c r="E107" s="71">
        <v>0.0</v>
      </c>
      <c r="F107" s="91">
        <f t="shared" si="10"/>
        <v>7575.67</v>
      </c>
      <c r="G107" s="4">
        <f t="shared" si="37"/>
        <v>6.23</v>
      </c>
      <c r="H107" s="77">
        <f t="shared" si="11"/>
        <v>18.69</v>
      </c>
      <c r="I107" s="71">
        <f t="shared" si="38"/>
        <v>6.23</v>
      </c>
      <c r="J107" s="77">
        <f t="shared" si="20"/>
        <v>7594.36</v>
      </c>
      <c r="K107" s="4"/>
      <c r="L107" s="68">
        <f t="shared" si="39"/>
        <v>7</v>
      </c>
      <c r="M107" s="68">
        <v>0.0</v>
      </c>
      <c r="N107" s="69">
        <f t="shared" si="40"/>
        <v>75.94</v>
      </c>
      <c r="O107" s="70">
        <f t="shared" si="35"/>
        <v>7637.97</v>
      </c>
      <c r="P107" s="71">
        <f t="shared" si="16"/>
        <v>75.94</v>
      </c>
    </row>
    <row r="108">
      <c r="A108" s="143"/>
      <c r="B108" s="72">
        <v>44062.0</v>
      </c>
      <c r="C108" s="102" t="s">
        <v>44</v>
      </c>
      <c r="D108" s="103">
        <f t="shared" si="36"/>
        <v>6.23</v>
      </c>
      <c r="E108" s="71">
        <v>0.0</v>
      </c>
      <c r="F108" s="91">
        <f t="shared" si="10"/>
        <v>7575.67</v>
      </c>
      <c r="G108" s="4">
        <f t="shared" si="37"/>
        <v>6.23</v>
      </c>
      <c r="H108" s="77">
        <f t="shared" si="11"/>
        <v>24.92</v>
      </c>
      <c r="I108" s="71">
        <f t="shared" si="38"/>
        <v>6.23</v>
      </c>
      <c r="J108" s="77">
        <f t="shared" si="20"/>
        <v>7600.59</v>
      </c>
      <c r="K108" s="4"/>
      <c r="L108" s="68">
        <f t="shared" si="39"/>
        <v>6</v>
      </c>
      <c r="M108" s="68">
        <v>0.0</v>
      </c>
      <c r="N108" s="69">
        <f t="shared" si="40"/>
        <v>76.01</v>
      </c>
      <c r="O108" s="70">
        <f t="shared" si="35"/>
        <v>7637.97</v>
      </c>
      <c r="P108" s="71">
        <f t="shared" si="16"/>
        <v>76.01</v>
      </c>
    </row>
    <row r="109">
      <c r="A109" s="143"/>
      <c r="B109" s="72">
        <v>44063.0</v>
      </c>
      <c r="C109" s="102" t="s">
        <v>44</v>
      </c>
      <c r="D109" s="103">
        <f t="shared" si="36"/>
        <v>6.23</v>
      </c>
      <c r="E109" s="71">
        <v>0.0</v>
      </c>
      <c r="F109" s="91">
        <f t="shared" si="10"/>
        <v>7575.67</v>
      </c>
      <c r="G109" s="4">
        <f t="shared" si="37"/>
        <v>6.23</v>
      </c>
      <c r="H109" s="77">
        <f t="shared" si="11"/>
        <v>31.15</v>
      </c>
      <c r="I109" s="71">
        <f t="shared" si="38"/>
        <v>6.23</v>
      </c>
      <c r="J109" s="77">
        <f t="shared" si="20"/>
        <v>7606.82</v>
      </c>
      <c r="K109" s="4"/>
      <c r="L109" s="68">
        <f t="shared" si="39"/>
        <v>5</v>
      </c>
      <c r="M109" s="68">
        <v>0.0</v>
      </c>
      <c r="N109" s="69">
        <f t="shared" si="40"/>
        <v>76.07</v>
      </c>
      <c r="O109" s="70">
        <f t="shared" si="35"/>
        <v>7637.97</v>
      </c>
      <c r="P109" s="71">
        <f t="shared" si="16"/>
        <v>76.07</v>
      </c>
    </row>
    <row r="110">
      <c r="A110" s="143"/>
      <c r="B110" s="72">
        <v>44064.0</v>
      </c>
      <c r="C110" s="102" t="s">
        <v>44</v>
      </c>
      <c r="D110" s="103">
        <f t="shared" si="36"/>
        <v>6.23</v>
      </c>
      <c r="E110" s="71">
        <v>0.0</v>
      </c>
      <c r="F110" s="91">
        <f t="shared" si="10"/>
        <v>7575.67</v>
      </c>
      <c r="G110" s="4">
        <f t="shared" si="37"/>
        <v>6.23</v>
      </c>
      <c r="H110" s="77">
        <f t="shared" si="11"/>
        <v>37.38</v>
      </c>
      <c r="I110" s="71">
        <f t="shared" si="38"/>
        <v>6.23</v>
      </c>
      <c r="J110" s="77">
        <f t="shared" si="20"/>
        <v>7613.05</v>
      </c>
      <c r="K110" s="4"/>
      <c r="L110" s="68">
        <f t="shared" si="39"/>
        <v>4</v>
      </c>
      <c r="M110" s="68">
        <v>0.0</v>
      </c>
      <c r="N110" s="69">
        <f t="shared" si="40"/>
        <v>76.13</v>
      </c>
      <c r="O110" s="70">
        <f t="shared" si="35"/>
        <v>7637.97</v>
      </c>
      <c r="P110" s="71">
        <f t="shared" si="16"/>
        <v>76.13</v>
      </c>
    </row>
    <row r="111">
      <c r="A111" s="143"/>
      <c r="B111" s="72">
        <v>44065.0</v>
      </c>
      <c r="C111" s="102" t="s">
        <v>44</v>
      </c>
      <c r="D111" s="103">
        <f t="shared" si="36"/>
        <v>6.23</v>
      </c>
      <c r="E111" s="71">
        <v>0.0</v>
      </c>
      <c r="F111" s="91">
        <f t="shared" si="10"/>
        <v>7575.67</v>
      </c>
      <c r="G111" s="4">
        <f t="shared" si="37"/>
        <v>6.23</v>
      </c>
      <c r="H111" s="77">
        <f t="shared" si="11"/>
        <v>43.61</v>
      </c>
      <c r="I111" s="71">
        <f t="shared" si="38"/>
        <v>6.23</v>
      </c>
      <c r="J111" s="77">
        <f t="shared" si="20"/>
        <v>7619.28</v>
      </c>
      <c r="K111" s="4"/>
      <c r="L111" s="68">
        <f t="shared" si="39"/>
        <v>3</v>
      </c>
      <c r="M111" s="68">
        <v>0.0</v>
      </c>
      <c r="N111" s="69">
        <f t="shared" si="40"/>
        <v>76.19</v>
      </c>
      <c r="O111" s="70">
        <f t="shared" si="35"/>
        <v>7637.97</v>
      </c>
      <c r="P111" s="71">
        <f t="shared" si="16"/>
        <v>76.19</v>
      </c>
    </row>
    <row r="112">
      <c r="A112" s="143"/>
      <c r="B112" s="72">
        <v>44066.0</v>
      </c>
      <c r="C112" s="102" t="s">
        <v>44</v>
      </c>
      <c r="D112" s="103">
        <f t="shared" si="36"/>
        <v>6.23</v>
      </c>
      <c r="E112" s="71">
        <v>0.0</v>
      </c>
      <c r="F112" s="91">
        <f t="shared" si="10"/>
        <v>7575.67</v>
      </c>
      <c r="G112" s="4">
        <f t="shared" si="37"/>
        <v>6.23</v>
      </c>
      <c r="H112" s="77">
        <f t="shared" si="11"/>
        <v>49.84</v>
      </c>
      <c r="I112" s="71">
        <f t="shared" si="38"/>
        <v>6.23</v>
      </c>
      <c r="J112" s="77">
        <f t="shared" si="20"/>
        <v>7625.51</v>
      </c>
      <c r="K112" s="4"/>
      <c r="L112" s="68">
        <f t="shared" si="39"/>
        <v>2</v>
      </c>
      <c r="M112" s="68">
        <v>0.0</v>
      </c>
      <c r="N112" s="69">
        <f t="shared" si="40"/>
        <v>76.26</v>
      </c>
      <c r="O112" s="70">
        <f t="shared" si="35"/>
        <v>7637.97</v>
      </c>
      <c r="P112" s="71">
        <f t="shared" si="16"/>
        <v>76.26</v>
      </c>
    </row>
    <row r="113">
      <c r="A113" s="143"/>
      <c r="B113" s="72">
        <v>44067.0</v>
      </c>
      <c r="C113" s="102" t="s">
        <v>44</v>
      </c>
      <c r="D113" s="103">
        <f t="shared" si="36"/>
        <v>6.23</v>
      </c>
      <c r="E113" s="71">
        <v>0.0</v>
      </c>
      <c r="F113" s="91">
        <f t="shared" si="10"/>
        <v>7575.67</v>
      </c>
      <c r="G113" s="4">
        <f t="shared" si="37"/>
        <v>6.23</v>
      </c>
      <c r="H113" s="77">
        <f t="shared" si="11"/>
        <v>56.07</v>
      </c>
      <c r="I113" s="71">
        <f t="shared" si="38"/>
        <v>6.23</v>
      </c>
      <c r="J113" s="77">
        <f t="shared" si="20"/>
        <v>7631.74</v>
      </c>
      <c r="K113" s="4"/>
      <c r="L113" s="68">
        <f t="shared" si="39"/>
        <v>1</v>
      </c>
      <c r="M113" s="68">
        <v>0.0</v>
      </c>
      <c r="N113" s="69">
        <f t="shared" si="40"/>
        <v>76.32</v>
      </c>
      <c r="O113" s="70">
        <f t="shared" si="35"/>
        <v>7637.97</v>
      </c>
      <c r="P113" s="71">
        <f t="shared" si="16"/>
        <v>76.32</v>
      </c>
    </row>
    <row r="114">
      <c r="A114" s="143"/>
      <c r="B114" s="72">
        <v>44068.0</v>
      </c>
      <c r="C114" s="102" t="s">
        <v>44</v>
      </c>
      <c r="D114" s="103">
        <f t="shared" si="36"/>
        <v>6.23</v>
      </c>
      <c r="E114" s="71">
        <v>0.0</v>
      </c>
      <c r="F114" s="91">
        <f t="shared" si="10"/>
        <v>7575.67</v>
      </c>
      <c r="G114" s="4">
        <f t="shared" si="37"/>
        <v>6.23</v>
      </c>
      <c r="H114" s="77">
        <f t="shared" si="11"/>
        <v>62.3</v>
      </c>
      <c r="I114" s="71">
        <f t="shared" si="38"/>
        <v>6.23</v>
      </c>
      <c r="J114" s="77">
        <f t="shared" si="20"/>
        <v>7637.97</v>
      </c>
      <c r="K114" s="4"/>
      <c r="L114" s="68">
        <f t="shared" si="39"/>
        <v>0</v>
      </c>
      <c r="M114" s="68">
        <v>0.0</v>
      </c>
      <c r="N114" s="69">
        <v>0.0</v>
      </c>
      <c r="O114" s="70">
        <f t="shared" si="35"/>
        <v>7637.97</v>
      </c>
      <c r="P114" s="71">
        <f t="shared" si="16"/>
        <v>76.38</v>
      </c>
    </row>
    <row r="115">
      <c r="A115" s="143"/>
      <c r="B115" s="334">
        <v>44068.0</v>
      </c>
      <c r="C115" s="335" t="s">
        <v>63</v>
      </c>
      <c r="D115" s="336">
        <f>500+N114</f>
        <v>500</v>
      </c>
      <c r="E115" s="337">
        <f>-(D115+G115)</f>
        <v>-437.7</v>
      </c>
      <c r="F115" s="338">
        <f t="shared" si="10"/>
        <v>7137.97</v>
      </c>
      <c r="G115" s="339">
        <f t="shared" ref="G115:G116" si="41">-H114</f>
        <v>-62.3</v>
      </c>
      <c r="H115" s="340">
        <f t="shared" si="11"/>
        <v>0</v>
      </c>
      <c r="I115" s="337">
        <f t="shared" ref="I115:I116" si="42">-D115</f>
        <v>-500</v>
      </c>
      <c r="J115" s="341">
        <f t="shared" si="20"/>
        <v>7137.97</v>
      </c>
      <c r="L115" s="342">
        <v>0.0</v>
      </c>
      <c r="M115" s="342">
        <v>0.0</v>
      </c>
      <c r="N115" s="343">
        <v>0.0</v>
      </c>
      <c r="O115" s="71">
        <f>ROUND(MAX(0,F115-$Y$5)+H115+ROUND(F115*$C$2/365,2)*L115+ROUND(F115*$C$5,2)*M115,2)</f>
        <v>7137.97</v>
      </c>
      <c r="P115" s="4">
        <f t="shared" si="16"/>
        <v>71.38</v>
      </c>
    </row>
    <row r="116">
      <c r="A116" s="143"/>
      <c r="B116" s="83">
        <v>44068.0</v>
      </c>
      <c r="C116" s="192" t="s">
        <v>45</v>
      </c>
      <c r="D116" s="344">
        <f>-(E116+G116)</f>
        <v>7137.97</v>
      </c>
      <c r="E116" s="345">
        <f>-F115</f>
        <v>-7137.97</v>
      </c>
      <c r="F116" s="195">
        <f t="shared" si="10"/>
        <v>0</v>
      </c>
      <c r="G116" s="346">
        <f t="shared" si="41"/>
        <v>0</v>
      </c>
      <c r="H116" s="347">
        <f t="shared" si="11"/>
        <v>0</v>
      </c>
      <c r="I116" s="345">
        <f t="shared" si="42"/>
        <v>-7137.97</v>
      </c>
      <c r="J116" s="348">
        <f t="shared" si="20"/>
        <v>0</v>
      </c>
      <c r="L116" s="342">
        <v>0.0</v>
      </c>
      <c r="M116" s="342">
        <v>0.0</v>
      </c>
      <c r="N116" s="343">
        <v>0.0</v>
      </c>
      <c r="O116" s="70">
        <f>ROUND(MAX(0,F116-$T$4)+H116+ROUND(F116*$C$2/365*(L116-M116),2)+ROUND(F116*$C$5*M116,2),2)</f>
        <v>0</v>
      </c>
      <c r="P116" s="4">
        <f t="shared" si="16"/>
        <v>0</v>
      </c>
    </row>
    <row r="117">
      <c r="A117" s="145"/>
    </row>
  </sheetData>
  <mergeCells count="1">
    <mergeCell ref="U2:U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</cp:coreProperties>
</file>