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249" documentId="13_ncr:1_{8898FFA7-F538-4F5D-9CE2-3DF7ADBEDB49}" xr6:coauthVersionLast="47" xr6:coauthVersionMax="47" xr10:uidLastSave="{36475BB2-6094-4611-8B1D-72E00AE0C1B8}"/>
  <bookViews>
    <workbookView xWindow="-110" yWindow="-110" windowWidth="19420" windowHeight="10300" xr2:uid="{826F102C-BC6A-462A-A35F-E8B11BFEF66D}"/>
  </bookViews>
  <sheets>
    <sheet name="Run #1" sheetId="1" r:id="rId1"/>
    <sheet name="Investigation Run #1" sheetId="3" r:id="rId2"/>
    <sheet name="Run #2" sheetId="4" r:id="rId3"/>
    <sheet name="Investigation Run #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4" l="1"/>
  <c r="O55" i="4"/>
  <c r="N55" i="4"/>
  <c r="M55" i="4"/>
  <c r="L55" i="4"/>
  <c r="L56" i="4" s="1"/>
  <c r="O54" i="4"/>
  <c r="N54" i="4"/>
  <c r="N56" i="4" s="1"/>
  <c r="M54" i="4"/>
  <c r="M56" i="4" s="1"/>
  <c r="R54" i="4" s="1"/>
  <c r="R56" i="4" s="1"/>
  <c r="M54" i="1"/>
  <c r="M56" i="1" s="1"/>
  <c r="N54" i="1"/>
  <c r="O54" i="1"/>
  <c r="L55" i="1"/>
  <c r="M55" i="1"/>
  <c r="N55" i="1"/>
  <c r="N56" i="1" s="1"/>
  <c r="O55" i="1"/>
  <c r="O56" i="1" s="1"/>
  <c r="L56" i="1"/>
  <c r="E106" i="4"/>
  <c r="E90" i="4"/>
  <c r="E57" i="4"/>
  <c r="E55" i="4"/>
  <c r="E56" i="4"/>
  <c r="E45" i="4"/>
  <c r="E46" i="4" s="1"/>
  <c r="E44" i="4"/>
  <c r="R53" i="4" l="1"/>
  <c r="R55" i="4" s="1"/>
  <c r="R57" i="4"/>
  <c r="R53" i="1"/>
  <c r="R55" i="1" s="1"/>
  <c r="R57" i="1"/>
  <c r="R54" i="1"/>
  <c r="R56" i="1" s="1"/>
  <c r="AJ33" i="4"/>
  <c r="AJ32" i="4"/>
  <c r="AH33" i="4"/>
  <c r="AH32" i="4"/>
  <c r="AJ13" i="4"/>
  <c r="AJ12" i="4"/>
  <c r="AH13" i="4"/>
  <c r="AH12" i="4"/>
  <c r="AG32" i="4"/>
  <c r="J72" i="4"/>
  <c r="J71" i="4"/>
  <c r="J70" i="4"/>
  <c r="J65" i="4"/>
  <c r="K65" i="4" s="1"/>
  <c r="J64" i="4"/>
  <c r="K64" i="4" s="1"/>
  <c r="J63" i="4"/>
  <c r="N48" i="4"/>
  <c r="M48" i="4"/>
  <c r="L48" i="4"/>
  <c r="O47" i="4"/>
  <c r="N47" i="4"/>
  <c r="M47" i="4"/>
  <c r="L47" i="4"/>
  <c r="O41" i="4"/>
  <c r="N41" i="4"/>
  <c r="M41" i="4"/>
  <c r="L41" i="4"/>
  <c r="O40" i="4"/>
  <c r="N40" i="4"/>
  <c r="M40" i="4"/>
  <c r="L40" i="4"/>
  <c r="AI33" i="4"/>
  <c r="AG33" i="4"/>
  <c r="AI32" i="4"/>
  <c r="R43" i="1"/>
  <c r="R41" i="1"/>
  <c r="R40" i="1"/>
  <c r="R42" i="1" s="1"/>
  <c r="R39" i="1"/>
  <c r="O49" i="4" l="1"/>
  <c r="O42" i="4"/>
  <c r="K72" i="4"/>
  <c r="L42" i="4"/>
  <c r="R39" i="4" s="1"/>
  <c r="R41" i="4" s="1"/>
  <c r="M42" i="4"/>
  <c r="M49" i="4"/>
  <c r="L49" i="4"/>
  <c r="R46" i="4" s="1"/>
  <c r="R48" i="4" s="1"/>
  <c r="N42" i="4"/>
  <c r="N49" i="4"/>
  <c r="K71" i="4"/>
  <c r="N48" i="1"/>
  <c r="M48" i="1"/>
  <c r="L48" i="1"/>
  <c r="O47" i="1"/>
  <c r="N47" i="1"/>
  <c r="M47" i="1"/>
  <c r="L47" i="1"/>
  <c r="O41" i="1"/>
  <c r="N41" i="1"/>
  <c r="M41" i="1"/>
  <c r="L41" i="1"/>
  <c r="O40" i="1"/>
  <c r="O42" i="1" s="1"/>
  <c r="N40" i="1"/>
  <c r="N42" i="1" s="1"/>
  <c r="M40" i="1"/>
  <c r="M42" i="1" s="1"/>
  <c r="L40" i="1"/>
  <c r="L42" i="1" s="1"/>
  <c r="E106" i="1"/>
  <c r="E88" i="1"/>
  <c r="AJ33" i="1"/>
  <c r="AJ32" i="1"/>
  <c r="AI33" i="1"/>
  <c r="AI32" i="1"/>
  <c r="AH33" i="1"/>
  <c r="AH32" i="1"/>
  <c r="AG33" i="1"/>
  <c r="AG32" i="1"/>
  <c r="AJ12" i="1"/>
  <c r="AJ13" i="1"/>
  <c r="AH13" i="1"/>
  <c r="AH12" i="1"/>
  <c r="J72" i="1"/>
  <c r="J71" i="1"/>
  <c r="J70" i="1"/>
  <c r="J63" i="1"/>
  <c r="J65" i="1"/>
  <c r="J64" i="1"/>
  <c r="O49" i="1" l="1"/>
  <c r="N49" i="1"/>
  <c r="L49" i="1"/>
  <c r="M49" i="1"/>
  <c r="R47" i="1" s="1"/>
  <c r="R49" i="1" s="1"/>
  <c r="R47" i="4"/>
  <c r="R49" i="4" s="1"/>
  <c r="R40" i="4"/>
  <c r="R42" i="4" s="1"/>
  <c r="R43" i="4"/>
  <c r="R50" i="4"/>
  <c r="K71" i="1"/>
  <c r="K65" i="1"/>
  <c r="K72" i="1"/>
  <c r="R46" i="1" l="1"/>
  <c r="R48" i="1" s="1"/>
  <c r="R50" i="1"/>
</calcChain>
</file>

<file path=xl/sharedStrings.xml><?xml version="1.0" encoding="utf-8"?>
<sst xmlns="http://schemas.openxmlformats.org/spreadsheetml/2006/main" count="2095" uniqueCount="319">
  <si>
    <t>Status :</t>
  </si>
  <si>
    <t>Approved</t>
  </si>
  <si>
    <t>Category :</t>
  </si>
  <si>
    <t>Dairy products</t>
  </si>
  <si>
    <t>Results summary</t>
  </si>
  <si>
    <t>Broth screening qPCR results</t>
  </si>
  <si>
    <t>Pool screening results</t>
  </si>
  <si>
    <t>Colony screening result - VT</t>
  </si>
  <si>
    <t>CF qPCR result</t>
  </si>
  <si>
    <t>Type :</t>
  </si>
  <si>
    <t>Raw</t>
  </si>
  <si>
    <t xml:space="preserve">Food items : </t>
  </si>
  <si>
    <t>Alfred le Fermier, Brie de Meaux</t>
  </si>
  <si>
    <t>Incub. Time :</t>
  </si>
  <si>
    <t>18h</t>
  </si>
  <si>
    <t>Run #1</t>
  </si>
  <si>
    <t>Run #2</t>
  </si>
  <si>
    <t>vt qPCR</t>
  </si>
  <si>
    <t>Confirmation of neg. Samples</t>
  </si>
  <si>
    <t>Sample Status</t>
  </si>
  <si>
    <t>SGIL</t>
  </si>
  <si>
    <t>Instagene (1)</t>
  </si>
  <si>
    <t>PureGene (2)</t>
  </si>
  <si>
    <t>Pool #1 - Rainbow</t>
  </si>
  <si>
    <t>Pool #2 - MAC-T (1)</t>
  </si>
  <si>
    <t>Pool #3 - Rainbow</t>
  </si>
  <si>
    <t>Pool #4 Rainbow</t>
  </si>
  <si>
    <t>Pool #5 - Rainbow</t>
  </si>
  <si>
    <t>Pool #6 Rainbow</t>
  </si>
  <si>
    <t>Pool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</si>
  <si>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</si>
  <si>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</si>
  <si>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</si>
  <si>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</si>
  <si>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</si>
  <si>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</si>
  <si>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</si>
  <si>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</si>
  <si>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</si>
  <si>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</si>
  <si>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</t>
  </si>
  <si>
    <t>CF qPCR</t>
  </si>
  <si>
    <t>Sample Details</t>
  </si>
  <si>
    <t>Matrix</t>
  </si>
  <si>
    <t>Level</t>
  </si>
  <si>
    <t>Broth - Insta</t>
  </si>
  <si>
    <t>Broth - Pgene</t>
  </si>
  <si>
    <t>Pools</t>
  </si>
  <si>
    <t>Colonies</t>
  </si>
  <si>
    <t>VITEK</t>
  </si>
  <si>
    <t>Method result</t>
  </si>
  <si>
    <t>Rainbow -4 sweep</t>
  </si>
  <si>
    <t xml:space="preserve">MAC-T investig. </t>
  </si>
  <si>
    <t>Broth screening</t>
  </si>
  <si>
    <t>Isolation</t>
  </si>
  <si>
    <t>FAM</t>
  </si>
  <si>
    <t>HEX</t>
  </si>
  <si>
    <t>Date of spiking</t>
  </si>
  <si>
    <t>2023-04025</t>
  </si>
  <si>
    <t>Alfred le Fermier</t>
  </si>
  <si>
    <t>Negative</t>
  </si>
  <si>
    <t>-</t>
  </si>
  <si>
    <t>n/a</t>
  </si>
  <si>
    <t>TN</t>
  </si>
  <si>
    <t>No amp.</t>
  </si>
  <si>
    <t>Mean Ct - Unspiked</t>
  </si>
  <si>
    <t>ND</t>
  </si>
  <si>
    <t>Analysis start date</t>
  </si>
  <si>
    <t>2023-04026</t>
  </si>
  <si>
    <t>Instagene</t>
  </si>
  <si>
    <t>PureGene</t>
  </si>
  <si>
    <t>Sample Size</t>
  </si>
  <si>
    <t>25 g</t>
  </si>
  <si>
    <t>2023-04027</t>
  </si>
  <si>
    <t>Alfred</t>
  </si>
  <si>
    <t>Food Item #1 background microflora concentration</t>
  </si>
  <si>
    <t>Alfred le Fermier : 5.5E+05 CFU/g</t>
  </si>
  <si>
    <t>2023-04028</t>
  </si>
  <si>
    <t>Brie de Meaux</t>
  </si>
  <si>
    <t>AlfFred</t>
  </si>
  <si>
    <t>Food Item #2 background microflora concentration</t>
  </si>
  <si>
    <t>Brie de Meaux : 5.5E+08 CFU/g</t>
  </si>
  <si>
    <t>2023-04029</t>
  </si>
  <si>
    <t>Brie</t>
  </si>
  <si>
    <t>Method used to determine sample background microflora</t>
  </si>
  <si>
    <t>MFHPB-18 : PCA,  35°C, 48h</t>
  </si>
  <si>
    <t>2023-04030</t>
  </si>
  <si>
    <t>5.2 CFU/25 g</t>
  </si>
  <si>
    <t>+</t>
  </si>
  <si>
    <t>Positive</t>
  </si>
  <si>
    <t>TP</t>
  </si>
  <si>
    <t>2023-04031</t>
  </si>
  <si>
    <t>Inoculum Details</t>
  </si>
  <si>
    <t>2023-04032</t>
  </si>
  <si>
    <t>Strain ID</t>
  </si>
  <si>
    <r>
      <t xml:space="preserve"># BMH-13-0001, O157:H7, </t>
    </r>
    <r>
      <rPr>
        <i/>
        <sz val="11"/>
        <rFont val="Calibri"/>
        <family val="2"/>
        <scheme val="minor"/>
      </rPr>
      <t>vtx1, stx2, eae</t>
    </r>
  </si>
  <si>
    <t>2023-04033</t>
  </si>
  <si>
    <t>Strain source (time of isolation, source commodity, geographic region of origin)</t>
  </si>
  <si>
    <t>Raw milk cheese</t>
  </si>
  <si>
    <t>2023-04034</t>
  </si>
  <si>
    <t>Concentration of inoculum, volume used to spike:</t>
  </si>
  <si>
    <t>Target = 5 CFU/100 µl; Actual = 5.2 CFU/100 µL</t>
  </si>
  <si>
    <t>2023-04035</t>
  </si>
  <si>
    <t>Method used to determine spiking concentration:</t>
  </si>
  <si>
    <t>Plating onto TSA, 20 replicates, 35 °C, 18-24 h</t>
  </si>
  <si>
    <t>2023-04036</t>
  </si>
  <si>
    <t>Equilibration conditions:</t>
  </si>
  <si>
    <t>2-8 °C, 3 days</t>
  </si>
  <si>
    <t>2023-04037</t>
  </si>
  <si>
    <t>2023-04038</t>
  </si>
  <si>
    <t>Was the inoculum stressed?</t>
  </si>
  <si>
    <t>No</t>
  </si>
  <si>
    <t>2023-04039</t>
  </si>
  <si>
    <t>Stressing Conditions:</t>
  </si>
  <si>
    <t>2023-04040</t>
  </si>
  <si>
    <t>Stress level:</t>
  </si>
  <si>
    <t>2023-04041</t>
  </si>
  <si>
    <t>TP with -1 MAC-T</t>
  </si>
  <si>
    <t>(1)</t>
  </si>
  <si>
    <t>How was the stress level determined?
(Please include counts and agar choices)</t>
  </si>
  <si>
    <t>2023-04042</t>
  </si>
  <si>
    <t>(2)</t>
  </si>
  <si>
    <t>2023-04043</t>
  </si>
  <si>
    <t>Was a Co-Inoculum Used?</t>
  </si>
  <si>
    <t>Yes</t>
  </si>
  <si>
    <t>2023-04044</t>
  </si>
  <si>
    <t>Strain ID of co-inoculum:</t>
  </si>
  <si>
    <r>
      <t xml:space="preserve"># BMH-22-0001, generic </t>
    </r>
    <r>
      <rPr>
        <i/>
        <sz val="11"/>
        <rFont val="Calibri"/>
        <family val="2"/>
        <scheme val="minor"/>
      </rPr>
      <t>E. coli</t>
    </r>
  </si>
  <si>
    <t>2023-04045</t>
  </si>
  <si>
    <t>Mean Ct - Low level</t>
  </si>
  <si>
    <t>Strain source</t>
  </si>
  <si>
    <t>Kimchi</t>
  </si>
  <si>
    <t>2023-04046</t>
  </si>
  <si>
    <t>Where all spiked samples co-inoculated?</t>
  </si>
  <si>
    <t>2023-04047</t>
  </si>
  <si>
    <t>Target = 50 CFU/100 µL; Actual = 44.5 CFU/100 µL</t>
  </si>
  <si>
    <t>2023-04048</t>
  </si>
  <si>
    <t>Stressing conditions (if applicable):</t>
  </si>
  <si>
    <t>2023-04049</t>
  </si>
  <si>
    <t>Stress level (if applicable):</t>
  </si>
  <si>
    <t>CP</t>
  </si>
  <si>
    <t>How was the stress level determined?
(Please include counts and agar choices)
(if applicable)</t>
  </si>
  <si>
    <t xml:space="preserve">VTEC colonies identified upon investigation : plating of (-1) dilution onto MAC-T followed by vt-testing of individual colonies. See next tab. </t>
  </si>
  <si>
    <t>CN</t>
  </si>
  <si>
    <t>CS</t>
  </si>
  <si>
    <t>NTC</t>
  </si>
  <si>
    <t>PREPARATION OF INOCULUM</t>
  </si>
  <si>
    <t>Raw data file : 20240221_140520_CT036336_VT et CF.pcrd</t>
  </si>
  <si>
    <t>Raw data file : 20240223_121746_CT036336_VT et CF.pcrd</t>
  </si>
  <si>
    <t>Raw data file : 20240227_112331_CT036336_VT et CF.pcrd</t>
  </si>
  <si>
    <t>Raw data file : 20240228_105716_CT036336_VT et CF.pcrd</t>
  </si>
  <si>
    <r>
      <t xml:space="preserve">VTEC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BMH-13-0001</t>
    </r>
  </si>
  <si>
    <t>(1) Raw data file : 20240220_153605_CT036336_VT et CF.pcrd (Instagene)</t>
  </si>
  <si>
    <t>Raw data file : 20240222_151543_CT036336_VT et CF (pools #3 to #6)</t>
  </si>
  <si>
    <t>Plating (TSA) :</t>
  </si>
  <si>
    <t>Screening</t>
  </si>
  <si>
    <t>FP</t>
  </si>
  <si>
    <t>FN</t>
  </si>
  <si>
    <t>Sensitivity</t>
  </si>
  <si>
    <t>(2) Raw data file : 20240220_114041_CT036336_VT et CF (PureGene)</t>
  </si>
  <si>
    <t>ND : Not done (not enough colonies on plates)</t>
  </si>
  <si>
    <t xml:space="preserve">Reading : </t>
  </si>
  <si>
    <t>Unspiked</t>
  </si>
  <si>
    <t>Specificity</t>
  </si>
  <si>
    <t xml:space="preserve">No VTEC colony found after investigation : plating of (-1) dilution on MAC-T followed individual colonies  plate sweeps. See next tab. </t>
  </si>
  <si>
    <t>(1) No colonies on MAC-T for most samples of Brie cheese; colonies picked from Rainbow instead</t>
  </si>
  <si>
    <t xml:space="preserve">Volume / plate : </t>
  </si>
  <si>
    <t>100 µL</t>
  </si>
  <si>
    <t>Spiked</t>
  </si>
  <si>
    <t>FN rate</t>
  </si>
  <si>
    <t>FP rate</t>
  </si>
  <si>
    <t>PureGene extraction</t>
  </si>
  <si>
    <t>Dilution</t>
  </si>
  <si>
    <t>Rep 1</t>
  </si>
  <si>
    <t>Rep 2</t>
  </si>
  <si>
    <t>CFU/mL</t>
  </si>
  <si>
    <t>Agreement</t>
  </si>
  <si>
    <t>TNTC</t>
  </si>
  <si>
    <t xml:space="preserve">   &gt;&gt; 588 µL + 9.4 mL peptone water &gt;&gt; 5 CFU/100 µL</t>
  </si>
  <si>
    <t>Calculated with MAC-T agar dilutions 10-4, 10-5, and 10-6 only</t>
  </si>
  <si>
    <t>Dilution in bold used for calculations</t>
  </si>
  <si>
    <r>
      <t xml:space="preserve">Generic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BMH-22-0001</t>
    </r>
  </si>
  <si>
    <t>Calculated with MAC-T agar dilutions 10-1, 10-4, 10-5, and 10-6</t>
  </si>
  <si>
    <t>20240220_114041_CT036336_VT et CF</t>
  </si>
  <si>
    <t xml:space="preserve">   &gt;&gt; 518 µL + 9.5 mL peptone water &gt;&gt; 50 CFU/100 µL</t>
  </si>
  <si>
    <t xml:space="preserve">  </t>
  </si>
  <si>
    <t>Instagene extraction</t>
  </si>
  <si>
    <t>20240221_140520_CT036336_VT et CF</t>
  </si>
  <si>
    <t>20240222_151543_CT036336_VT et CF</t>
  </si>
  <si>
    <t>20240223_121746_CT036336_VT et CF.pcrd</t>
  </si>
  <si>
    <t>20240227_112331_CT036336_VT et CF.pcrd</t>
  </si>
  <si>
    <t>20240228_105716_CT036336_VT et CF.pcrd</t>
  </si>
  <si>
    <t>VERIFICATION OF FINAL INOCULUM</t>
  </si>
  <si>
    <t>CFU/plate</t>
  </si>
  <si>
    <t xml:space="preserve">Mean : </t>
  </si>
  <si>
    <t xml:space="preserve">POS : </t>
  </si>
  <si>
    <t xml:space="preserve">NEG : </t>
  </si>
  <si>
    <t>20240220_153605_CT036336_VT et CF</t>
  </si>
  <si>
    <t xml:space="preserve">   &lt;&lt; Actual spiking level (co-inoculum)</t>
  </si>
  <si>
    <t>BACKGROUND MICROFLORA (MFHPB-18)</t>
  </si>
  <si>
    <t>Plating (PCA) :</t>
  </si>
  <si>
    <t>1 mL</t>
  </si>
  <si>
    <t>CFU/g</t>
  </si>
  <si>
    <t xml:space="preserve">  (that's pretty intense…)</t>
  </si>
  <si>
    <t>Brie de Meaux = soft cheese</t>
  </si>
  <si>
    <t>Alfred le Fermier = hard cheese</t>
  </si>
  <si>
    <t>Despite the suspicious color of the rind, it is utterly delicious</t>
  </si>
  <si>
    <t>Investigation - Raw milk cheese run #1</t>
  </si>
  <si>
    <t>Context</t>
  </si>
  <si>
    <t>&gt; Four Brie de Meaux samples were broth negative and yielded no positive pool</t>
  </si>
  <si>
    <t>&gt; Three Brie de Meaux samples were broth-positive but yielded no positive pool nonetheless</t>
  </si>
  <si>
    <t>&gt; For all 7 of them, colonies on MAC-T were either absent or in very low numbers (dilutions -4 to -6)</t>
  </si>
  <si>
    <t>&gt; For all 7 of them, the number of colonies on Rainbow at the (-5) dilution was sufficient to pick 60 colonies, so no further plating was initially required</t>
  </si>
  <si>
    <t>Protocol</t>
  </si>
  <si>
    <t>- Plate dilution (-1) of the broth onto MAC-T, incubate o/n at 35°C</t>
  </si>
  <si>
    <t>Platings were done on 2024-02-23, after 4 days of storage at 4°C</t>
  </si>
  <si>
    <t>- Pick 4 individual colonies and test with VT qPCR</t>
  </si>
  <si>
    <t>Typical colonies were observed for all samples, but 2023-04042 had only 2 of them</t>
  </si>
  <si>
    <t>- For samples where none of the above typical colonies are positive, perform plate sweep</t>
  </si>
  <si>
    <t>Rinse plate with 1 mL peptone water 0.1%</t>
  </si>
  <si>
    <t>Centrifuge rinsate to pellet cells</t>
  </si>
  <si>
    <t>Discard supernatant, resuspend pellet in 100 µL Triton X-100</t>
  </si>
  <si>
    <t>Heat cell suspension at 100°C, 10 min</t>
  </si>
  <si>
    <t>Let cool at room temp, 5 min</t>
  </si>
  <si>
    <r>
      <t xml:space="preserve">Centrifuge at 10 000 x </t>
    </r>
    <r>
      <rPr>
        <i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1 min to pellet cell debris</t>
    </r>
  </si>
  <si>
    <t>Test with VT qPCR</t>
  </si>
  <si>
    <t>Results</t>
  </si>
  <si>
    <t>VT-positive broth</t>
  </si>
  <si>
    <t>Plate sweep</t>
  </si>
  <si>
    <t xml:space="preserve">  &gt;&gt; We were able to retrieve VT-positive colonies for every broth that was initially positive…</t>
  </si>
  <si>
    <t xml:space="preserve">  &gt;&gt; … but doing so required plating at a much lower dilution than what the methods specifies</t>
  </si>
  <si>
    <t>21..86</t>
  </si>
  <si>
    <t xml:space="preserve">  &gt;&gt; Those samples are considered False Negatives in the Summary table</t>
  </si>
  <si>
    <t>Raw data files : 20240227_112331_CT036336_VT et CF.pcrd (colonies) and 20240228_140454_CT036336_VT et CF.pcrd (sweeps)</t>
  </si>
  <si>
    <t>VT-negative broth</t>
  </si>
  <si>
    <t xml:space="preserve">  &gt;&gt; We were unable to retrieve VT-positive colonies from broths that were initially negative…</t>
  </si>
  <si>
    <t xml:space="preserve">  &gt;&gt; … even though at least a few typical colonies were observed; none were VT-positive. </t>
  </si>
  <si>
    <t xml:space="preserve">  &gt;&gt; Those samples were considered True Negative, although Brie cheese clearly had a negative impact on recovery</t>
  </si>
  <si>
    <t xml:space="preserve">  &gt;&gt; Given the volumes and dilution factors involved, VTEC cells were either absent or at a concentration &lt; 100 CFU/mL</t>
  </si>
  <si>
    <r>
      <t xml:space="preserve">  &gt;&gt; 2024-03-11 Update : 3 vt-negative typical colonies were identified as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by MALDI-TOF</t>
    </r>
  </si>
  <si>
    <t>Conclusions</t>
  </si>
  <si>
    <t>We were able to retrieve VT-positive colonies for every broth that was initially positive…</t>
  </si>
  <si>
    <t>… but doing so required plating on MAC-T at a much lower dilution than what the method specifies</t>
  </si>
  <si>
    <t>VTEC colonies were present in the broth but swamped by a very high background microflora</t>
  </si>
  <si>
    <t>Unfortunately, a good chunk of that background grows on Rainbow, so the use of dilutions -4 to -6 was necessary to get isolated colonies, from which VTEC were probably absent</t>
  </si>
  <si>
    <t>MAC-T is much more selective but the high dilutions thinned the VTEC cells to less than 1 CFU/plate, rendering them undetectable</t>
  </si>
  <si>
    <t>Plating of lower dilutions onto the very selective MAC-T allowed recovery</t>
  </si>
  <si>
    <t>Those samples are considered False Negatives in the Summary table, because VTEC cells were demonstrably present in the enrichments</t>
  </si>
  <si>
    <t>We were unable to retrieve VT-positive colonies from broths that were initially negative…</t>
  </si>
  <si>
    <t xml:space="preserve">… even though at least a few typical colonies were observed; none were VT-positive. </t>
  </si>
  <si>
    <t>Those samples were considered True Negatives, although Brie cheese clearly had a negative impact on enrichment and recovery</t>
  </si>
  <si>
    <t>Given the volumes and dilution factors involved, VTEC cells were either absent from those enrichments, or at a concentration &lt; 100 CFU/mL</t>
  </si>
  <si>
    <t>Total aerobic counts of Brie de Meaux were very high, which could explain the poor enrichment</t>
  </si>
  <si>
    <t>Primary enrichment from both types of cheese was clearly different</t>
  </si>
  <si>
    <t>24h</t>
  </si>
  <si>
    <t>Rainb. plate sweep</t>
  </si>
  <si>
    <t>2024-0118</t>
  </si>
  <si>
    <t>2024-0119</t>
  </si>
  <si>
    <t>2024-0120</t>
  </si>
  <si>
    <t>Alfred le Fermier : 4.9E+07 CFU/g</t>
  </si>
  <si>
    <t>2024-0121</t>
  </si>
  <si>
    <t>Brie de Meaux : 4.2E+08 CFU/g</t>
  </si>
  <si>
    <t>2024-0122</t>
  </si>
  <si>
    <t>2024-0123</t>
  </si>
  <si>
    <t>9.0 CFU/25 g</t>
  </si>
  <si>
    <t>2024-0124</t>
  </si>
  <si>
    <t>2024-0125</t>
  </si>
  <si>
    <t>No amp</t>
  </si>
  <si>
    <t>2024-0126</t>
  </si>
  <si>
    <t>2024-0127</t>
  </si>
  <si>
    <t>Target = 10 CFU/100 µl; Actual = 9.0 CFU/100 µL</t>
  </si>
  <si>
    <t>2024-0128</t>
  </si>
  <si>
    <t>2024-0129</t>
  </si>
  <si>
    <t>2024-0130</t>
  </si>
  <si>
    <t>2024-0131</t>
  </si>
  <si>
    <t>2024-0132</t>
  </si>
  <si>
    <t>2024-0133</t>
  </si>
  <si>
    <t>2024-0134</t>
  </si>
  <si>
    <t>2024-0135</t>
  </si>
  <si>
    <t>2024-0136</t>
  </si>
  <si>
    <t>2024-0137</t>
  </si>
  <si>
    <t>2024-0138</t>
  </si>
  <si>
    <t>Mean Ct - High level</t>
  </si>
  <si>
    <t>2024-0139</t>
  </si>
  <si>
    <t>2024-0140</t>
  </si>
  <si>
    <t>Target = 100 CFU/100 µL; Actual = 94 CFU/100 µL</t>
  </si>
  <si>
    <t>2024-0141</t>
  </si>
  <si>
    <t>2024-0142</t>
  </si>
  <si>
    <t>Raw data file : 20240424_133809_CT036336_VT et CF.pcrd</t>
  </si>
  <si>
    <t>Raw data file : 20240425_132353_CT036336_VT et CF.pcrd</t>
  </si>
  <si>
    <t>Raw data file : 20240429_115953_CT036336_VT et CF.pcrd</t>
  </si>
  <si>
    <t>Raw data file : 20240506_114252_CT036336_VT et CF.pcrd</t>
  </si>
  <si>
    <t>Raw data file : 20240423_121757_CT036336_VT et CF.pcrd</t>
  </si>
  <si>
    <t xml:space="preserve">Raw data file : 20240425_103307_CT036336_VT et CF.pcrd </t>
  </si>
  <si>
    <t>&gt;300</t>
  </si>
  <si>
    <t xml:space="preserve">  &gt;&gt; 1.05 mL + 8.95 mL peptone water = 10 CFU/100 µL</t>
  </si>
  <si>
    <t xml:space="preserve">  &gt;&gt; 1.06 mL + 8.94 mL peptone water = 100 CFU/100 µL</t>
  </si>
  <si>
    <t>20240423_121757_CT036336_VT et CF</t>
  </si>
  <si>
    <t>20240424_133809_CT036336_VT et CF</t>
  </si>
  <si>
    <t>20240425_103307_CT036336_VT et CF</t>
  </si>
  <si>
    <t>20240425_132353_CT036336_VT et CF</t>
  </si>
  <si>
    <t>20240429_115953_CT036336_VT et CF</t>
  </si>
  <si>
    <t>20240506_114252_CT036336_VT et CF</t>
  </si>
  <si>
    <t xml:space="preserve">   &lt;&lt; Actual spiking level (target)</t>
  </si>
  <si>
    <t>Investigation - Raw milk cheese run #2</t>
  </si>
  <si>
    <t>- In anticipation that positive pools would not be obtained from all vt(+) broths, dilution 10(-1) of all samples were plated onto MAC-T at the same time as 10(-4), 10(-5) and 10(-6) (i.e. 2024-04-23)</t>
  </si>
  <si>
    <t xml:space="preserve">- No positive pools were obtained from 4 vt(+) broths : </t>
  </si>
  <si>
    <t>2024-00133</t>
  </si>
  <si>
    <t>2024-00136</t>
  </si>
  <si>
    <t>2024-00138</t>
  </si>
  <si>
    <t>2024-00140</t>
  </si>
  <si>
    <t>- Colonies from dilution 10(-1) on MAC-T were observed from all of the above 4 samples</t>
  </si>
  <si>
    <t>- One pool from each of those plates was made and tested</t>
  </si>
  <si>
    <t>Positive qPCR result was obtained from all pools</t>
  </si>
  <si>
    <t>VT qPCR - pools</t>
  </si>
  <si>
    <t>VT qPCR - individual colonies</t>
  </si>
  <si>
    <t>CF qPCR - individual colonies</t>
  </si>
  <si>
    <t>Pool #1</t>
  </si>
  <si>
    <t>Raw data: 20240425_153121_CT036336_VT et CF.pcrd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</si>
</sst>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0.0"/>
    <numFmt numFmtId="166" formatCode="###0.00;\-###0.00"/>
    <numFmt numFmtId="167" formatCode="###0.0;\-###0.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sz val="8.25"/>
      <name val="Microsoft Sans Serif"/>
      <family val="2"/>
    </font>
    <font>
      <sz val="11"/>
      <color rgb="FFC00000"/>
      <name val="Calibri"/>
      <family val="2"/>
      <scheme val="minor"/>
    </font>
    <font>
      <b/>
      <sz val="8.25"/>
      <name val="Microsoft Sans Serif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8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1F9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2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30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164" fontId="0" fillId="0" borderId="41" xfId="0" quotePrefix="1" applyNumberFormat="1" applyBorder="1" applyAlignment="1">
      <alignment horizontal="center" vertical="center"/>
    </xf>
    <xf numFmtId="0" fontId="0" fillId="0" borderId="4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41" xfId="0" applyBorder="1" applyAlignment="1">
      <alignment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0" fillId="0" borderId="42" xfId="0" applyBorder="1" applyAlignment="1">
      <alignment vertical="center"/>
    </xf>
    <xf numFmtId="164" fontId="0" fillId="0" borderId="43" xfId="0" applyNumberFormat="1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1" fontId="0" fillId="0" borderId="43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65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9" fontId="0" fillId="0" borderId="0" xfId="1" applyFont="1" applyFill="1" applyAlignment="1">
      <alignment horizontal="right" vertical="center"/>
    </xf>
    <xf numFmtId="164" fontId="0" fillId="0" borderId="42" xfId="0" applyNumberFormat="1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1" fontId="0" fillId="0" borderId="42" xfId="0" applyNumberFormat="1" applyBorder="1" applyAlignment="1">
      <alignment vertical="center"/>
    </xf>
    <xf numFmtId="164" fontId="0" fillId="0" borderId="42" xfId="0" quotePrefix="1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9" fontId="3" fillId="0" borderId="0" xfId="1" applyFont="1" applyFill="1" applyAlignment="1">
      <alignment horizontal="right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3" borderId="5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2" fillId="0" borderId="0" xfId="0" applyFont="1" applyAlignment="1">
      <alignment vertical="center"/>
    </xf>
    <xf numFmtId="165" fontId="0" fillId="0" borderId="9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/>
    </xf>
    <xf numFmtId="0" fontId="0" fillId="0" borderId="49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13" fillId="0" borderId="11" xfId="0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6" fontId="8" fillId="0" borderId="56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4" fontId="1" fillId="0" borderId="42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65" fontId="0" fillId="5" borderId="10" xfId="0" applyNumberFormat="1" applyFill="1" applyBorder="1" applyAlignment="1">
      <alignment horizontal="center" vertical="center"/>
    </xf>
    <xf numFmtId="165" fontId="8" fillId="5" borderId="13" xfId="0" applyNumberFormat="1" applyFont="1" applyFill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5" fontId="0" fillId="5" borderId="26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165" fontId="8" fillId="5" borderId="12" xfId="0" applyNumberFormat="1" applyFont="1" applyFill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5" borderId="7" xfId="0" applyNumberFormat="1" applyFont="1" applyFill="1" applyBorder="1" applyAlignment="1">
      <alignment horizontal="center" vertical="center"/>
    </xf>
    <xf numFmtId="165" fontId="8" fillId="5" borderId="10" xfId="0" applyNumberFormat="1" applyFont="1" applyFill="1" applyBorder="1" applyAlignment="1">
      <alignment horizontal="center" vertical="center"/>
    </xf>
    <xf numFmtId="165" fontId="0" fillId="6" borderId="10" xfId="0" applyNumberFormat="1" applyFill="1" applyBorder="1" applyAlignment="1">
      <alignment horizontal="center" vertical="center"/>
    </xf>
    <xf numFmtId="165" fontId="8" fillId="6" borderId="7" xfId="0" applyNumberFormat="1" applyFont="1" applyFill="1" applyBorder="1" applyAlignment="1">
      <alignment horizontal="center" vertical="center"/>
    </xf>
    <xf numFmtId="165" fontId="8" fillId="6" borderId="12" xfId="0" applyNumberFormat="1" applyFont="1" applyFill="1" applyBorder="1" applyAlignment="1">
      <alignment horizontal="center" vertical="center"/>
    </xf>
    <xf numFmtId="165" fontId="8" fillId="8" borderId="7" xfId="0" applyNumberFormat="1" applyFont="1" applyFill="1" applyBorder="1" applyAlignment="1">
      <alignment horizontal="center" vertical="center"/>
    </xf>
    <xf numFmtId="165" fontId="0" fillId="8" borderId="9" xfId="0" applyNumberFormat="1" applyFill="1" applyBorder="1" applyAlignment="1">
      <alignment horizontal="center" vertical="center"/>
    </xf>
    <xf numFmtId="165" fontId="0" fillId="8" borderId="10" xfId="0" applyNumberFormat="1" applyFill="1" applyBorder="1" applyAlignment="1">
      <alignment horizontal="center" vertical="center"/>
    </xf>
    <xf numFmtId="165" fontId="0" fillId="8" borderId="11" xfId="0" applyNumberFormat="1" applyFill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165" fontId="0" fillId="8" borderId="14" xfId="0" applyNumberFormat="1" applyFill="1" applyBorder="1" applyAlignment="1">
      <alignment horizontal="center" vertical="center"/>
    </xf>
    <xf numFmtId="165" fontId="0" fillId="8" borderId="12" xfId="0" applyNumberFormat="1" applyFill="1" applyBorder="1" applyAlignment="1">
      <alignment horizontal="center" vertical="center"/>
    </xf>
    <xf numFmtId="165" fontId="13" fillId="8" borderId="14" xfId="0" applyNumberFormat="1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 wrapText="1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165" fontId="0" fillId="0" borderId="28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6" borderId="28" xfId="0" applyNumberFormat="1" applyFill="1" applyBorder="1" applyAlignment="1">
      <alignment horizontal="center" vertical="center"/>
    </xf>
    <xf numFmtId="165" fontId="0" fillId="8" borderId="29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4" fontId="0" fillId="0" borderId="47" xfId="0" quotePrefix="1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8" xfId="0" quotePrefix="1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22" xfId="0" applyBorder="1" applyAlignment="1">
      <alignment vertical="center"/>
    </xf>
    <xf numFmtId="1" fontId="0" fillId="0" borderId="22" xfId="0" applyNumberFormat="1" applyBorder="1" applyAlignment="1">
      <alignment vertical="center"/>
    </xf>
    <xf numFmtId="164" fontId="0" fillId="0" borderId="22" xfId="0" applyNumberFormat="1" applyBorder="1" applyAlignment="1">
      <alignment vertical="center"/>
    </xf>
    <xf numFmtId="1" fontId="0" fillId="0" borderId="37" xfId="0" applyNumberFormat="1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11" fontId="0" fillId="0" borderId="43" xfId="0" applyNumberFormat="1" applyBorder="1" applyAlignment="1">
      <alignment vertical="center"/>
    </xf>
    <xf numFmtId="0" fontId="1" fillId="0" borderId="25" xfId="0" applyFont="1" applyBorder="1" applyAlignment="1">
      <alignment horizontal="right" vertical="center"/>
    </xf>
    <xf numFmtId="0" fontId="1" fillId="0" borderId="32" xfId="0" applyFont="1" applyBorder="1" applyAlignment="1">
      <alignment horizontal="right" vertical="center"/>
    </xf>
    <xf numFmtId="165" fontId="0" fillId="0" borderId="0" xfId="0" applyNumberForma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65" fontId="0" fillId="0" borderId="54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8" borderId="26" xfId="0" applyNumberFormat="1" applyFill="1" applyBorder="1" applyAlignment="1">
      <alignment horizontal="center" vertical="center"/>
    </xf>
    <xf numFmtId="165" fontId="0" fillId="8" borderId="27" xfId="0" applyNumberFormat="1" applyFill="1" applyBorder="1" applyAlignment="1">
      <alignment horizontal="center" vertical="center"/>
    </xf>
    <xf numFmtId="165" fontId="8" fillId="8" borderId="28" xfId="0" applyNumberFormat="1" applyFont="1" applyFill="1" applyBorder="1" applyAlignment="1">
      <alignment horizontal="center" vertical="center"/>
    </xf>
    <xf numFmtId="165" fontId="0" fillId="8" borderId="7" xfId="0" applyNumberFormat="1" applyFill="1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0" fontId="0" fillId="8" borderId="5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165" fontId="13" fillId="8" borderId="11" xfId="0" applyNumberFormat="1" applyFont="1" applyFill="1" applyBorder="1" applyAlignment="1">
      <alignment horizontal="center" vertical="center"/>
    </xf>
    <xf numFmtId="0" fontId="0" fillId="8" borderId="7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166" fontId="8" fillId="0" borderId="9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5" fontId="0" fillId="0" borderId="59" xfId="0" applyNumberFormat="1" applyBorder="1" applyAlignment="1">
      <alignment horizontal="center" vertical="center"/>
    </xf>
    <xf numFmtId="166" fontId="8" fillId="7" borderId="56" xfId="0" applyNumberFormat="1" applyFont="1" applyFill="1" applyBorder="1" applyAlignment="1">
      <alignment horizontal="center" vertical="center"/>
    </xf>
    <xf numFmtId="166" fontId="8" fillId="7" borderId="60" xfId="0" applyNumberFormat="1" applyFont="1" applyFill="1" applyBorder="1" applyAlignment="1">
      <alignment horizontal="center" vertical="center"/>
    </xf>
    <xf numFmtId="166" fontId="8" fillId="7" borderId="61" xfId="0" applyNumberFormat="1" applyFont="1" applyFill="1" applyBorder="1" applyAlignment="1">
      <alignment horizontal="center" vertical="center"/>
    </xf>
    <xf numFmtId="166" fontId="8" fillId="7" borderId="62" xfId="0" applyNumberFormat="1" applyFont="1" applyFill="1" applyBorder="1" applyAlignment="1">
      <alignment horizontal="center" vertical="center"/>
    </xf>
    <xf numFmtId="166" fontId="8" fillId="0" borderId="60" xfId="0" applyNumberFormat="1" applyFont="1" applyBorder="1" applyAlignment="1">
      <alignment horizontal="center" vertical="center"/>
    </xf>
    <xf numFmtId="166" fontId="8" fillId="0" borderId="61" xfId="0" applyNumberFormat="1" applyFont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166" fontId="8" fillId="7" borderId="63" xfId="0" applyNumberFormat="1" applyFont="1" applyFill="1" applyBorder="1" applyAlignment="1">
      <alignment horizontal="center" vertical="center"/>
    </xf>
    <xf numFmtId="166" fontId="8" fillId="0" borderId="63" xfId="0" applyNumberFormat="1" applyFont="1" applyBorder="1" applyAlignment="1">
      <alignment horizontal="center" vertical="center"/>
    </xf>
    <xf numFmtId="166" fontId="8" fillId="7" borderId="64" xfId="0" applyNumberFormat="1" applyFont="1" applyFill="1" applyBorder="1" applyAlignment="1">
      <alignment horizontal="center" vertical="center"/>
    </xf>
    <xf numFmtId="0" fontId="1" fillId="0" borderId="0" xfId="0" applyFont="1"/>
    <xf numFmtId="1" fontId="0" fillId="0" borderId="11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65" fontId="0" fillId="8" borderId="10" xfId="0" applyNumberFormat="1" applyFill="1" applyBorder="1" applyAlignment="1">
      <alignment vertical="center"/>
    </xf>
    <xf numFmtId="165" fontId="0" fillId="8" borderId="11" xfId="0" applyNumberFormat="1" applyFill="1" applyBorder="1" applyAlignment="1">
      <alignment vertical="center"/>
    </xf>
    <xf numFmtId="165" fontId="0" fillId="7" borderId="12" xfId="0" applyNumberFormat="1" applyFill="1" applyBorder="1" applyAlignment="1">
      <alignment horizontal="center" vertical="center"/>
    </xf>
    <xf numFmtId="165" fontId="0" fillId="7" borderId="10" xfId="0" applyNumberForma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165" fontId="0" fillId="8" borderId="20" xfId="0" applyNumberFormat="1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1" fontId="8" fillId="0" borderId="40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8" borderId="20" xfId="0" applyNumberFormat="1" applyFill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 vertical="center"/>
    </xf>
    <xf numFmtId="1" fontId="8" fillId="0" borderId="57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2" fontId="8" fillId="8" borderId="11" xfId="0" applyNumberFormat="1" applyFont="1" applyFill="1" applyBorder="1" applyAlignment="1">
      <alignment horizontal="center" vertical="center"/>
    </xf>
    <xf numFmtId="2" fontId="8" fillId="8" borderId="1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8" fillId="0" borderId="40" xfId="0" applyNumberFormat="1" applyFont="1" applyBorder="1" applyAlignment="1">
      <alignment horizontal="center" vertical="center"/>
    </xf>
    <xf numFmtId="165" fontId="8" fillId="0" borderId="57" xfId="0" applyNumberFormat="1" applyFont="1" applyBorder="1" applyAlignment="1">
      <alignment horizontal="center" vertical="center"/>
    </xf>
    <xf numFmtId="165" fontId="8" fillId="5" borderId="40" xfId="0" applyNumberFormat="1" applyFont="1" applyFill="1" applyBorder="1" applyAlignment="1">
      <alignment horizontal="center" vertical="center"/>
    </xf>
    <xf numFmtId="165" fontId="0" fillId="5" borderId="20" xfId="0" applyNumberFormat="1" applyFill="1" applyBorder="1" applyAlignment="1">
      <alignment horizontal="center" vertical="center"/>
    </xf>
    <xf numFmtId="165" fontId="0" fillId="5" borderId="25" xfId="0" applyNumberFormat="1" applyFill="1" applyBorder="1" applyAlignment="1">
      <alignment horizontal="center" vertical="center"/>
    </xf>
    <xf numFmtId="165" fontId="0" fillId="5" borderId="52" xfId="0" applyNumberFormat="1" applyFill="1" applyBorder="1" applyAlignment="1">
      <alignment horizontal="center" vertical="center"/>
    </xf>
    <xf numFmtId="165" fontId="8" fillId="5" borderId="25" xfId="0" applyNumberFormat="1" applyFont="1" applyFill="1" applyBorder="1" applyAlignment="1">
      <alignment horizontal="center" vertical="center"/>
    </xf>
    <xf numFmtId="166" fontId="8" fillId="0" borderId="66" xfId="0" applyNumberFormat="1" applyFont="1" applyBorder="1" applyAlignment="1">
      <alignment horizontal="center" vertical="center"/>
    </xf>
    <xf numFmtId="166" fontId="8" fillId="0" borderId="67" xfId="0" applyNumberFormat="1" applyFont="1" applyBorder="1" applyAlignment="1">
      <alignment horizontal="center" vertical="center"/>
    </xf>
    <xf numFmtId="166" fontId="8" fillId="0" borderId="6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9" borderId="2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2" fontId="0" fillId="8" borderId="11" xfId="0" applyNumberFormat="1" applyFill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2" fontId="0" fillId="8" borderId="9" xfId="0" applyNumberFormat="1" applyFill="1" applyBorder="1" applyAlignment="1">
      <alignment horizontal="center" vertical="center"/>
    </xf>
    <xf numFmtId="165" fontId="0" fillId="8" borderId="31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5" fontId="8" fillId="8" borderId="11" xfId="0" applyNumberFormat="1" applyFont="1" applyFill="1" applyBorder="1" applyAlignment="1">
      <alignment horizontal="center" vertical="center"/>
    </xf>
    <xf numFmtId="165" fontId="8" fillId="8" borderId="14" xfId="0" applyNumberFormat="1" applyFont="1" applyFill="1" applyBorder="1" applyAlignment="1">
      <alignment horizontal="center" vertical="center"/>
    </xf>
    <xf numFmtId="0" fontId="0" fillId="0" borderId="0" xfId="0" quotePrefix="1"/>
    <xf numFmtId="0" fontId="0" fillId="0" borderId="54" xfId="0" applyBorder="1" applyAlignment="1">
      <alignment horizontal="center" vertical="center"/>
    </xf>
    <xf numFmtId="165" fontId="0" fillId="0" borderId="19" xfId="0" quotePrefix="1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quotePrefix="1" applyAlignment="1">
      <alignment horizontal="right" vertical="center"/>
    </xf>
    <xf numFmtId="0" fontId="0" fillId="9" borderId="27" xfId="0" applyFill="1" applyBorder="1" applyAlignment="1">
      <alignment horizontal="center" vertical="center"/>
    </xf>
    <xf numFmtId="2" fontId="0" fillId="8" borderId="7" xfId="0" applyNumberFormat="1" applyFill="1" applyBorder="1" applyAlignment="1">
      <alignment horizontal="center" vertical="center"/>
    </xf>
    <xf numFmtId="165" fontId="8" fillId="8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9" xfId="1" applyFont="1" applyBorder="1" applyAlignment="1">
      <alignment horizontal="right" vertical="center"/>
    </xf>
    <xf numFmtId="9" fontId="0" fillId="0" borderId="11" xfId="1" applyFont="1" applyBorder="1" applyAlignment="1">
      <alignment horizontal="right" vertical="center"/>
    </xf>
    <xf numFmtId="0" fontId="0" fillId="0" borderId="43" xfId="0" applyBorder="1" applyAlignment="1">
      <alignment vertical="center"/>
    </xf>
    <xf numFmtId="9" fontId="0" fillId="0" borderId="11" xfId="1" quotePrefix="1" applyFont="1" applyBorder="1" applyAlignment="1">
      <alignment horizontal="right" vertical="center"/>
    </xf>
    <xf numFmtId="9" fontId="0" fillId="0" borderId="14" xfId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8" fillId="0" borderId="4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65" fontId="8" fillId="0" borderId="19" xfId="0" quotePrefix="1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67" fontId="8" fillId="0" borderId="56" xfId="0" applyNumberFormat="1" applyFon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8" fillId="0" borderId="74" xfId="0" applyNumberFormat="1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/>
    </xf>
    <xf numFmtId="167" fontId="8" fillId="7" borderId="61" xfId="0" applyNumberFormat="1" applyFont="1" applyFill="1" applyBorder="1" applyAlignment="1">
      <alignment horizontal="center" vertical="center"/>
    </xf>
    <xf numFmtId="167" fontId="8" fillId="7" borderId="62" xfId="0" applyNumberFormat="1" applyFont="1" applyFill="1" applyBorder="1" applyAlignment="1">
      <alignment horizontal="center" vertical="center"/>
    </xf>
    <xf numFmtId="167" fontId="8" fillId="7" borderId="60" xfId="0" applyNumberFormat="1" applyFont="1" applyFill="1" applyBorder="1" applyAlignment="1">
      <alignment horizontal="center" vertical="center"/>
    </xf>
    <xf numFmtId="167" fontId="8" fillId="7" borderId="63" xfId="0" applyNumberFormat="1" applyFont="1" applyFill="1" applyBorder="1" applyAlignment="1">
      <alignment horizontal="center" vertical="center"/>
    </xf>
    <xf numFmtId="167" fontId="8" fillId="7" borderId="56" xfId="0" applyNumberFormat="1" applyFont="1" applyFill="1" applyBorder="1" applyAlignment="1">
      <alignment horizontal="center" vertical="center"/>
    </xf>
    <xf numFmtId="167" fontId="8" fillId="7" borderId="64" xfId="0" applyNumberFormat="1" applyFont="1" applyFill="1" applyBorder="1" applyAlignment="1">
      <alignment horizontal="center" vertical="center"/>
    </xf>
    <xf numFmtId="166" fontId="8" fillId="8" borderId="60" xfId="0" applyNumberFormat="1" applyFont="1" applyFill="1" applyBorder="1" applyAlignment="1">
      <alignment horizontal="center" vertical="center"/>
    </xf>
    <xf numFmtId="166" fontId="8" fillId="8" borderId="56" xfId="0" applyNumberFormat="1" applyFont="1" applyFill="1" applyBorder="1" applyAlignment="1">
      <alignment horizontal="center" vertical="center"/>
    </xf>
    <xf numFmtId="165" fontId="0" fillId="9" borderId="12" xfId="0" applyNumberFormat="1" applyFill="1" applyBorder="1" applyAlignment="1">
      <alignment horizontal="center" vertical="center"/>
    </xf>
    <xf numFmtId="165" fontId="0" fillId="9" borderId="7" xfId="0" applyNumberFormat="1" applyFill="1" applyBorder="1" applyAlignment="1">
      <alignment horizontal="center" vertical="center"/>
    </xf>
    <xf numFmtId="165" fontId="0" fillId="9" borderId="10" xfId="0" applyNumberFormat="1" applyFill="1" applyBorder="1" applyAlignment="1">
      <alignment horizontal="center" vertical="center"/>
    </xf>
    <xf numFmtId="0" fontId="12" fillId="0" borderId="0" xfId="0" applyFont="1"/>
    <xf numFmtId="0" fontId="0" fillId="0" borderId="75" xfId="0" applyBorder="1" applyAlignment="1">
      <alignment horizontal="center" vertical="center"/>
    </xf>
    <xf numFmtId="11" fontId="1" fillId="0" borderId="22" xfId="0" applyNumberFormat="1" applyFont="1" applyBorder="1" applyAlignment="1">
      <alignment vertical="center"/>
    </xf>
    <xf numFmtId="11" fontId="1" fillId="0" borderId="43" xfId="0" applyNumberFormat="1" applyFont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166" fontId="8" fillId="0" borderId="0" xfId="0" applyNumberFormat="1" applyFont="1" applyAlignment="1">
      <alignment horizontal="left" vertical="center"/>
    </xf>
    <xf numFmtId="165" fontId="0" fillId="0" borderId="76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6" fontId="8" fillId="0" borderId="77" xfId="0" applyNumberFormat="1" applyFont="1" applyBorder="1" applyAlignment="1">
      <alignment horizontal="center" vertical="center"/>
    </xf>
    <xf numFmtId="166" fontId="8" fillId="0" borderId="78" xfId="0" applyNumberFormat="1" applyFont="1" applyBorder="1" applyAlignment="1">
      <alignment horizontal="center" vertical="center"/>
    </xf>
    <xf numFmtId="166" fontId="8" fillId="0" borderId="51" xfId="0" applyNumberFormat="1" applyFont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1" fontId="0" fillId="8" borderId="52" xfId="0" applyNumberFormat="1" applyFill="1" applyBorder="1" applyAlignment="1">
      <alignment horizontal="center" vertical="center"/>
    </xf>
    <xf numFmtId="1" fontId="0" fillId="8" borderId="29" xfId="0" applyNumberFormat="1" applyFill="1" applyBorder="1" applyAlignment="1">
      <alignment horizontal="center" vertical="center"/>
    </xf>
    <xf numFmtId="165" fontId="0" fillId="8" borderId="52" xfId="0" applyNumberFormat="1" applyFill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9" fontId="0" fillId="0" borderId="0" xfId="1" applyFont="1" applyBorder="1" applyAlignment="1">
      <alignment horizontal="right" vertical="center"/>
    </xf>
    <xf numFmtId="9" fontId="0" fillId="0" borderId="0" xfId="1" quotePrefix="1" applyFont="1" applyBorder="1" applyAlignment="1">
      <alignment horizontal="right" vertical="center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left" vertical="center" wrapText="1"/>
    </xf>
    <xf numFmtId="0" fontId="0" fillId="5" borderId="4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6" borderId="51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4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0" fillId="0" borderId="69" xfId="0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0" fontId="0" fillId="0" borderId="71" xfId="0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0" fontId="0" fillId="0" borderId="73" xfId="0" applyBorder="1" applyAlignment="1">
      <alignment horizontal="left" vertical="top" wrapText="1"/>
    </xf>
    <xf numFmtId="0" fontId="0" fillId="0" borderId="69" xfId="0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9" fontId="8" fillId="0" borderId="21" xfId="0" applyNumberFormat="1" applyFont="1" applyBorder="1" applyAlignment="1">
      <alignment horizontal="left" vertical="center" wrapText="1"/>
    </xf>
    <xf numFmtId="9" fontId="8" fillId="0" borderId="19" xfId="0" applyNumberFormat="1" applyFont="1" applyBorder="1" applyAlignment="1">
      <alignment horizontal="left" vertical="center" wrapText="1"/>
    </xf>
    <xf numFmtId="9" fontId="8" fillId="0" borderId="22" xfId="0" applyNumberFormat="1" applyFont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E3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3" Type="http://schemas.openxmlformats.org/officeDocument/2006/relationships/image" Target="../media/image14.jpg"/><Relationship Id="rId7" Type="http://schemas.openxmlformats.org/officeDocument/2006/relationships/image" Target="../media/image18.jpe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5" Type="http://schemas.openxmlformats.org/officeDocument/2006/relationships/image" Target="../media/image16.jpg"/><Relationship Id="rId4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21167</xdr:colOff>
      <xdr:row>109</xdr:row>
      <xdr:rowOff>10584</xdr:rowOff>
    </xdr:from>
    <xdr:to>
      <xdr:col>6</xdr:col>
      <xdr:colOff>331260</xdr:colOff>
      <xdr:row>142</xdr:row>
      <xdr:rowOff>2118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435552-2D9B-C73E-254B-5520B93C26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0" r="2820"/>
        <a:stretch/>
      </xdr:blipFill>
      <xdr:spPr>
        <a:xfrm>
          <a:off x="783167" y="21484167"/>
          <a:ext cx="4603751" cy="6265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21166</xdr:colOff>
      <xdr:row>109</xdr:row>
      <xdr:rowOff>10583</xdr:rowOff>
    </xdr:from>
    <xdr:to>
      <xdr:col>11</xdr:col>
      <xdr:colOff>1245658</xdr:colOff>
      <xdr:row>142</xdr:row>
      <xdr:rowOff>2117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19B51A-532F-2C58-7E03-4C832B91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1999" y="21484166"/>
          <a:ext cx="4593167" cy="6265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25</xdr:col>
      <xdr:colOff>9525</xdr:colOff>
      <xdr:row>41</xdr:row>
      <xdr:rowOff>200024</xdr:rowOff>
    </xdr:from>
    <xdr:to>
      <xdr:col>32</xdr:col>
      <xdr:colOff>2001</xdr:colOff>
      <xdr:row>52</xdr:row>
      <xdr:rowOff>158751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D924D6D-4CBB-BBAE-C986-D38FCA46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0675" y="8515349"/>
          <a:ext cx="4707351" cy="21240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29</xdr:col>
      <xdr:colOff>654624</xdr:colOff>
      <xdr:row>47</xdr:row>
      <xdr:rowOff>189848</xdr:rowOff>
    </xdr:from>
    <xdr:to>
      <xdr:col>31</xdr:col>
      <xdr:colOff>578424</xdr:colOff>
      <xdr:row>49</xdr:row>
      <xdr:rowOff>133538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ABFA9437-B1EB-37E2-6546-1C5D6CD37EFC}"/>
            </a:ext>
          </a:extLst>
        </xdr:cNvPr>
        <xdr:cNvSpPr/>
      </xdr:nvSpPr>
      <xdr:spPr>
        <a:xfrm rot="2263911">
          <a:off x="24381399" y="9676748"/>
          <a:ext cx="819150" cy="324690"/>
        </a:xfrm>
        <a:prstGeom prst="ellipse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32</xdr:col>
      <xdr:colOff>314325</xdr:colOff>
      <xdr:row>46</xdr:row>
      <xdr:rowOff>142875</xdr:rowOff>
    </xdr:from>
    <xdr:ext cx="1014893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2A7BE1DF-DE95-AA84-A73F-9762E610C69A}"/>
            </a:ext>
          </a:extLst>
        </xdr:cNvPr>
        <xdr:cNvSpPr txBox="1"/>
      </xdr:nvSpPr>
      <xdr:spPr>
        <a:xfrm>
          <a:off x="25660350" y="9439275"/>
          <a:ext cx="101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/>
            <a:t>Brie de Meaux</a:t>
          </a:r>
        </a:p>
      </xdr:txBody>
    </xdr:sp>
    <xdr:clientData/>
  </xdr:oneCellAnchor>
  <xdr:twoCellAnchor>
    <xdr:from>
      <xdr:col>31</xdr:col>
      <xdr:colOff>457200</xdr:colOff>
      <xdr:row>47</xdr:row>
      <xdr:rowOff>84655</xdr:rowOff>
    </xdr:from>
    <xdr:to>
      <xdr:col>32</xdr:col>
      <xdr:colOff>314325</xdr:colOff>
      <xdr:row>48</xdr:row>
      <xdr:rowOff>114300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688F1841-5F06-60F0-A064-EA908F911967}"/>
            </a:ext>
          </a:extLst>
        </xdr:cNvPr>
        <xdr:cNvCxnSpPr>
          <a:stCxn id="11" idx="1"/>
        </xdr:cNvCxnSpPr>
      </xdr:nvCxnSpPr>
      <xdr:spPr>
        <a:xfrm flipH="1">
          <a:off x="25079325" y="9571555"/>
          <a:ext cx="581025" cy="220145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9526</xdr:colOff>
      <xdr:row>56</xdr:row>
      <xdr:rowOff>9524</xdr:rowOff>
    </xdr:from>
    <xdr:to>
      <xdr:col>32</xdr:col>
      <xdr:colOff>1</xdr:colOff>
      <xdr:row>67</xdr:row>
      <xdr:rowOff>12698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15710D33-65F1-CDC1-FFF1-51AD48F4C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0676" y="11229974"/>
          <a:ext cx="4705350" cy="21240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29</xdr:col>
      <xdr:colOff>654624</xdr:colOff>
      <xdr:row>62</xdr:row>
      <xdr:rowOff>189848</xdr:rowOff>
    </xdr:from>
    <xdr:to>
      <xdr:col>31</xdr:col>
      <xdr:colOff>578424</xdr:colOff>
      <xdr:row>64</xdr:row>
      <xdr:rowOff>133538</xdr:rowOff>
    </xdr:to>
    <xdr:sp macro="" textlink="">
      <xdr:nvSpPr>
        <xdr:cNvPr id="31" name="Ellipse 30">
          <a:extLst>
            <a:ext uri="{FF2B5EF4-FFF2-40B4-BE49-F238E27FC236}">
              <a16:creationId xmlns:a16="http://schemas.microsoft.com/office/drawing/2014/main" id="{7BF2DA93-3ACF-07A5-9AD4-2FF64B002085}"/>
            </a:ext>
          </a:extLst>
        </xdr:cNvPr>
        <xdr:cNvSpPr/>
      </xdr:nvSpPr>
      <xdr:spPr>
        <a:xfrm rot="2263911">
          <a:off x="24381399" y="12572348"/>
          <a:ext cx="819150" cy="324690"/>
        </a:xfrm>
        <a:prstGeom prst="ellipse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32</xdr:col>
      <xdr:colOff>314325</xdr:colOff>
      <xdr:row>61</xdr:row>
      <xdr:rowOff>152400</xdr:rowOff>
    </xdr:from>
    <xdr:ext cx="1014893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F52F8929-BA6B-714B-615B-1DB393D6D130}"/>
            </a:ext>
          </a:extLst>
        </xdr:cNvPr>
        <xdr:cNvSpPr txBox="1"/>
      </xdr:nvSpPr>
      <xdr:spPr>
        <a:xfrm>
          <a:off x="25660350" y="12334875"/>
          <a:ext cx="1014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/>
            <a:t>Brie de Meaux</a:t>
          </a:r>
        </a:p>
      </xdr:txBody>
    </xdr:sp>
    <xdr:clientData/>
  </xdr:oneCellAnchor>
  <xdr:twoCellAnchor>
    <xdr:from>
      <xdr:col>31</xdr:col>
      <xdr:colOff>457200</xdr:colOff>
      <xdr:row>62</xdr:row>
      <xdr:rowOff>84655</xdr:rowOff>
    </xdr:from>
    <xdr:to>
      <xdr:col>32</xdr:col>
      <xdr:colOff>314325</xdr:colOff>
      <xdr:row>63</xdr:row>
      <xdr:rowOff>114300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5C378424-9B77-A97E-4086-CA3525450A43}"/>
            </a:ext>
          </a:extLst>
        </xdr:cNvPr>
        <xdr:cNvCxnSpPr>
          <a:stCxn id="32" idx="1"/>
        </xdr:cNvCxnSpPr>
      </xdr:nvCxnSpPr>
      <xdr:spPr>
        <a:xfrm flipH="1">
          <a:off x="25079325" y="12467155"/>
          <a:ext cx="581025" cy="220145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9526</xdr:colOff>
      <xdr:row>41</xdr:row>
      <xdr:rowOff>9525</xdr:rowOff>
    </xdr:from>
    <xdr:to>
      <xdr:col>44</xdr:col>
      <xdr:colOff>0</xdr:colOff>
      <xdr:row>55</xdr:row>
      <xdr:rowOff>139701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680D3FA-49A8-3EFB-E886-38EFBF9EA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39702" y="8357907"/>
          <a:ext cx="4764180" cy="29040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45</xdr:col>
      <xdr:colOff>11207</xdr:colOff>
      <xdr:row>41</xdr:row>
      <xdr:rowOff>11207</xdr:rowOff>
    </xdr:from>
    <xdr:to>
      <xdr:col>51</xdr:col>
      <xdr:colOff>198532</xdr:colOff>
      <xdr:row>55</xdr:row>
      <xdr:rowOff>139702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C5156E37-DB58-6DF8-B85E-404C83FF9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77089" y="8359589"/>
          <a:ext cx="4762500" cy="29023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52</xdr:col>
      <xdr:colOff>11206</xdr:colOff>
      <xdr:row>41</xdr:row>
      <xdr:rowOff>11206</xdr:rowOff>
    </xdr:from>
    <xdr:to>
      <xdr:col>58</xdr:col>
      <xdr:colOff>0</xdr:colOff>
      <xdr:row>55</xdr:row>
      <xdr:rowOff>139701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648505AD-6927-1060-1CDF-198A94EE2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11088" y="8359588"/>
          <a:ext cx="4728883" cy="29023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8189</xdr:colOff>
      <xdr:row>145</xdr:row>
      <xdr:rowOff>11207</xdr:rowOff>
    </xdr:from>
    <xdr:to>
      <xdr:col>5</xdr:col>
      <xdr:colOff>753268</xdr:colOff>
      <xdr:row>166</xdr:row>
      <xdr:rowOff>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BE2B10AB-5CF6-4757-B75D-0E0141BD8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3" t="17267" r="4635" b="20232"/>
        <a:stretch/>
      </xdr:blipFill>
      <xdr:spPr>
        <a:xfrm>
          <a:off x="770189" y="28693363"/>
          <a:ext cx="4289967" cy="39892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9524</xdr:colOff>
      <xdr:row>145</xdr:row>
      <xdr:rowOff>7782</xdr:rowOff>
    </xdr:from>
    <xdr:to>
      <xdr:col>11</xdr:col>
      <xdr:colOff>1257299</xdr:colOff>
      <xdr:row>166</xdr:row>
      <xdr:rowOff>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2AF60EB7-36A4-AA19-92EC-2D71148058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67" r="10577" b="23541"/>
        <a:stretch/>
      </xdr:blipFill>
      <xdr:spPr>
        <a:xfrm>
          <a:off x="5838824" y="28620882"/>
          <a:ext cx="4619625" cy="39927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65</xdr:col>
      <xdr:colOff>9525</xdr:colOff>
      <xdr:row>41</xdr:row>
      <xdr:rowOff>9526</xdr:rowOff>
    </xdr:from>
    <xdr:to>
      <xdr:col>71</xdr:col>
      <xdr:colOff>0</xdr:colOff>
      <xdr:row>55</xdr:row>
      <xdr:rowOff>139700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FED851D6-623E-69AB-FF82-06A3DB38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25150" y="8658226"/>
          <a:ext cx="4562475" cy="28955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76</xdr:col>
      <xdr:colOff>9524</xdr:colOff>
      <xdr:row>41</xdr:row>
      <xdr:rowOff>9525</xdr:rowOff>
    </xdr:from>
    <xdr:to>
      <xdr:col>81</xdr:col>
      <xdr:colOff>761999</xdr:colOff>
      <xdr:row>55</xdr:row>
      <xdr:rowOff>139700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E1BD8671-BB7A-05E5-9594-377D59371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07149" y="8658225"/>
          <a:ext cx="4791075" cy="28956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39</xdr:row>
      <xdr:rowOff>190499</xdr:rowOff>
    </xdr:from>
    <xdr:to>
      <xdr:col>31</xdr:col>
      <xdr:colOff>714375</xdr:colOff>
      <xdr:row>54</xdr:row>
      <xdr:rowOff>3174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C262C27-2A93-25F6-FE60-6FEDEB30A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36200" y="8448674"/>
          <a:ext cx="4705350" cy="2752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37</xdr:col>
      <xdr:colOff>523874</xdr:colOff>
      <xdr:row>39</xdr:row>
      <xdr:rowOff>190499</xdr:rowOff>
    </xdr:from>
    <xdr:to>
      <xdr:col>43</xdr:col>
      <xdr:colOff>761999</xdr:colOff>
      <xdr:row>53</xdr:row>
      <xdr:rowOff>177800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73F1399-5FA6-16A6-677E-F449CFA3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4324" y="8448674"/>
          <a:ext cx="4772025" cy="27336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51</xdr:col>
      <xdr:colOff>19050</xdr:colOff>
      <xdr:row>53</xdr:row>
      <xdr:rowOff>177800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9E3CF79-837F-B7D2-0118-9ABBAC52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28350" y="8448675"/>
          <a:ext cx="4591050" cy="274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51</xdr:col>
      <xdr:colOff>761999</xdr:colOff>
      <xdr:row>39</xdr:row>
      <xdr:rowOff>190499</xdr:rowOff>
    </xdr:from>
    <xdr:to>
      <xdr:col>58</xdr:col>
      <xdr:colOff>9524</xdr:colOff>
      <xdr:row>54</xdr:row>
      <xdr:rowOff>3174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9AD391E-7111-2DED-23D3-B34D2936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62349" y="8448674"/>
          <a:ext cx="4752975" cy="2752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65</xdr:col>
      <xdr:colOff>19050</xdr:colOff>
      <xdr:row>39</xdr:row>
      <xdr:rowOff>171449</xdr:rowOff>
    </xdr:from>
    <xdr:to>
      <xdr:col>71</xdr:col>
      <xdr:colOff>152400</xdr:colOff>
      <xdr:row>53</xdr:row>
      <xdr:rowOff>184149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C5CC418-1495-4EAF-E91D-5AF81FFED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9725" y="8429624"/>
          <a:ext cx="4705350" cy="2752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75</xdr:col>
      <xdr:colOff>761999</xdr:colOff>
      <xdr:row>40</xdr:row>
      <xdr:rowOff>0</xdr:rowOff>
    </xdr:from>
    <xdr:to>
      <xdr:col>81</xdr:col>
      <xdr:colOff>761999</xdr:colOff>
      <xdr:row>53</xdr:row>
      <xdr:rowOff>177800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3D6FC0D2-9A56-6130-3936-AE5EC650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52416" y="8487833"/>
          <a:ext cx="4804833" cy="274108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</xdr:colOff>
      <xdr:row>111</xdr:row>
      <xdr:rowOff>9525</xdr:rowOff>
    </xdr:from>
    <xdr:to>
      <xdr:col>6</xdr:col>
      <xdr:colOff>276225</xdr:colOff>
      <xdr:row>143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E72E97A-3640-B41D-07A0-227FEFE6F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2164675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371475</xdr:colOff>
      <xdr:row>111</xdr:row>
      <xdr:rowOff>9525</xdr:rowOff>
    </xdr:from>
    <xdr:to>
      <xdr:col>11</xdr:col>
      <xdr:colOff>809625</xdr:colOff>
      <xdr:row>143</xdr:row>
      <xdr:rowOff>9525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5EF965C-1D15-D6D9-5C95-702BEFC9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22164675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E395-A9E3-4919-9E17-96DFB5DA12DE}">
  <sheetPr codeName="Feuil1"/>
  <dimension ref="B2:CC168"/>
  <sheetViews>
    <sheetView tabSelected="1" topLeftCell="G43" zoomScaleNormal="100" workbookViewId="0">
      <selection activeCell="P49" sqref="P49"/>
    </sheetView>
  </sheetViews>
  <sheetFormatPr defaultColWidth="11.42578125" defaultRowHeight="14.45"/>
  <cols>
    <col min="1" max="1" width="11.42578125" style="6"/>
    <col min="2" max="2" width="17.140625" style="6" customWidth="1"/>
    <col min="3" max="4" width="12.28515625" style="6" customWidth="1"/>
    <col min="5" max="8" width="11.42578125" style="6"/>
    <col min="9" max="9" width="12.42578125" style="6" customWidth="1"/>
    <col min="10" max="10" width="11.42578125" style="6"/>
    <col min="11" max="11" width="15.28515625" style="6" customWidth="1"/>
    <col min="12" max="12" width="18.85546875" style="6" customWidth="1"/>
    <col min="13" max="13" width="12.5703125" style="6" customWidth="1"/>
    <col min="14" max="15" width="13.5703125" style="6" customWidth="1"/>
    <col min="16" max="17" width="12.42578125" style="6" customWidth="1"/>
    <col min="18" max="19" width="13.42578125" style="6" customWidth="1"/>
    <col min="20" max="20" width="15.140625" style="6" customWidth="1"/>
    <col min="21" max="24" width="17.28515625" style="7" customWidth="1"/>
    <col min="25" max="25" width="11.42578125" style="6"/>
    <col min="26" max="26" width="14.7109375" style="6" customWidth="1"/>
    <col min="27" max="30" width="10.5703125" style="7" customWidth="1"/>
    <col min="31" max="31" width="2.85546875" style="7" customWidth="1"/>
    <col min="32" max="32" width="10.85546875" style="7" customWidth="1"/>
    <col min="33" max="38" width="7.85546875" style="7" customWidth="1"/>
    <col min="39" max="39" width="14.42578125" style="6" customWidth="1"/>
    <col min="40" max="43" width="11.42578125" style="6"/>
    <col min="44" max="51" width="11.42578125" style="6" customWidth="1"/>
    <col min="52" max="52" width="11.42578125" style="6"/>
    <col min="53" max="53" width="14" style="6" customWidth="1"/>
    <col min="54" max="64" width="11.42578125" style="6"/>
    <col min="65" max="65" width="2.140625" customWidth="1"/>
    <col min="66" max="75" width="11.42578125" style="6" customWidth="1"/>
    <col min="76" max="76" width="11.42578125" style="6"/>
    <col min="77" max="77" width="14.85546875" style="6" customWidth="1"/>
    <col min="78" max="16384" width="11.42578125" style="6"/>
  </cols>
  <sheetData>
    <row r="2" spans="2:81" ht="23.45">
      <c r="B2" s="12" t="s">
        <v>0</v>
      </c>
      <c r="C2" s="321" t="s">
        <v>1</v>
      </c>
    </row>
    <row r="3" spans="2:81" ht="24.75" customHeight="1">
      <c r="B3" s="9" t="s">
        <v>2</v>
      </c>
      <c r="C3" s="104" t="s">
        <v>3</v>
      </c>
      <c r="D3" s="10"/>
      <c r="K3" s="11" t="s">
        <v>4</v>
      </c>
      <c r="Z3" s="12" t="s">
        <v>5</v>
      </c>
      <c r="AM3" s="12" t="s">
        <v>6</v>
      </c>
      <c r="AN3" s="7"/>
      <c r="AO3" s="7"/>
      <c r="BA3" s="104" t="s">
        <v>7</v>
      </c>
      <c r="BY3" s="104" t="s">
        <v>8</v>
      </c>
    </row>
    <row r="4" spans="2:81" ht="24.75" customHeight="1">
      <c r="B4" s="9" t="s">
        <v>9</v>
      </c>
      <c r="C4" s="104" t="s">
        <v>10</v>
      </c>
      <c r="D4" s="10"/>
      <c r="AN4" s="7"/>
      <c r="AO4" s="7"/>
    </row>
    <row r="5" spans="2:81" ht="24.75" customHeight="1">
      <c r="B5" s="9" t="s">
        <v>11</v>
      </c>
      <c r="C5" s="104" t="s">
        <v>12</v>
      </c>
      <c r="D5" s="10"/>
      <c r="AN5" s="7"/>
      <c r="AO5" s="7"/>
    </row>
    <row r="6" spans="2:81" ht="24.75" customHeight="1" thickBot="1">
      <c r="B6" s="9" t="s">
        <v>13</v>
      </c>
      <c r="C6" s="104" t="s">
        <v>14</v>
      </c>
      <c r="D6" s="10"/>
      <c r="AN6" s="7"/>
      <c r="AO6" s="7"/>
      <c r="BA6" s="6" t="s">
        <v>15</v>
      </c>
      <c r="BN6" s="6" t="s">
        <v>16</v>
      </c>
    </row>
    <row r="7" spans="2:81" ht="15" thickBot="1">
      <c r="K7" s="13"/>
      <c r="L7" s="13"/>
      <c r="M7" s="13"/>
      <c r="N7" s="460" t="s">
        <v>17</v>
      </c>
      <c r="O7" s="461"/>
      <c r="P7" s="462"/>
      <c r="Q7" s="463"/>
      <c r="U7" s="458" t="s">
        <v>18</v>
      </c>
      <c r="V7" s="459"/>
      <c r="W7" s="458" t="s">
        <v>19</v>
      </c>
      <c r="X7" s="459"/>
      <c r="Z7" s="464" t="s">
        <v>20</v>
      </c>
      <c r="AA7" s="454" t="s">
        <v>21</v>
      </c>
      <c r="AB7" s="435"/>
      <c r="AC7" s="454" t="s">
        <v>22</v>
      </c>
      <c r="AD7" s="435"/>
      <c r="AE7" s="13"/>
      <c r="AF7" s="13"/>
      <c r="AG7" s="13"/>
      <c r="AH7" s="13"/>
      <c r="AI7" s="13"/>
      <c r="AJ7" s="13"/>
      <c r="AK7" s="13"/>
      <c r="AL7" s="13"/>
      <c r="AM7" s="450" t="s">
        <v>20</v>
      </c>
      <c r="AN7" s="437" t="s">
        <v>23</v>
      </c>
      <c r="AO7" s="438"/>
      <c r="AP7" s="437" t="s">
        <v>24</v>
      </c>
      <c r="AQ7" s="438"/>
      <c r="AR7" s="437" t="s">
        <v>25</v>
      </c>
      <c r="AS7" s="438"/>
      <c r="AT7" s="437" t="s">
        <v>26</v>
      </c>
      <c r="AU7" s="438"/>
      <c r="AV7" s="437" t="s">
        <v>27</v>
      </c>
      <c r="AW7" s="438"/>
      <c r="AX7" s="437" t="s">
        <v>28</v>
      </c>
      <c r="AY7" s="438"/>
      <c r="BA7" s="439" t="s">
        <v>20</v>
      </c>
      <c r="BB7" s="452" t="s">
        <v>29</v>
      </c>
      <c r="BC7" s="441" t="s">
        <v>30</v>
      </c>
      <c r="BD7" s="444"/>
      <c r="BE7" s="441" t="s">
        <v>31</v>
      </c>
      <c r="BF7" s="442"/>
      <c r="BG7" s="443" t="s">
        <v>32</v>
      </c>
      <c r="BH7" s="444"/>
      <c r="BI7" s="441" t="s">
        <v>33</v>
      </c>
      <c r="BJ7" s="442"/>
      <c r="BK7" s="441" t="s">
        <v>34</v>
      </c>
      <c r="BL7" s="442"/>
      <c r="BN7" s="441" t="s">
        <v>35</v>
      </c>
      <c r="BO7" s="442"/>
      <c r="BP7" s="443" t="s">
        <v>36</v>
      </c>
      <c r="BQ7" s="444"/>
      <c r="BR7" s="441" t="s">
        <v>37</v>
      </c>
      <c r="BS7" s="442"/>
      <c r="BT7" s="443" t="s">
        <v>38</v>
      </c>
      <c r="BU7" s="444"/>
      <c r="BV7" s="441" t="s">
        <v>39</v>
      </c>
      <c r="BW7" s="442"/>
      <c r="BY7" s="447" t="s">
        <v>20</v>
      </c>
      <c r="BZ7" s="445" t="s">
        <v>29</v>
      </c>
      <c r="CA7" s="435" t="s">
        <v>40</v>
      </c>
      <c r="CB7" s="433" t="s">
        <v>41</v>
      </c>
      <c r="CC7" s="434"/>
    </row>
    <row r="8" spans="2:81" s="13" customFormat="1" ht="15" thickBot="1">
      <c r="B8" s="427" t="s">
        <v>42</v>
      </c>
      <c r="C8" s="428"/>
      <c r="D8" s="428"/>
      <c r="E8" s="428"/>
      <c r="F8" s="428"/>
      <c r="G8" s="428"/>
      <c r="H8" s="428"/>
      <c r="I8" s="429"/>
      <c r="J8" s="5"/>
      <c r="K8" s="1" t="s">
        <v>20</v>
      </c>
      <c r="L8" s="2" t="s">
        <v>43</v>
      </c>
      <c r="M8" s="14" t="s">
        <v>44</v>
      </c>
      <c r="N8" s="15" t="s">
        <v>45</v>
      </c>
      <c r="O8" s="99" t="s">
        <v>46</v>
      </c>
      <c r="P8" s="16" t="s">
        <v>47</v>
      </c>
      <c r="Q8" s="17" t="s">
        <v>48</v>
      </c>
      <c r="R8" s="1" t="s">
        <v>41</v>
      </c>
      <c r="S8" s="2" t="s">
        <v>49</v>
      </c>
      <c r="T8" s="14" t="s">
        <v>50</v>
      </c>
      <c r="U8" s="1" t="s">
        <v>51</v>
      </c>
      <c r="V8" s="4" t="s">
        <v>52</v>
      </c>
      <c r="W8" s="3" t="s">
        <v>53</v>
      </c>
      <c r="X8" s="3" t="s">
        <v>54</v>
      </c>
      <c r="Z8" s="465"/>
      <c r="AA8" s="88" t="s">
        <v>55</v>
      </c>
      <c r="AB8" s="89" t="s">
        <v>56</v>
      </c>
      <c r="AC8" s="88" t="s">
        <v>55</v>
      </c>
      <c r="AD8" s="89" t="s">
        <v>56</v>
      </c>
      <c r="AE8" s="7"/>
      <c r="AF8" s="7"/>
      <c r="AG8" s="7"/>
      <c r="AH8" s="7"/>
      <c r="AI8" s="7"/>
      <c r="AJ8" s="7"/>
      <c r="AK8" s="6"/>
      <c r="AL8" s="6"/>
      <c r="AM8" s="451"/>
      <c r="AN8" s="108" t="s">
        <v>55</v>
      </c>
      <c r="AO8" s="109" t="s">
        <v>56</v>
      </c>
      <c r="AP8" s="108" t="s">
        <v>55</v>
      </c>
      <c r="AQ8" s="109" t="s">
        <v>56</v>
      </c>
      <c r="AR8" s="108" t="s">
        <v>55</v>
      </c>
      <c r="AS8" s="109" t="s">
        <v>56</v>
      </c>
      <c r="AT8" s="108" t="s">
        <v>55</v>
      </c>
      <c r="AU8" s="109" t="s">
        <v>56</v>
      </c>
      <c r="AV8" s="108" t="s">
        <v>55</v>
      </c>
      <c r="AW8" s="109" t="s">
        <v>56</v>
      </c>
      <c r="AX8" s="108" t="s">
        <v>55</v>
      </c>
      <c r="AY8" s="109" t="s">
        <v>56</v>
      </c>
      <c r="BA8" s="440"/>
      <c r="BB8" s="453"/>
      <c r="BC8" s="112" t="s">
        <v>55</v>
      </c>
      <c r="BD8" s="114" t="s">
        <v>56</v>
      </c>
      <c r="BE8" s="112" t="s">
        <v>55</v>
      </c>
      <c r="BF8" s="111" t="s">
        <v>56</v>
      </c>
      <c r="BG8" s="110" t="s">
        <v>55</v>
      </c>
      <c r="BH8" s="114" t="s">
        <v>56</v>
      </c>
      <c r="BI8" s="112" t="s">
        <v>55</v>
      </c>
      <c r="BJ8" s="111" t="s">
        <v>56</v>
      </c>
      <c r="BK8" s="112" t="s">
        <v>55</v>
      </c>
      <c r="BL8" s="111" t="s">
        <v>56</v>
      </c>
      <c r="BN8" s="116" t="s">
        <v>55</v>
      </c>
      <c r="BO8" s="118" t="s">
        <v>56</v>
      </c>
      <c r="BP8" s="119" t="s">
        <v>55</v>
      </c>
      <c r="BQ8" s="117" t="s">
        <v>56</v>
      </c>
      <c r="BR8" s="116" t="s">
        <v>55</v>
      </c>
      <c r="BS8" s="118" t="s">
        <v>56</v>
      </c>
      <c r="BT8" s="119" t="s">
        <v>55</v>
      </c>
      <c r="BU8" s="117" t="s">
        <v>56</v>
      </c>
      <c r="BV8" s="116" t="s">
        <v>55</v>
      </c>
      <c r="BW8" s="118" t="s">
        <v>56</v>
      </c>
      <c r="BY8" s="448"/>
      <c r="BZ8" s="446"/>
      <c r="CA8" s="436"/>
      <c r="CB8" s="102" t="s">
        <v>55</v>
      </c>
      <c r="CC8" s="101" t="s">
        <v>56</v>
      </c>
    </row>
    <row r="9" spans="2:81" ht="15" thickBot="1">
      <c r="B9" s="430" t="s">
        <v>57</v>
      </c>
      <c r="C9" s="431"/>
      <c r="D9" s="431"/>
      <c r="E9" s="431"/>
      <c r="F9" s="455">
        <v>45338</v>
      </c>
      <c r="G9" s="456"/>
      <c r="H9" s="456"/>
      <c r="I9" s="457"/>
      <c r="J9" s="18"/>
      <c r="K9" s="20" t="s">
        <v>58</v>
      </c>
      <c r="L9" s="21" t="s">
        <v>59</v>
      </c>
      <c r="M9" s="22" t="s">
        <v>60</v>
      </c>
      <c r="N9" s="20" t="s">
        <v>61</v>
      </c>
      <c r="O9" s="83" t="s">
        <v>61</v>
      </c>
      <c r="P9" s="23" t="s">
        <v>61</v>
      </c>
      <c r="Q9" s="24" t="s">
        <v>62</v>
      </c>
      <c r="R9" s="25" t="s">
        <v>62</v>
      </c>
      <c r="S9" s="26" t="s">
        <v>62</v>
      </c>
      <c r="T9" s="307" t="s">
        <v>60</v>
      </c>
      <c r="U9" s="20" t="s">
        <v>61</v>
      </c>
      <c r="V9" s="41" t="s">
        <v>62</v>
      </c>
      <c r="W9" s="316" t="s">
        <v>63</v>
      </c>
      <c r="X9" s="316" t="s">
        <v>63</v>
      </c>
      <c r="Z9" s="78" t="s">
        <v>58</v>
      </c>
      <c r="AA9" s="20" t="s">
        <v>64</v>
      </c>
      <c r="AB9" s="105">
        <v>28.913850830869102</v>
      </c>
      <c r="AC9" s="20" t="s">
        <v>64</v>
      </c>
      <c r="AD9" s="105">
        <v>28.398464791306299</v>
      </c>
      <c r="AE9" s="6"/>
      <c r="AF9" s="6"/>
      <c r="AG9" s="13" t="s">
        <v>65</v>
      </c>
      <c r="AH9" s="6"/>
      <c r="AI9" s="6"/>
      <c r="AK9" s="6"/>
      <c r="AL9" s="6"/>
      <c r="AM9" s="78" t="s">
        <v>58</v>
      </c>
      <c r="AN9" s="123" t="s">
        <v>64</v>
      </c>
      <c r="AO9" s="105">
        <v>31.730633131628299</v>
      </c>
      <c r="AP9" s="123" t="s">
        <v>64</v>
      </c>
      <c r="AQ9" s="212">
        <v>31.704246658931801</v>
      </c>
      <c r="AR9" s="123" t="s">
        <v>64</v>
      </c>
      <c r="AS9" s="232" t="s">
        <v>66</v>
      </c>
      <c r="AT9" s="123" t="s">
        <v>64</v>
      </c>
      <c r="AU9" s="232" t="s">
        <v>66</v>
      </c>
      <c r="AV9" s="123" t="s">
        <v>64</v>
      </c>
      <c r="AW9" s="232" t="s">
        <v>66</v>
      </c>
      <c r="AX9" s="123" t="s">
        <v>64</v>
      </c>
      <c r="AY9" s="232" t="s">
        <v>66</v>
      </c>
      <c r="BA9" s="78" t="s">
        <v>58</v>
      </c>
      <c r="BB9" s="27" t="s">
        <v>62</v>
      </c>
      <c r="BC9" s="213"/>
      <c r="BD9" s="214"/>
      <c r="BE9" s="215"/>
      <c r="BF9" s="216"/>
      <c r="BG9" s="213"/>
      <c r="BH9" s="214"/>
      <c r="BI9" s="215"/>
      <c r="BJ9" s="216"/>
      <c r="BK9" s="215"/>
      <c r="BL9" s="216"/>
      <c r="BN9" s="226"/>
      <c r="BO9" s="227"/>
      <c r="BP9" s="226"/>
      <c r="BQ9" s="227"/>
      <c r="BR9" s="226"/>
      <c r="BS9" s="227"/>
      <c r="BT9" s="226"/>
      <c r="BU9" s="227"/>
      <c r="BV9" s="226"/>
      <c r="BW9" s="227"/>
      <c r="BY9" s="255" t="s">
        <v>58</v>
      </c>
      <c r="BZ9" s="256"/>
      <c r="CA9" s="257"/>
      <c r="CB9" s="213"/>
      <c r="CC9" s="216"/>
    </row>
    <row r="10" spans="2:81">
      <c r="B10" s="413" t="s">
        <v>67</v>
      </c>
      <c r="C10" s="414"/>
      <c r="D10" s="414"/>
      <c r="E10" s="414"/>
      <c r="F10" s="478">
        <v>45341</v>
      </c>
      <c r="G10" s="415"/>
      <c r="H10" s="415"/>
      <c r="I10" s="416"/>
      <c r="J10" s="18"/>
      <c r="K10" s="28" t="s">
        <v>68</v>
      </c>
      <c r="L10" s="29" t="s">
        <v>59</v>
      </c>
      <c r="M10" s="30" t="s">
        <v>60</v>
      </c>
      <c r="N10" s="28" t="s">
        <v>61</v>
      </c>
      <c r="O10" s="84" t="s">
        <v>61</v>
      </c>
      <c r="P10" s="31" t="s">
        <v>61</v>
      </c>
      <c r="Q10" s="32" t="s">
        <v>62</v>
      </c>
      <c r="R10" s="28" t="s">
        <v>62</v>
      </c>
      <c r="S10" s="31" t="s">
        <v>62</v>
      </c>
      <c r="T10" s="307" t="s">
        <v>60</v>
      </c>
      <c r="U10" s="28" t="s">
        <v>61</v>
      </c>
      <c r="V10" s="33" t="s">
        <v>62</v>
      </c>
      <c r="W10" s="317" t="s">
        <v>63</v>
      </c>
      <c r="X10" s="317" t="s">
        <v>63</v>
      </c>
      <c r="Z10" s="79" t="s">
        <v>68</v>
      </c>
      <c r="AA10" s="136" t="s">
        <v>64</v>
      </c>
      <c r="AB10" s="137">
        <v>32.613230662678703</v>
      </c>
      <c r="AC10" s="136" t="s">
        <v>64</v>
      </c>
      <c r="AD10" s="137">
        <v>28.537696473247099</v>
      </c>
      <c r="AE10" s="6"/>
      <c r="AG10" s="449" t="s">
        <v>69</v>
      </c>
      <c r="AH10" s="434"/>
      <c r="AI10" s="433" t="s">
        <v>70</v>
      </c>
      <c r="AJ10" s="434"/>
      <c r="AK10" s="6"/>
      <c r="AL10" s="6"/>
      <c r="AM10" s="79" t="s">
        <v>68</v>
      </c>
      <c r="AN10" s="124" t="s">
        <v>64</v>
      </c>
      <c r="AO10" s="106">
        <v>31.618964586893899</v>
      </c>
      <c r="AP10" s="124" t="s">
        <v>64</v>
      </c>
      <c r="AQ10" s="206">
        <v>31.466553032545399</v>
      </c>
      <c r="AR10" s="124" t="s">
        <v>64</v>
      </c>
      <c r="AS10" s="233" t="s">
        <v>66</v>
      </c>
      <c r="AT10" s="124" t="s">
        <v>64</v>
      </c>
      <c r="AU10" s="233" t="s">
        <v>66</v>
      </c>
      <c r="AV10" s="124" t="s">
        <v>64</v>
      </c>
      <c r="AW10" s="233" t="s">
        <v>66</v>
      </c>
      <c r="AX10" s="124" t="s">
        <v>64</v>
      </c>
      <c r="AY10" s="233" t="s">
        <v>66</v>
      </c>
      <c r="BA10" s="79" t="s">
        <v>68</v>
      </c>
      <c r="BB10" s="33" t="s">
        <v>62</v>
      </c>
      <c r="BC10" s="217"/>
      <c r="BD10" s="218"/>
      <c r="BE10" s="219"/>
      <c r="BF10" s="220"/>
      <c r="BG10" s="217"/>
      <c r="BH10" s="218"/>
      <c r="BI10" s="219"/>
      <c r="BJ10" s="220"/>
      <c r="BK10" s="219"/>
      <c r="BL10" s="220"/>
      <c r="BN10" s="228"/>
      <c r="BO10" s="229"/>
      <c r="BP10" s="228"/>
      <c r="BQ10" s="229"/>
      <c r="BR10" s="228"/>
      <c r="BS10" s="229"/>
      <c r="BT10" s="228"/>
      <c r="BU10" s="229"/>
      <c r="BV10" s="228"/>
      <c r="BW10" s="229"/>
      <c r="BY10" s="253" t="s">
        <v>68</v>
      </c>
      <c r="BZ10" s="217"/>
      <c r="CA10" s="220"/>
      <c r="CB10" s="217"/>
      <c r="CC10" s="220"/>
    </row>
    <row r="11" spans="2:81" ht="15" thickBot="1">
      <c r="B11" s="413" t="s">
        <v>71</v>
      </c>
      <c r="C11" s="414"/>
      <c r="D11" s="414"/>
      <c r="E11" s="414"/>
      <c r="F11" s="415" t="s">
        <v>72</v>
      </c>
      <c r="G11" s="415"/>
      <c r="H11" s="415"/>
      <c r="I11" s="416"/>
      <c r="J11" s="18"/>
      <c r="K11" s="28" t="s">
        <v>73</v>
      </c>
      <c r="L11" s="29" t="s">
        <v>59</v>
      </c>
      <c r="M11" s="30" t="s">
        <v>60</v>
      </c>
      <c r="N11" s="28" t="s">
        <v>61</v>
      </c>
      <c r="O11" s="84" t="s">
        <v>61</v>
      </c>
      <c r="P11" s="31" t="s">
        <v>61</v>
      </c>
      <c r="Q11" s="32" t="s">
        <v>62</v>
      </c>
      <c r="R11" s="28" t="s">
        <v>62</v>
      </c>
      <c r="S11" s="31" t="s">
        <v>62</v>
      </c>
      <c r="T11" s="307" t="s">
        <v>60</v>
      </c>
      <c r="U11" s="28" t="s">
        <v>61</v>
      </c>
      <c r="V11" s="33" t="s">
        <v>62</v>
      </c>
      <c r="W11" s="317" t="s">
        <v>63</v>
      </c>
      <c r="X11" s="317" t="s">
        <v>63</v>
      </c>
      <c r="Z11" s="79" t="s">
        <v>73</v>
      </c>
      <c r="AA11" s="136" t="s">
        <v>64</v>
      </c>
      <c r="AB11" s="137">
        <v>28.63535781018</v>
      </c>
      <c r="AC11" s="136" t="s">
        <v>64</v>
      </c>
      <c r="AD11" s="137">
        <v>29.052984170337201</v>
      </c>
      <c r="AE11" s="6"/>
      <c r="AF11" s="7" t="s">
        <v>74</v>
      </c>
      <c r="AG11" s="100" t="s">
        <v>55</v>
      </c>
      <c r="AH11" s="101" t="s">
        <v>56</v>
      </c>
      <c r="AI11" s="102" t="s">
        <v>55</v>
      </c>
      <c r="AJ11" s="101" t="s">
        <v>56</v>
      </c>
      <c r="AK11" s="6"/>
      <c r="AL11" s="6"/>
      <c r="AM11" s="79" t="s">
        <v>73</v>
      </c>
      <c r="AN11" s="124" t="s">
        <v>64</v>
      </c>
      <c r="AO11" s="106">
        <v>31.5811813200852</v>
      </c>
      <c r="AP11" s="124" t="s">
        <v>64</v>
      </c>
      <c r="AQ11" s="206">
        <v>31.593300595133901</v>
      </c>
      <c r="AR11" s="124" t="s">
        <v>64</v>
      </c>
      <c r="AS11" s="106">
        <v>28.7209058441703</v>
      </c>
      <c r="AT11" s="124" t="s">
        <v>64</v>
      </c>
      <c r="AU11" s="106">
        <v>28.649871686059701</v>
      </c>
      <c r="AV11" s="124" t="s">
        <v>64</v>
      </c>
      <c r="AW11" s="106">
        <v>28.524528358909802</v>
      </c>
      <c r="AX11" s="124" t="s">
        <v>64</v>
      </c>
      <c r="AY11" s="106">
        <v>28.606965210684699</v>
      </c>
      <c r="BA11" s="79" t="s">
        <v>73</v>
      </c>
      <c r="BB11" s="33" t="s">
        <v>62</v>
      </c>
      <c r="BC11" s="217"/>
      <c r="BD11" s="218"/>
      <c r="BE11" s="219"/>
      <c r="BF11" s="220"/>
      <c r="BG11" s="217"/>
      <c r="BH11" s="218"/>
      <c r="BI11" s="219"/>
      <c r="BJ11" s="220"/>
      <c r="BK11" s="219"/>
      <c r="BL11" s="220"/>
      <c r="BN11" s="228"/>
      <c r="BO11" s="229"/>
      <c r="BP11" s="228"/>
      <c r="BQ11" s="229"/>
      <c r="BR11" s="228"/>
      <c r="BS11" s="229"/>
      <c r="BT11" s="228"/>
      <c r="BU11" s="229"/>
      <c r="BV11" s="228"/>
      <c r="BW11" s="229"/>
      <c r="BY11" s="253" t="s">
        <v>73</v>
      </c>
      <c r="BZ11" s="217"/>
      <c r="CA11" s="220"/>
      <c r="CB11" s="217"/>
      <c r="CC11" s="220"/>
    </row>
    <row r="12" spans="2:81">
      <c r="B12" s="397" t="s">
        <v>75</v>
      </c>
      <c r="C12" s="398"/>
      <c r="D12" s="398"/>
      <c r="E12" s="399"/>
      <c r="F12" s="415" t="s">
        <v>76</v>
      </c>
      <c r="G12" s="423"/>
      <c r="H12" s="423"/>
      <c r="I12" s="424"/>
      <c r="J12" s="18"/>
      <c r="K12" s="28" t="s">
        <v>77</v>
      </c>
      <c r="L12" s="29" t="s">
        <v>78</v>
      </c>
      <c r="M12" s="30" t="s">
        <v>60</v>
      </c>
      <c r="N12" s="28" t="s">
        <v>61</v>
      </c>
      <c r="O12" s="84" t="s">
        <v>61</v>
      </c>
      <c r="P12" s="31" t="s">
        <v>61</v>
      </c>
      <c r="Q12" s="32" t="s">
        <v>62</v>
      </c>
      <c r="R12" s="28" t="s">
        <v>62</v>
      </c>
      <c r="S12" s="31" t="s">
        <v>62</v>
      </c>
      <c r="T12" s="307" t="s">
        <v>60</v>
      </c>
      <c r="U12" s="28" t="s">
        <v>61</v>
      </c>
      <c r="V12" s="33" t="s">
        <v>62</v>
      </c>
      <c r="W12" s="317" t="s">
        <v>63</v>
      </c>
      <c r="X12" s="317" t="s">
        <v>63</v>
      </c>
      <c r="Z12" s="79" t="s">
        <v>77</v>
      </c>
      <c r="AA12" s="136" t="s">
        <v>64</v>
      </c>
      <c r="AB12" s="137">
        <v>28.556319657790102</v>
      </c>
      <c r="AC12" s="136" t="s">
        <v>64</v>
      </c>
      <c r="AD12" s="137">
        <v>29.024985237351199</v>
      </c>
      <c r="AE12" s="6"/>
      <c r="AF12" s="78" t="s">
        <v>79</v>
      </c>
      <c r="AG12" s="20" t="s">
        <v>62</v>
      </c>
      <c r="AH12" s="76">
        <f>AVERAGE(AB9:AB11)</f>
        <v>30.054146434575937</v>
      </c>
      <c r="AI12" s="83" t="s">
        <v>62</v>
      </c>
      <c r="AJ12" s="76">
        <f>AVERAGE(AD9:AD11)</f>
        <v>28.663048478296869</v>
      </c>
      <c r="AK12" s="6"/>
      <c r="AL12" s="6"/>
      <c r="AM12" s="79" t="s">
        <v>77</v>
      </c>
      <c r="AN12" s="124" t="s">
        <v>64</v>
      </c>
      <c r="AO12" s="106">
        <v>31.452232244757202</v>
      </c>
      <c r="AP12" s="124" t="s">
        <v>64</v>
      </c>
      <c r="AQ12" s="206">
        <v>31.594565437924299</v>
      </c>
      <c r="AR12" s="124" t="s">
        <v>64</v>
      </c>
      <c r="AS12" s="106">
        <v>28.741440754657599</v>
      </c>
      <c r="AT12" s="124" t="s">
        <v>64</v>
      </c>
      <c r="AU12" s="106">
        <v>28.583315541407899</v>
      </c>
      <c r="AV12" s="124" t="s">
        <v>64</v>
      </c>
      <c r="AW12" s="106">
        <v>29.563765126976499</v>
      </c>
      <c r="AX12" s="124" t="s">
        <v>64</v>
      </c>
      <c r="AY12" s="106">
        <v>28.7024519217501</v>
      </c>
      <c r="BA12" s="79" t="s">
        <v>77</v>
      </c>
      <c r="BB12" s="33" t="s">
        <v>62</v>
      </c>
      <c r="BC12" s="217"/>
      <c r="BD12" s="218"/>
      <c r="BE12" s="219"/>
      <c r="BF12" s="220"/>
      <c r="BG12" s="217"/>
      <c r="BH12" s="218"/>
      <c r="BI12" s="219"/>
      <c r="BJ12" s="220"/>
      <c r="BK12" s="219"/>
      <c r="BL12" s="220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Y12" s="253" t="s">
        <v>77</v>
      </c>
      <c r="BZ12" s="217"/>
      <c r="CA12" s="220"/>
      <c r="CB12" s="217"/>
      <c r="CC12" s="220"/>
    </row>
    <row r="13" spans="2:81" ht="15" thickBot="1">
      <c r="B13" s="397" t="s">
        <v>80</v>
      </c>
      <c r="C13" s="398"/>
      <c r="D13" s="398"/>
      <c r="E13" s="399"/>
      <c r="F13" s="415" t="s">
        <v>81</v>
      </c>
      <c r="G13" s="423"/>
      <c r="H13" s="423"/>
      <c r="I13" s="424"/>
      <c r="J13" s="18"/>
      <c r="K13" s="34" t="s">
        <v>82</v>
      </c>
      <c r="L13" s="35" t="s">
        <v>78</v>
      </c>
      <c r="M13" s="36" t="s">
        <v>60</v>
      </c>
      <c r="N13" s="34" t="s">
        <v>61</v>
      </c>
      <c r="O13" s="85" t="s">
        <v>61</v>
      </c>
      <c r="P13" s="37" t="s">
        <v>61</v>
      </c>
      <c r="Q13" s="38" t="s">
        <v>62</v>
      </c>
      <c r="R13" s="39" t="s">
        <v>62</v>
      </c>
      <c r="S13" s="40" t="s">
        <v>62</v>
      </c>
      <c r="T13" s="307" t="s">
        <v>60</v>
      </c>
      <c r="U13" s="34" t="s">
        <v>61</v>
      </c>
      <c r="V13" s="45" t="s">
        <v>62</v>
      </c>
      <c r="W13" s="318" t="s">
        <v>63</v>
      </c>
      <c r="X13" s="318" t="s">
        <v>63</v>
      </c>
      <c r="Z13" s="80" t="s">
        <v>82</v>
      </c>
      <c r="AA13" s="138" t="s">
        <v>64</v>
      </c>
      <c r="AB13" s="113">
        <v>28.309784661201501</v>
      </c>
      <c r="AC13" s="138" t="s">
        <v>64</v>
      </c>
      <c r="AD13" s="113">
        <v>28.964001127592599</v>
      </c>
      <c r="AE13" s="6"/>
      <c r="AF13" s="80" t="s">
        <v>83</v>
      </c>
      <c r="AG13" s="34" t="s">
        <v>62</v>
      </c>
      <c r="AH13" s="77">
        <f>AVERAGE(AB12:AB13)</f>
        <v>28.433052159495801</v>
      </c>
      <c r="AI13" s="85" t="s">
        <v>62</v>
      </c>
      <c r="AJ13" s="77">
        <f>AVERAGE(AD12:AD13)</f>
        <v>28.994493182471899</v>
      </c>
      <c r="AK13" s="6"/>
      <c r="AL13" s="6"/>
      <c r="AM13" s="80" t="s">
        <v>82</v>
      </c>
      <c r="AN13" s="126" t="s">
        <v>64</v>
      </c>
      <c r="AO13" s="107">
        <v>31.490916199121902</v>
      </c>
      <c r="AP13" s="126" t="s">
        <v>64</v>
      </c>
      <c r="AQ13" s="207">
        <v>31.588677917988601</v>
      </c>
      <c r="AR13" s="126" t="s">
        <v>64</v>
      </c>
      <c r="AS13" s="107">
        <v>28.604384498740298</v>
      </c>
      <c r="AT13" s="126" t="s">
        <v>64</v>
      </c>
      <c r="AU13" s="107">
        <v>28.3754383509681</v>
      </c>
      <c r="AV13" s="126" t="s">
        <v>64</v>
      </c>
      <c r="AW13" s="107">
        <v>28.63767537327</v>
      </c>
      <c r="AX13" s="126" t="s">
        <v>64</v>
      </c>
      <c r="AY13" s="107">
        <v>28.817529745783801</v>
      </c>
      <c r="BA13" s="80" t="s">
        <v>82</v>
      </c>
      <c r="BB13" s="132" t="s">
        <v>62</v>
      </c>
      <c r="BC13" s="221"/>
      <c r="BD13" s="222"/>
      <c r="BE13" s="223"/>
      <c r="BF13" s="224"/>
      <c r="BG13" s="221"/>
      <c r="BH13" s="222"/>
      <c r="BI13" s="223"/>
      <c r="BJ13" s="224"/>
      <c r="BK13" s="223"/>
      <c r="BL13" s="224"/>
      <c r="BN13" s="230"/>
      <c r="BO13" s="231"/>
      <c r="BP13" s="230"/>
      <c r="BQ13" s="231"/>
      <c r="BR13" s="230"/>
      <c r="BS13" s="231"/>
      <c r="BT13" s="230"/>
      <c r="BU13" s="231"/>
      <c r="BV13" s="230"/>
      <c r="BW13" s="231"/>
      <c r="BY13" s="258" t="s">
        <v>82</v>
      </c>
      <c r="BZ13" s="259"/>
      <c r="CA13" s="260"/>
      <c r="CB13" s="221"/>
      <c r="CC13" s="224"/>
    </row>
    <row r="14" spans="2:81" ht="15" thickBot="1">
      <c r="B14" s="403" t="s">
        <v>84</v>
      </c>
      <c r="C14" s="404"/>
      <c r="D14" s="404"/>
      <c r="E14" s="404"/>
      <c r="F14" s="405" t="s">
        <v>85</v>
      </c>
      <c r="G14" s="405"/>
      <c r="H14" s="405"/>
      <c r="I14" s="406"/>
      <c r="J14" s="18"/>
      <c r="K14" s="20" t="s">
        <v>86</v>
      </c>
      <c r="L14" s="21" t="s">
        <v>59</v>
      </c>
      <c r="M14" s="22" t="s">
        <v>87</v>
      </c>
      <c r="N14" s="20" t="s">
        <v>88</v>
      </c>
      <c r="O14" s="83" t="s">
        <v>88</v>
      </c>
      <c r="P14" s="83" t="s">
        <v>88</v>
      </c>
      <c r="Q14" s="24" t="s">
        <v>88</v>
      </c>
      <c r="R14" s="20" t="s">
        <v>88</v>
      </c>
      <c r="S14" s="23" t="s">
        <v>62</v>
      </c>
      <c r="T14" s="24" t="s">
        <v>89</v>
      </c>
      <c r="U14" s="20" t="s">
        <v>62</v>
      </c>
      <c r="V14" s="41" t="s">
        <v>62</v>
      </c>
      <c r="W14" s="316" t="s">
        <v>90</v>
      </c>
      <c r="X14" s="316" t="s">
        <v>90</v>
      </c>
      <c r="Z14" s="122" t="s">
        <v>86</v>
      </c>
      <c r="AA14" s="160">
        <v>22.300536884819198</v>
      </c>
      <c r="AB14" s="159">
        <v>27.8900303937234</v>
      </c>
      <c r="AC14" s="160">
        <v>19.928709376240999</v>
      </c>
      <c r="AD14" s="159">
        <v>29.549609754814</v>
      </c>
      <c r="AE14" s="6"/>
      <c r="AG14" s="6"/>
      <c r="AH14" s="6"/>
      <c r="AI14" s="6"/>
      <c r="AJ14" s="6"/>
      <c r="AK14" s="6"/>
      <c r="AL14" s="6"/>
      <c r="AM14" s="78" t="s">
        <v>86</v>
      </c>
      <c r="AN14" s="128" t="s">
        <v>64</v>
      </c>
      <c r="AO14" s="105">
        <v>31.639774649256601</v>
      </c>
      <c r="AP14" s="163">
        <v>18.016180131602798</v>
      </c>
      <c r="AQ14" s="105">
        <v>33.545595377219797</v>
      </c>
      <c r="AR14" s="210"/>
      <c r="AS14" s="178"/>
      <c r="AT14" s="165"/>
      <c r="AU14" s="166"/>
      <c r="AV14" s="165"/>
      <c r="AW14" s="166"/>
      <c r="AX14" s="165"/>
      <c r="AY14" s="166"/>
      <c r="BA14" s="78" t="s">
        <v>86</v>
      </c>
      <c r="BB14" s="41">
        <v>2</v>
      </c>
      <c r="BC14" s="236">
        <v>18.836988463870501</v>
      </c>
      <c r="BD14" s="105">
        <v>27.311501508363001</v>
      </c>
      <c r="BE14" s="236">
        <v>17.364072576709699</v>
      </c>
      <c r="BF14" s="105">
        <v>29.654019043879401</v>
      </c>
      <c r="BG14" s="242">
        <v>20.032707116708998</v>
      </c>
      <c r="BH14" s="105">
        <v>27.955241763853401</v>
      </c>
      <c r="BI14" s="242">
        <v>18.528020117206101</v>
      </c>
      <c r="BJ14" s="105">
        <v>28.3606427843524</v>
      </c>
      <c r="BK14" s="243" t="s">
        <v>64</v>
      </c>
      <c r="BL14" s="105">
        <v>26.603027335298201</v>
      </c>
      <c r="BN14" s="226"/>
      <c r="BO14" s="227"/>
      <c r="BP14" s="226"/>
      <c r="BQ14" s="227"/>
      <c r="BR14" s="226"/>
      <c r="BS14" s="227"/>
      <c r="BT14" s="226"/>
      <c r="BU14" s="227"/>
      <c r="BV14" s="226"/>
      <c r="BW14" s="227"/>
      <c r="BY14" s="180" t="s">
        <v>86</v>
      </c>
      <c r="BZ14" s="261">
        <v>2</v>
      </c>
      <c r="CA14" s="262">
        <v>1</v>
      </c>
      <c r="CB14" s="277">
        <v>18.96</v>
      </c>
      <c r="CC14" s="105">
        <v>21.54</v>
      </c>
    </row>
    <row r="15" spans="2:81" ht="15" thickBot="1">
      <c r="B15" s="8"/>
      <c r="C15" s="8"/>
      <c r="D15" s="8"/>
      <c r="E15" s="42"/>
      <c r="F15" s="42"/>
      <c r="G15" s="42"/>
      <c r="H15" s="42"/>
      <c r="I15" s="42"/>
      <c r="J15" s="18"/>
      <c r="K15" s="28" t="s">
        <v>91</v>
      </c>
      <c r="L15" s="29" t="s">
        <v>59</v>
      </c>
      <c r="M15" s="30" t="s">
        <v>87</v>
      </c>
      <c r="N15" s="28" t="s">
        <v>88</v>
      </c>
      <c r="O15" s="84" t="s">
        <v>88</v>
      </c>
      <c r="P15" s="84" t="s">
        <v>88</v>
      </c>
      <c r="Q15" s="32" t="s">
        <v>88</v>
      </c>
      <c r="R15" s="28" t="s">
        <v>88</v>
      </c>
      <c r="S15" s="31" t="s">
        <v>62</v>
      </c>
      <c r="T15" s="32" t="s">
        <v>89</v>
      </c>
      <c r="U15" s="28" t="s">
        <v>62</v>
      </c>
      <c r="V15" s="33" t="s">
        <v>62</v>
      </c>
      <c r="W15" s="317" t="s">
        <v>90</v>
      </c>
      <c r="X15" s="317" t="s">
        <v>90</v>
      </c>
      <c r="Z15" s="79" t="s">
        <v>91</v>
      </c>
      <c r="AA15" s="161">
        <v>22.3774794429231</v>
      </c>
      <c r="AB15" s="137">
        <v>27.803056249756501</v>
      </c>
      <c r="AC15" s="161">
        <v>19.9405968403724</v>
      </c>
      <c r="AD15" s="137">
        <v>29.6818463642166</v>
      </c>
      <c r="AE15" s="6"/>
      <c r="AG15" s="6"/>
      <c r="AH15" s="6"/>
      <c r="AI15" s="6"/>
      <c r="AJ15" s="6"/>
      <c r="AK15" s="6"/>
      <c r="AL15" s="6"/>
      <c r="AM15" s="79" t="s">
        <v>91</v>
      </c>
      <c r="AN15" s="162">
        <v>18.5148690594513</v>
      </c>
      <c r="AO15" s="106">
        <v>33.379055111761403</v>
      </c>
      <c r="AP15" s="162">
        <v>17.72637347077</v>
      </c>
      <c r="AQ15" s="106">
        <v>33.791616813838097</v>
      </c>
      <c r="AR15" s="167"/>
      <c r="AS15" s="168"/>
      <c r="AT15" s="167"/>
      <c r="AU15" s="168"/>
      <c r="AV15" s="167"/>
      <c r="AW15" s="168"/>
      <c r="AX15" s="167"/>
      <c r="AY15" s="168"/>
      <c r="BA15" s="79" t="s">
        <v>91</v>
      </c>
      <c r="BB15" s="33">
        <v>1</v>
      </c>
      <c r="BC15" s="237">
        <v>26.323415686760299</v>
      </c>
      <c r="BD15" s="106">
        <v>26.3245231234431</v>
      </c>
      <c r="BE15" s="240" t="s">
        <v>64</v>
      </c>
      <c r="BF15" s="106">
        <v>26.6764597077002</v>
      </c>
      <c r="BG15" s="235">
        <v>17.989636186739698</v>
      </c>
      <c r="BH15" s="106">
        <v>28.5323072280794</v>
      </c>
      <c r="BI15" s="135" t="s">
        <v>64</v>
      </c>
      <c r="BJ15" s="106">
        <v>26.957617712283099</v>
      </c>
      <c r="BK15" s="135" t="s">
        <v>64</v>
      </c>
      <c r="BL15" s="106">
        <v>26.8141558574115</v>
      </c>
      <c r="BN15" s="228"/>
      <c r="BO15" s="229"/>
      <c r="BP15" s="228"/>
      <c r="BQ15" s="229"/>
      <c r="BR15" s="228"/>
      <c r="BS15" s="229"/>
      <c r="BT15" s="228"/>
      <c r="BU15" s="229"/>
      <c r="BV15" s="228"/>
      <c r="BW15" s="229"/>
      <c r="BY15" s="181" t="s">
        <v>91</v>
      </c>
      <c r="BZ15" s="263">
        <v>1</v>
      </c>
      <c r="CA15" s="246">
        <v>1</v>
      </c>
      <c r="CB15" s="278">
        <v>21.05</v>
      </c>
      <c r="CC15" s="106">
        <v>21.42</v>
      </c>
    </row>
    <row r="16" spans="2:81" ht="15" thickBot="1">
      <c r="B16" s="427" t="s">
        <v>92</v>
      </c>
      <c r="C16" s="428"/>
      <c r="D16" s="428"/>
      <c r="E16" s="428"/>
      <c r="F16" s="428"/>
      <c r="G16" s="428"/>
      <c r="H16" s="428"/>
      <c r="I16" s="429"/>
      <c r="J16" s="18"/>
      <c r="K16" s="28" t="s">
        <v>93</v>
      </c>
      <c r="L16" s="29" t="s">
        <v>59</v>
      </c>
      <c r="M16" s="30" t="s">
        <v>87</v>
      </c>
      <c r="N16" s="28" t="s">
        <v>88</v>
      </c>
      <c r="O16" s="84" t="s">
        <v>88</v>
      </c>
      <c r="P16" s="84" t="s">
        <v>88</v>
      </c>
      <c r="Q16" s="32" t="s">
        <v>88</v>
      </c>
      <c r="R16" s="28" t="s">
        <v>88</v>
      </c>
      <c r="S16" s="31" t="s">
        <v>62</v>
      </c>
      <c r="T16" s="32" t="s">
        <v>89</v>
      </c>
      <c r="U16" s="28" t="s">
        <v>62</v>
      </c>
      <c r="V16" s="33" t="s">
        <v>62</v>
      </c>
      <c r="W16" s="317" t="s">
        <v>90</v>
      </c>
      <c r="X16" s="317" t="s">
        <v>90</v>
      </c>
      <c r="Z16" s="79" t="s">
        <v>93</v>
      </c>
      <c r="AA16" s="161">
        <v>21.159124889614599</v>
      </c>
      <c r="AB16" s="137">
        <v>31.2278979057699</v>
      </c>
      <c r="AC16" s="161">
        <v>18.8737052675047</v>
      </c>
      <c r="AD16" s="137">
        <v>29.383060519723301</v>
      </c>
      <c r="AE16" s="6"/>
      <c r="AK16" s="6"/>
      <c r="AL16" s="6"/>
      <c r="AM16" s="79" t="s">
        <v>93</v>
      </c>
      <c r="AN16" s="162">
        <v>17.202256639840499</v>
      </c>
      <c r="AO16" s="106">
        <v>33.485137194177298</v>
      </c>
      <c r="AP16" s="162">
        <v>18.165496898130002</v>
      </c>
      <c r="AQ16" s="106">
        <v>33.908360755993101</v>
      </c>
      <c r="AR16" s="167"/>
      <c r="AS16" s="168"/>
      <c r="AT16" s="167"/>
      <c r="AU16" s="168"/>
      <c r="AV16" s="167"/>
      <c r="AW16" s="168"/>
      <c r="AX16" s="167"/>
      <c r="AY16" s="168"/>
      <c r="BA16" s="79" t="s">
        <v>93</v>
      </c>
      <c r="BB16" s="33">
        <v>1</v>
      </c>
      <c r="BC16" s="237">
        <v>17.315347189861999</v>
      </c>
      <c r="BD16" s="106">
        <v>28.681955782032698</v>
      </c>
      <c r="BE16" s="240" t="s">
        <v>64</v>
      </c>
      <c r="BF16" s="106">
        <v>26.873077482456299</v>
      </c>
      <c r="BG16" s="235">
        <v>17.5348751528919</v>
      </c>
      <c r="BH16" s="106">
        <v>28.964549228748201</v>
      </c>
      <c r="BI16" s="235">
        <v>20.1053264990637</v>
      </c>
      <c r="BJ16" s="106">
        <v>27.354347576283001</v>
      </c>
      <c r="BK16" s="235">
        <v>18.592961426739901</v>
      </c>
      <c r="BL16" s="106">
        <v>27.587245970877898</v>
      </c>
      <c r="BN16" s="228"/>
      <c r="BO16" s="229"/>
      <c r="BP16" s="228"/>
      <c r="BQ16" s="229"/>
      <c r="BR16" s="228"/>
      <c r="BS16" s="229"/>
      <c r="BT16" s="228"/>
      <c r="BU16" s="229"/>
      <c r="BV16" s="228"/>
      <c r="BW16" s="229"/>
      <c r="BY16" s="181" t="s">
        <v>93</v>
      </c>
      <c r="BZ16" s="263">
        <v>1</v>
      </c>
      <c r="CA16" s="246">
        <v>1</v>
      </c>
      <c r="CB16" s="278">
        <v>17.96</v>
      </c>
      <c r="CC16" s="106">
        <v>20.94</v>
      </c>
    </row>
    <row r="17" spans="2:81">
      <c r="B17" s="430" t="s">
        <v>94</v>
      </c>
      <c r="C17" s="431"/>
      <c r="D17" s="431"/>
      <c r="E17" s="431"/>
      <c r="F17" s="456" t="s">
        <v>95</v>
      </c>
      <c r="G17" s="456"/>
      <c r="H17" s="456"/>
      <c r="I17" s="457"/>
      <c r="J17" s="18"/>
      <c r="K17" s="28" t="s">
        <v>96</v>
      </c>
      <c r="L17" s="29" t="s">
        <v>59</v>
      </c>
      <c r="M17" s="30" t="s">
        <v>87</v>
      </c>
      <c r="N17" s="28" t="s">
        <v>88</v>
      </c>
      <c r="O17" s="84" t="s">
        <v>88</v>
      </c>
      <c r="P17" s="84" t="s">
        <v>88</v>
      </c>
      <c r="Q17" s="32" t="s">
        <v>88</v>
      </c>
      <c r="R17" s="28" t="s">
        <v>88</v>
      </c>
      <c r="S17" s="31" t="s">
        <v>62</v>
      </c>
      <c r="T17" s="32" t="s">
        <v>89</v>
      </c>
      <c r="U17" s="28" t="s">
        <v>62</v>
      </c>
      <c r="V17" s="33" t="s">
        <v>62</v>
      </c>
      <c r="W17" s="317" t="s">
        <v>90</v>
      </c>
      <c r="X17" s="317" t="s">
        <v>90</v>
      </c>
      <c r="Z17" s="79" t="s">
        <v>96</v>
      </c>
      <c r="AA17" s="161">
        <v>22.484544649744901</v>
      </c>
      <c r="AB17" s="137">
        <v>30.456476767076499</v>
      </c>
      <c r="AC17" s="161">
        <v>20.6555478645314</v>
      </c>
      <c r="AD17" s="137">
        <v>29.561980224387199</v>
      </c>
      <c r="AE17" s="6"/>
      <c r="AK17" s="6"/>
      <c r="AL17" s="6"/>
      <c r="AM17" s="79" t="s">
        <v>96</v>
      </c>
      <c r="AN17" s="162">
        <v>20.500676651481001</v>
      </c>
      <c r="AO17" s="106">
        <v>32.200051980007501</v>
      </c>
      <c r="AP17" s="162">
        <v>17.8952402545188</v>
      </c>
      <c r="AQ17" s="106">
        <v>33.477447089239597</v>
      </c>
      <c r="AR17" s="167"/>
      <c r="AS17" s="168"/>
      <c r="AT17" s="167"/>
      <c r="AU17" s="168"/>
      <c r="AV17" s="167"/>
      <c r="AW17" s="168"/>
      <c r="AX17" s="167"/>
      <c r="AY17" s="168"/>
      <c r="BA17" s="79" t="s">
        <v>96</v>
      </c>
      <c r="BB17" s="33">
        <v>1</v>
      </c>
      <c r="BC17" s="237">
        <v>18.201427172716802</v>
      </c>
      <c r="BD17" s="106">
        <v>28.067879491739401</v>
      </c>
      <c r="BE17" s="240" t="s">
        <v>64</v>
      </c>
      <c r="BF17" s="106">
        <v>26.384363915026299</v>
      </c>
      <c r="BG17" s="135" t="s">
        <v>64</v>
      </c>
      <c r="BH17" s="106">
        <v>25.928404043594099</v>
      </c>
      <c r="BI17" s="135" t="s">
        <v>64</v>
      </c>
      <c r="BJ17" s="106">
        <v>26.277286529861598</v>
      </c>
      <c r="BK17" s="135" t="s">
        <v>64</v>
      </c>
      <c r="BL17" s="106">
        <v>26.644308624090101</v>
      </c>
      <c r="BN17" s="228"/>
      <c r="BO17" s="229"/>
      <c r="BP17" s="228"/>
      <c r="BQ17" s="229"/>
      <c r="BR17" s="228"/>
      <c r="BS17" s="229"/>
      <c r="BT17" s="228"/>
      <c r="BU17" s="229"/>
      <c r="BV17" s="228"/>
      <c r="BW17" s="229"/>
      <c r="BY17" s="181" t="s">
        <v>96</v>
      </c>
      <c r="BZ17" s="263">
        <v>1</v>
      </c>
      <c r="CA17" s="246">
        <v>1</v>
      </c>
      <c r="CB17" s="278">
        <v>18.14</v>
      </c>
      <c r="CC17" s="106">
        <v>20.65</v>
      </c>
    </row>
    <row r="18" spans="2:81">
      <c r="B18" s="397" t="s">
        <v>97</v>
      </c>
      <c r="C18" s="398"/>
      <c r="D18" s="398"/>
      <c r="E18" s="399"/>
      <c r="F18" s="400" t="s">
        <v>98</v>
      </c>
      <c r="G18" s="401"/>
      <c r="H18" s="401"/>
      <c r="I18" s="402"/>
      <c r="J18" s="18"/>
      <c r="K18" s="28" t="s">
        <v>99</v>
      </c>
      <c r="L18" s="29" t="s">
        <v>59</v>
      </c>
      <c r="M18" s="30" t="s">
        <v>87</v>
      </c>
      <c r="N18" s="28" t="s">
        <v>88</v>
      </c>
      <c r="O18" s="84" t="s">
        <v>88</v>
      </c>
      <c r="P18" s="84" t="s">
        <v>88</v>
      </c>
      <c r="Q18" s="32" t="s">
        <v>88</v>
      </c>
      <c r="R18" s="28" t="s">
        <v>88</v>
      </c>
      <c r="S18" s="31" t="s">
        <v>62</v>
      </c>
      <c r="T18" s="32" t="s">
        <v>89</v>
      </c>
      <c r="U18" s="28" t="s">
        <v>62</v>
      </c>
      <c r="V18" s="33" t="s">
        <v>62</v>
      </c>
      <c r="W18" s="317" t="s">
        <v>90</v>
      </c>
      <c r="X18" s="317" t="s">
        <v>90</v>
      </c>
      <c r="Z18" s="79" t="s">
        <v>99</v>
      </c>
      <c r="AA18" s="161">
        <v>21.806135026408999</v>
      </c>
      <c r="AB18" s="137">
        <v>30.0073014982034</v>
      </c>
      <c r="AC18" s="161">
        <v>20.134063557018401</v>
      </c>
      <c r="AD18" s="137">
        <v>30.6360647297813</v>
      </c>
      <c r="AE18" s="6"/>
      <c r="AI18" s="6"/>
      <c r="AJ18" s="6"/>
      <c r="AK18" s="6"/>
      <c r="AL18" s="6"/>
      <c r="AM18" s="79" t="s">
        <v>99</v>
      </c>
      <c r="AN18" s="124" t="s">
        <v>64</v>
      </c>
      <c r="AO18" s="106">
        <v>31.634685224407701</v>
      </c>
      <c r="AP18" s="162">
        <v>17.918110849714299</v>
      </c>
      <c r="AQ18" s="106">
        <v>33.178467597426199</v>
      </c>
      <c r="AR18" s="167"/>
      <c r="AS18" s="168"/>
      <c r="AT18" s="167"/>
      <c r="AU18" s="168"/>
      <c r="AV18" s="167"/>
      <c r="AW18" s="168"/>
      <c r="AX18" s="167"/>
      <c r="AY18" s="168"/>
      <c r="BA18" s="79" t="s">
        <v>99</v>
      </c>
      <c r="BB18" s="33">
        <v>2</v>
      </c>
      <c r="BC18" s="237">
        <v>17.788492067780702</v>
      </c>
      <c r="BD18" s="106">
        <v>28.919288554486599</v>
      </c>
      <c r="BE18" s="237">
        <v>20.359780394794999</v>
      </c>
      <c r="BF18" s="106">
        <v>27.001842449683998</v>
      </c>
      <c r="BG18" s="235">
        <v>22.2315928451942</v>
      </c>
      <c r="BH18" s="106">
        <v>27.3308722353501</v>
      </c>
      <c r="BI18" s="235">
        <v>17.8979732833814</v>
      </c>
      <c r="BJ18" s="106">
        <v>28.705303866594299</v>
      </c>
      <c r="BK18" s="235">
        <v>18.149280594293</v>
      </c>
      <c r="BL18" s="106">
        <v>28.2257201887377</v>
      </c>
      <c r="BN18" s="228"/>
      <c r="BO18" s="229"/>
      <c r="BP18" s="228"/>
      <c r="BQ18" s="229"/>
      <c r="BR18" s="228"/>
      <c r="BS18" s="229"/>
      <c r="BT18" s="228"/>
      <c r="BU18" s="229"/>
      <c r="BV18" s="228"/>
      <c r="BW18" s="229"/>
      <c r="BY18" s="181" t="s">
        <v>99</v>
      </c>
      <c r="BZ18" s="263">
        <v>2</v>
      </c>
      <c r="CA18" s="246">
        <v>1</v>
      </c>
      <c r="CB18" s="278">
        <v>18.13</v>
      </c>
      <c r="CC18" s="106">
        <v>21</v>
      </c>
    </row>
    <row r="19" spans="2:81">
      <c r="B19" s="413" t="s">
        <v>100</v>
      </c>
      <c r="C19" s="414"/>
      <c r="D19" s="414"/>
      <c r="E19" s="414"/>
      <c r="F19" s="415" t="s">
        <v>101</v>
      </c>
      <c r="G19" s="415"/>
      <c r="H19" s="415"/>
      <c r="I19" s="416"/>
      <c r="J19" s="18"/>
      <c r="K19" s="28" t="s">
        <v>102</v>
      </c>
      <c r="L19" s="29" t="s">
        <v>59</v>
      </c>
      <c r="M19" s="30" t="s">
        <v>87</v>
      </c>
      <c r="N19" s="28" t="s">
        <v>88</v>
      </c>
      <c r="O19" s="84" t="s">
        <v>88</v>
      </c>
      <c r="P19" s="84" t="s">
        <v>88</v>
      </c>
      <c r="Q19" s="32" t="s">
        <v>88</v>
      </c>
      <c r="R19" s="28" t="s">
        <v>88</v>
      </c>
      <c r="S19" s="31" t="s">
        <v>62</v>
      </c>
      <c r="T19" s="32" t="s">
        <v>89</v>
      </c>
      <c r="U19" s="28" t="s">
        <v>62</v>
      </c>
      <c r="V19" s="33" t="s">
        <v>62</v>
      </c>
      <c r="W19" s="317" t="s">
        <v>90</v>
      </c>
      <c r="X19" s="317" t="s">
        <v>90</v>
      </c>
      <c r="Z19" s="79" t="s">
        <v>102</v>
      </c>
      <c r="AA19" s="161">
        <v>21.8814093969408</v>
      </c>
      <c r="AB19" s="137">
        <v>30.0575415779448</v>
      </c>
      <c r="AC19" s="161">
        <v>21.8271918786083</v>
      </c>
      <c r="AD19" s="137">
        <v>34.667995552272103</v>
      </c>
      <c r="AE19" s="6"/>
      <c r="AI19" s="6"/>
      <c r="AJ19" s="6"/>
      <c r="AK19" s="6"/>
      <c r="AL19" s="6"/>
      <c r="AM19" s="79" t="s">
        <v>102</v>
      </c>
      <c r="AN19" s="124" t="s">
        <v>64</v>
      </c>
      <c r="AO19" s="106">
        <v>31.409468518415899</v>
      </c>
      <c r="AP19" s="162">
        <v>18.9999895578859</v>
      </c>
      <c r="AQ19" s="106">
        <v>32.520493320442696</v>
      </c>
      <c r="AR19" s="167"/>
      <c r="AS19" s="168"/>
      <c r="AT19" s="167"/>
      <c r="AU19" s="168"/>
      <c r="AV19" s="167"/>
      <c r="AW19" s="168"/>
      <c r="AX19" s="167"/>
      <c r="AY19" s="168"/>
      <c r="BA19" s="79" t="s">
        <v>102</v>
      </c>
      <c r="BB19" s="33">
        <v>2</v>
      </c>
      <c r="BC19" s="237">
        <v>16.924510900351201</v>
      </c>
      <c r="BD19" s="106">
        <v>28.0487106188578</v>
      </c>
      <c r="BE19" s="237">
        <v>16.455143349191001</v>
      </c>
      <c r="BF19" s="106">
        <v>28.585585957633</v>
      </c>
      <c r="BG19" s="235">
        <v>17.471023767197298</v>
      </c>
      <c r="BH19" s="106">
        <v>27.575704493474898</v>
      </c>
      <c r="BI19" s="235">
        <v>17.0183182564963</v>
      </c>
      <c r="BJ19" s="106">
        <v>27.4697373314869</v>
      </c>
      <c r="BK19" s="235">
        <v>17.1395940396824</v>
      </c>
      <c r="BL19" s="106">
        <v>28.267048567089301</v>
      </c>
      <c r="BN19" s="228"/>
      <c r="BO19" s="229"/>
      <c r="BP19" s="228"/>
      <c r="BQ19" s="229"/>
      <c r="BR19" s="228"/>
      <c r="BS19" s="229"/>
      <c r="BT19" s="228"/>
      <c r="BU19" s="229"/>
      <c r="BV19" s="228"/>
      <c r="BW19" s="229"/>
      <c r="BY19" s="181" t="s">
        <v>102</v>
      </c>
      <c r="BZ19" s="263">
        <v>2</v>
      </c>
      <c r="CA19" s="246">
        <v>1</v>
      </c>
      <c r="CB19" s="278">
        <v>17.64</v>
      </c>
      <c r="CC19" s="106">
        <v>20.66</v>
      </c>
    </row>
    <row r="20" spans="2:81">
      <c r="B20" s="413" t="s">
        <v>103</v>
      </c>
      <c r="C20" s="414"/>
      <c r="D20" s="414"/>
      <c r="E20" s="414"/>
      <c r="F20" s="400" t="s">
        <v>104</v>
      </c>
      <c r="G20" s="401"/>
      <c r="H20" s="401"/>
      <c r="I20" s="402"/>
      <c r="J20" s="18"/>
      <c r="K20" s="28" t="s">
        <v>105</v>
      </c>
      <c r="L20" s="29" t="s">
        <v>59</v>
      </c>
      <c r="M20" s="30" t="s">
        <v>87</v>
      </c>
      <c r="N20" s="28" t="s">
        <v>88</v>
      </c>
      <c r="O20" s="84" t="s">
        <v>88</v>
      </c>
      <c r="P20" s="84" t="s">
        <v>88</v>
      </c>
      <c r="Q20" s="32" t="s">
        <v>88</v>
      </c>
      <c r="R20" s="28" t="s">
        <v>88</v>
      </c>
      <c r="S20" s="31" t="s">
        <v>62</v>
      </c>
      <c r="T20" s="32" t="s">
        <v>89</v>
      </c>
      <c r="U20" s="28" t="s">
        <v>62</v>
      </c>
      <c r="V20" s="33" t="s">
        <v>62</v>
      </c>
      <c r="W20" s="317" t="s">
        <v>90</v>
      </c>
      <c r="X20" s="317" t="s">
        <v>90</v>
      </c>
      <c r="Z20" s="79" t="s">
        <v>105</v>
      </c>
      <c r="AA20" s="161">
        <v>22.628765116933302</v>
      </c>
      <c r="AB20" s="137">
        <v>29.7828752199846</v>
      </c>
      <c r="AC20" s="161">
        <v>20.868931841895598</v>
      </c>
      <c r="AD20" s="137">
        <v>29.368063299933201</v>
      </c>
      <c r="AE20" s="6"/>
      <c r="AI20" s="6"/>
      <c r="AJ20" s="6"/>
      <c r="AK20" s="6"/>
      <c r="AL20" s="6"/>
      <c r="AM20" s="79" t="s">
        <v>105</v>
      </c>
      <c r="AN20" s="162">
        <v>18.4336545831958</v>
      </c>
      <c r="AO20" s="106">
        <v>33.006384276407303</v>
      </c>
      <c r="AP20" s="162">
        <v>19.127525708970101</v>
      </c>
      <c r="AQ20" s="106">
        <v>33.5584563597384</v>
      </c>
      <c r="AR20" s="167"/>
      <c r="AS20" s="168"/>
      <c r="AT20" s="167"/>
      <c r="AU20" s="168"/>
      <c r="AV20" s="167"/>
      <c r="AW20" s="168"/>
      <c r="AX20" s="167"/>
      <c r="AY20" s="168"/>
      <c r="BA20" s="79" t="s">
        <v>105</v>
      </c>
      <c r="BB20" s="33">
        <v>1</v>
      </c>
      <c r="BC20" s="237">
        <v>17.253072050817501</v>
      </c>
      <c r="BD20" s="106">
        <v>27.945736107233099</v>
      </c>
      <c r="BE20" s="240" t="s">
        <v>64</v>
      </c>
      <c r="BF20" s="106">
        <v>26.540796655547901</v>
      </c>
      <c r="BG20" s="235">
        <v>18.155599646934299</v>
      </c>
      <c r="BH20" s="106">
        <v>28.742591442414799</v>
      </c>
      <c r="BI20" s="135" t="s">
        <v>64</v>
      </c>
      <c r="BJ20" s="106">
        <v>26.108634981392601</v>
      </c>
      <c r="BK20" s="135" t="s">
        <v>64</v>
      </c>
      <c r="BL20" s="106">
        <v>26.281757552026999</v>
      </c>
      <c r="BN20" s="228"/>
      <c r="BO20" s="229"/>
      <c r="BP20" s="228"/>
      <c r="BQ20" s="229"/>
      <c r="BR20" s="228"/>
      <c r="BS20" s="229"/>
      <c r="BT20" s="228"/>
      <c r="BU20" s="229"/>
      <c r="BV20" s="228"/>
      <c r="BW20" s="229"/>
      <c r="BY20" s="181" t="s">
        <v>105</v>
      </c>
      <c r="BZ20" s="263">
        <v>1</v>
      </c>
      <c r="CA20" s="246">
        <v>1</v>
      </c>
      <c r="CB20" s="278">
        <v>17.53</v>
      </c>
      <c r="CC20" s="106">
        <v>20.59</v>
      </c>
    </row>
    <row r="21" spans="2:81" ht="15" thickBot="1">
      <c r="B21" s="403" t="s">
        <v>106</v>
      </c>
      <c r="C21" s="404"/>
      <c r="D21" s="404"/>
      <c r="E21" s="404"/>
      <c r="F21" s="405" t="s">
        <v>107</v>
      </c>
      <c r="G21" s="405"/>
      <c r="H21" s="405"/>
      <c r="I21" s="406"/>
      <c r="J21" s="18"/>
      <c r="K21" s="28" t="s">
        <v>108</v>
      </c>
      <c r="L21" s="29" t="s">
        <v>59</v>
      </c>
      <c r="M21" s="30" t="s">
        <v>87</v>
      </c>
      <c r="N21" s="28" t="s">
        <v>88</v>
      </c>
      <c r="O21" s="84" t="s">
        <v>88</v>
      </c>
      <c r="P21" s="84" t="s">
        <v>88</v>
      </c>
      <c r="Q21" s="32" t="s">
        <v>88</v>
      </c>
      <c r="R21" s="28" t="s">
        <v>88</v>
      </c>
      <c r="S21" s="31" t="s">
        <v>62</v>
      </c>
      <c r="T21" s="32" t="s">
        <v>89</v>
      </c>
      <c r="U21" s="28" t="s">
        <v>62</v>
      </c>
      <c r="V21" s="33" t="s">
        <v>62</v>
      </c>
      <c r="W21" s="317" t="s">
        <v>90</v>
      </c>
      <c r="X21" s="317" t="s">
        <v>90</v>
      </c>
      <c r="Z21" s="79" t="s">
        <v>108</v>
      </c>
      <c r="AA21" s="161">
        <v>24.270552055299198</v>
      </c>
      <c r="AB21" s="137">
        <v>30.223243126472401</v>
      </c>
      <c r="AC21" s="161">
        <v>21.510674091762699</v>
      </c>
      <c r="AD21" s="137">
        <v>28.472497720582901</v>
      </c>
      <c r="AE21" s="6"/>
      <c r="AI21" s="6"/>
      <c r="AJ21" s="6"/>
      <c r="AK21" s="6"/>
      <c r="AL21" s="6"/>
      <c r="AM21" s="79" t="s">
        <v>108</v>
      </c>
      <c r="AN21" s="162">
        <v>18.405177583863399</v>
      </c>
      <c r="AO21" s="106">
        <v>32.953188627916298</v>
      </c>
      <c r="AP21" s="162">
        <v>18.8787226734513</v>
      </c>
      <c r="AQ21" s="106">
        <v>32.856349677213103</v>
      </c>
      <c r="AR21" s="167"/>
      <c r="AS21" s="168"/>
      <c r="AT21" s="167"/>
      <c r="AU21" s="168"/>
      <c r="AV21" s="167"/>
      <c r="AW21" s="168"/>
      <c r="AX21" s="167"/>
      <c r="AY21" s="168"/>
      <c r="BA21" s="79" t="s">
        <v>108</v>
      </c>
      <c r="BB21" s="33">
        <v>1</v>
      </c>
      <c r="BC21" s="237">
        <v>20.102199684051399</v>
      </c>
      <c r="BD21" s="106">
        <v>27.054121050845499</v>
      </c>
      <c r="BE21" s="240" t="s">
        <v>64</v>
      </c>
      <c r="BF21" s="106">
        <v>26.275862790481298</v>
      </c>
      <c r="BG21" s="235">
        <v>23.204520842035301</v>
      </c>
      <c r="BH21" s="106">
        <v>26.492726960354702</v>
      </c>
      <c r="BI21" s="135" t="s">
        <v>64</v>
      </c>
      <c r="BJ21" s="106">
        <v>26.184854117097998</v>
      </c>
      <c r="BK21" s="135" t="s">
        <v>64</v>
      </c>
      <c r="BL21" s="106">
        <v>26.690927910547199</v>
      </c>
      <c r="BN21" s="228"/>
      <c r="BO21" s="229"/>
      <c r="BP21" s="228"/>
      <c r="BQ21" s="229"/>
      <c r="BR21" s="228"/>
      <c r="BS21" s="229"/>
      <c r="BT21" s="228"/>
      <c r="BU21" s="229"/>
      <c r="BV21" s="228"/>
      <c r="BW21" s="229"/>
      <c r="BY21" s="181" t="s">
        <v>108</v>
      </c>
      <c r="BZ21" s="263">
        <v>1</v>
      </c>
      <c r="CA21" s="246">
        <v>1</v>
      </c>
      <c r="CB21" s="278">
        <v>20.12</v>
      </c>
      <c r="CC21" s="106">
        <v>21.27</v>
      </c>
    </row>
    <row r="22" spans="2:81" ht="15" thickBot="1">
      <c r="B22" s="43"/>
      <c r="C22" s="43"/>
      <c r="D22" s="43"/>
      <c r="E22" s="43"/>
      <c r="F22" s="120"/>
      <c r="G22" s="43"/>
      <c r="H22" s="42"/>
      <c r="I22" s="8"/>
      <c r="J22" s="18"/>
      <c r="K22" s="28" t="s">
        <v>109</v>
      </c>
      <c r="L22" s="29" t="s">
        <v>59</v>
      </c>
      <c r="M22" s="30" t="s">
        <v>87</v>
      </c>
      <c r="N22" s="28" t="s">
        <v>88</v>
      </c>
      <c r="O22" s="84" t="s">
        <v>88</v>
      </c>
      <c r="P22" s="84" t="s">
        <v>88</v>
      </c>
      <c r="Q22" s="32" t="s">
        <v>88</v>
      </c>
      <c r="R22" s="28" t="s">
        <v>88</v>
      </c>
      <c r="S22" s="31" t="s">
        <v>62</v>
      </c>
      <c r="T22" s="32" t="s">
        <v>89</v>
      </c>
      <c r="U22" s="28" t="s">
        <v>62</v>
      </c>
      <c r="V22" s="33" t="s">
        <v>62</v>
      </c>
      <c r="W22" s="317" t="s">
        <v>90</v>
      </c>
      <c r="X22" s="317" t="s">
        <v>90</v>
      </c>
      <c r="Z22" s="79" t="s">
        <v>109</v>
      </c>
      <c r="AA22" s="149">
        <v>22.1488502830782</v>
      </c>
      <c r="AB22" s="137">
        <v>30.018317941005801</v>
      </c>
      <c r="AC22" s="161">
        <v>20.134669045744101</v>
      </c>
      <c r="AD22" s="137">
        <v>28.872121728724501</v>
      </c>
      <c r="AE22" s="6"/>
      <c r="AK22" s="13"/>
      <c r="AL22" s="6"/>
      <c r="AM22" s="79" t="s">
        <v>109</v>
      </c>
      <c r="AN22" s="124" t="s">
        <v>64</v>
      </c>
      <c r="AO22" s="106">
        <v>31.661998819175601</v>
      </c>
      <c r="AP22" s="162">
        <v>18.207637710849699</v>
      </c>
      <c r="AQ22" s="106">
        <v>32.831913522476398</v>
      </c>
      <c r="AR22" s="167"/>
      <c r="AS22" s="168"/>
      <c r="AT22" s="167"/>
      <c r="AU22" s="168"/>
      <c r="AV22" s="167"/>
      <c r="AW22" s="168"/>
      <c r="AX22" s="167"/>
      <c r="AY22" s="168"/>
      <c r="BA22" s="79" t="s">
        <v>109</v>
      </c>
      <c r="BB22" s="33">
        <v>2</v>
      </c>
      <c r="BC22" s="237">
        <v>21.240064814600998</v>
      </c>
      <c r="BD22" s="106">
        <v>28.657716181927501</v>
      </c>
      <c r="BE22" s="237">
        <v>19.307788872854299</v>
      </c>
      <c r="BF22" s="106">
        <v>27.190840171806101</v>
      </c>
      <c r="BG22" s="235">
        <v>22.219135665658801</v>
      </c>
      <c r="BH22" s="106">
        <v>27.297024093548401</v>
      </c>
      <c r="BI22" s="235">
        <v>19.055846006397601</v>
      </c>
      <c r="BJ22" s="106">
        <v>26.930340447545799</v>
      </c>
      <c r="BK22" s="235">
        <v>17.860300687566902</v>
      </c>
      <c r="BL22" s="106">
        <v>27.334285154786901</v>
      </c>
      <c r="BN22" s="228"/>
      <c r="BO22" s="229"/>
      <c r="BP22" s="228"/>
      <c r="BQ22" s="229"/>
      <c r="BR22" s="228"/>
      <c r="BS22" s="229"/>
      <c r="BT22" s="228"/>
      <c r="BU22" s="229"/>
      <c r="BV22" s="228"/>
      <c r="BW22" s="229"/>
      <c r="BY22" s="181" t="s">
        <v>109</v>
      </c>
      <c r="BZ22" s="263">
        <v>2</v>
      </c>
      <c r="CA22" s="246">
        <v>1</v>
      </c>
      <c r="CB22" s="278">
        <v>18.3</v>
      </c>
      <c r="CC22" s="106">
        <v>20.6</v>
      </c>
    </row>
    <row r="23" spans="2:81" ht="15" thickBot="1">
      <c r="B23" s="417" t="s">
        <v>110</v>
      </c>
      <c r="C23" s="418"/>
      <c r="D23" s="418"/>
      <c r="E23" s="418"/>
      <c r="F23" s="418"/>
      <c r="G23" s="418"/>
      <c r="H23" s="419" t="s">
        <v>111</v>
      </c>
      <c r="I23" s="482"/>
      <c r="J23" s="18"/>
      <c r="K23" s="39" t="s">
        <v>112</v>
      </c>
      <c r="L23" s="153" t="s">
        <v>59</v>
      </c>
      <c r="M23" s="154" t="s">
        <v>87</v>
      </c>
      <c r="N23" s="39" t="s">
        <v>88</v>
      </c>
      <c r="O23" s="133" t="s">
        <v>88</v>
      </c>
      <c r="P23" s="133" t="s">
        <v>88</v>
      </c>
      <c r="Q23" s="134" t="s">
        <v>88</v>
      </c>
      <c r="R23" s="39" t="s">
        <v>88</v>
      </c>
      <c r="S23" s="40" t="s">
        <v>62</v>
      </c>
      <c r="T23" s="134" t="s">
        <v>89</v>
      </c>
      <c r="U23" s="34" t="s">
        <v>62</v>
      </c>
      <c r="V23" s="45" t="s">
        <v>62</v>
      </c>
      <c r="W23" s="319" t="s">
        <v>90</v>
      </c>
      <c r="X23" s="319" t="s">
        <v>90</v>
      </c>
      <c r="Z23" s="125" t="s">
        <v>112</v>
      </c>
      <c r="AA23" s="152">
        <v>22.4749798738263</v>
      </c>
      <c r="AB23" s="151">
        <v>30.6488936488064</v>
      </c>
      <c r="AC23" s="152">
        <v>19.614572989131101</v>
      </c>
      <c r="AD23" s="151">
        <v>29.3420426784431</v>
      </c>
      <c r="AE23" s="6"/>
      <c r="AK23" s="6"/>
      <c r="AL23" s="6"/>
      <c r="AM23" s="80" t="s">
        <v>112</v>
      </c>
      <c r="AN23" s="126" t="s">
        <v>64</v>
      </c>
      <c r="AO23" s="107">
        <v>31.4716485170886</v>
      </c>
      <c r="AP23" s="179">
        <v>17.999183565638301</v>
      </c>
      <c r="AQ23" s="107">
        <v>33.007083504851202</v>
      </c>
      <c r="AR23" s="208"/>
      <c r="AS23" s="209"/>
      <c r="AT23" s="171"/>
      <c r="AU23" s="170"/>
      <c r="AV23" s="171"/>
      <c r="AW23" s="170"/>
      <c r="AX23" s="171"/>
      <c r="AY23" s="170"/>
      <c r="BA23" s="80" t="s">
        <v>112</v>
      </c>
      <c r="BB23" s="45">
        <v>2</v>
      </c>
      <c r="BC23" s="238">
        <v>21.3764927732921</v>
      </c>
      <c r="BD23" s="107">
        <v>26.726072996436301</v>
      </c>
      <c r="BE23" s="238">
        <v>24.321248753764099</v>
      </c>
      <c r="BF23" s="107">
        <v>27.806592721245401</v>
      </c>
      <c r="BG23" s="244">
        <v>21.827662787851299</v>
      </c>
      <c r="BH23" s="107">
        <v>27.9732148627726</v>
      </c>
      <c r="BI23" s="244">
        <v>23.873493825141601</v>
      </c>
      <c r="BJ23" s="107">
        <v>26.894578353159101</v>
      </c>
      <c r="BK23" s="244">
        <v>18.031577382388502</v>
      </c>
      <c r="BL23" s="107">
        <v>27.8176183929384</v>
      </c>
      <c r="BN23" s="228"/>
      <c r="BO23" s="229"/>
      <c r="BP23" s="228"/>
      <c r="BQ23" s="229"/>
      <c r="BR23" s="228"/>
      <c r="BS23" s="229"/>
      <c r="BT23" s="228"/>
      <c r="BU23" s="229"/>
      <c r="BV23" s="228"/>
      <c r="BW23" s="229"/>
      <c r="BY23" s="182" t="s">
        <v>112</v>
      </c>
      <c r="BZ23" s="264">
        <v>2</v>
      </c>
      <c r="CA23" s="247">
        <v>1</v>
      </c>
      <c r="CB23" s="279">
        <v>21.05</v>
      </c>
      <c r="CC23" s="107">
        <v>21.32</v>
      </c>
    </row>
    <row r="24" spans="2:81">
      <c r="B24" s="421" t="s">
        <v>113</v>
      </c>
      <c r="C24" s="422"/>
      <c r="D24" s="422"/>
      <c r="E24" s="422"/>
      <c r="F24" s="425" t="s">
        <v>62</v>
      </c>
      <c r="G24" s="425"/>
      <c r="H24" s="425"/>
      <c r="I24" s="426"/>
      <c r="J24" s="18"/>
      <c r="K24" s="20" t="s">
        <v>114</v>
      </c>
      <c r="L24" s="21" t="s">
        <v>78</v>
      </c>
      <c r="M24" s="22" t="s">
        <v>87</v>
      </c>
      <c r="N24" s="20" t="s">
        <v>88</v>
      </c>
      <c r="O24" s="83" t="s">
        <v>88</v>
      </c>
      <c r="P24" s="23" t="s">
        <v>88</v>
      </c>
      <c r="Q24" s="24" t="s">
        <v>88</v>
      </c>
      <c r="R24" s="20" t="s">
        <v>88</v>
      </c>
      <c r="S24" s="23" t="s">
        <v>62</v>
      </c>
      <c r="T24" s="24" t="s">
        <v>89</v>
      </c>
      <c r="U24" s="20" t="s">
        <v>62</v>
      </c>
      <c r="V24" s="41" t="s">
        <v>62</v>
      </c>
      <c r="W24" s="316" t="s">
        <v>90</v>
      </c>
      <c r="X24" s="316" t="s">
        <v>90</v>
      </c>
      <c r="Z24" s="78" t="s">
        <v>114</v>
      </c>
      <c r="AA24" s="148">
        <v>28.759418354007199</v>
      </c>
      <c r="AB24" s="105">
        <v>30.024742597461302</v>
      </c>
      <c r="AC24" s="148">
        <v>26.869140900771502</v>
      </c>
      <c r="AD24" s="105">
        <v>28.474476714219399</v>
      </c>
      <c r="AE24" s="6"/>
      <c r="AK24" s="6"/>
      <c r="AL24" s="6"/>
      <c r="AM24" s="122" t="s">
        <v>114</v>
      </c>
      <c r="AN24" s="175" t="s">
        <v>64</v>
      </c>
      <c r="AO24" s="176">
        <v>31.677686059564401</v>
      </c>
      <c r="AP24" s="177">
        <v>20.609742572786999</v>
      </c>
      <c r="AQ24" s="205">
        <v>32.367472854604401</v>
      </c>
      <c r="AR24" s="211"/>
      <c r="AS24" s="166"/>
      <c r="AT24" s="211"/>
      <c r="AU24" s="166"/>
      <c r="AV24" s="211"/>
      <c r="AW24" s="166"/>
      <c r="AX24" s="211"/>
      <c r="AY24" s="166"/>
      <c r="BA24" s="122" t="s">
        <v>114</v>
      </c>
      <c r="BB24" s="27">
        <v>2</v>
      </c>
      <c r="BC24" s="239" t="s">
        <v>64</v>
      </c>
      <c r="BD24" s="105">
        <v>26.046161756118799</v>
      </c>
      <c r="BE24" s="135" t="s">
        <v>64</v>
      </c>
      <c r="BF24" s="176">
        <v>26.308320948220601</v>
      </c>
      <c r="BG24" s="135" t="s">
        <v>64</v>
      </c>
      <c r="BH24" s="176">
        <v>24.732765033339501</v>
      </c>
      <c r="BI24" s="135" t="s">
        <v>64</v>
      </c>
      <c r="BJ24" s="176">
        <v>26.064285906323299</v>
      </c>
      <c r="BK24" s="135" t="s">
        <v>64</v>
      </c>
      <c r="BL24" s="176">
        <v>25.913360795079999</v>
      </c>
      <c r="BN24" s="28" t="s">
        <v>64</v>
      </c>
      <c r="BO24" s="106">
        <v>24.46</v>
      </c>
      <c r="BP24" s="28" t="s">
        <v>64</v>
      </c>
      <c r="BQ24" s="106">
        <v>23.92</v>
      </c>
      <c r="BR24" s="28" t="s">
        <v>64</v>
      </c>
      <c r="BS24" s="106">
        <v>24.14</v>
      </c>
      <c r="BT24" s="28" t="s">
        <v>64</v>
      </c>
      <c r="BU24" s="106">
        <v>24.34</v>
      </c>
      <c r="BV24" s="251">
        <v>17.21</v>
      </c>
      <c r="BW24" s="106">
        <v>24.2</v>
      </c>
      <c r="BY24" s="252" t="s">
        <v>114</v>
      </c>
      <c r="BZ24" s="265">
        <v>2</v>
      </c>
      <c r="CA24" s="266">
        <v>10</v>
      </c>
      <c r="CB24" s="280">
        <v>17.11</v>
      </c>
      <c r="CC24" s="176">
        <v>20.12</v>
      </c>
    </row>
    <row r="25" spans="2:81">
      <c r="B25" s="413" t="s">
        <v>115</v>
      </c>
      <c r="C25" s="414"/>
      <c r="D25" s="414"/>
      <c r="E25" s="414"/>
      <c r="F25" s="432" t="s">
        <v>62</v>
      </c>
      <c r="G25" s="415"/>
      <c r="H25" s="415"/>
      <c r="I25" s="416"/>
      <c r="J25" s="18"/>
      <c r="K25" s="28" t="s">
        <v>116</v>
      </c>
      <c r="L25" s="29" t="s">
        <v>78</v>
      </c>
      <c r="M25" s="30" t="s">
        <v>87</v>
      </c>
      <c r="N25" s="28" t="s">
        <v>88</v>
      </c>
      <c r="O25" s="84" t="s">
        <v>88</v>
      </c>
      <c r="P25" s="31" t="s">
        <v>61</v>
      </c>
      <c r="Q25" s="32" t="s">
        <v>62</v>
      </c>
      <c r="R25" s="28" t="s">
        <v>62</v>
      </c>
      <c r="S25" s="31" t="s">
        <v>62</v>
      </c>
      <c r="T25" s="32" t="s">
        <v>60</v>
      </c>
      <c r="U25" s="28" t="s">
        <v>61</v>
      </c>
      <c r="V25" s="33" t="s">
        <v>88</v>
      </c>
      <c r="W25" s="317" t="s">
        <v>90</v>
      </c>
      <c r="X25" s="320" t="s">
        <v>117</v>
      </c>
      <c r="Y25" s="271" t="s">
        <v>118</v>
      </c>
      <c r="Z25" s="79" t="s">
        <v>116</v>
      </c>
      <c r="AA25" s="149">
        <v>33.696691113790401</v>
      </c>
      <c r="AB25" s="106">
        <v>30.2228237418005</v>
      </c>
      <c r="AC25" s="149">
        <v>32.287015602533202</v>
      </c>
      <c r="AD25" s="106">
        <v>28.352932239752899</v>
      </c>
      <c r="AE25" s="6"/>
      <c r="AK25" s="6"/>
      <c r="AL25" s="6"/>
      <c r="AM25" s="79" t="s">
        <v>116</v>
      </c>
      <c r="AN25" s="124" t="s">
        <v>64</v>
      </c>
      <c r="AO25" s="106">
        <v>31.463407777533799</v>
      </c>
      <c r="AP25" s="124" t="s">
        <v>64</v>
      </c>
      <c r="AQ25" s="206">
        <v>31.4653366222892</v>
      </c>
      <c r="AR25" s="124" t="s">
        <v>64</v>
      </c>
      <c r="AS25" s="106">
        <v>28.624963183246798</v>
      </c>
      <c r="AT25" s="124" t="s">
        <v>64</v>
      </c>
      <c r="AU25" s="106">
        <v>28.715744916261698</v>
      </c>
      <c r="AV25" s="124" t="s">
        <v>64</v>
      </c>
      <c r="AW25" s="106">
        <v>28.611825020994399</v>
      </c>
      <c r="AX25" s="124" t="s">
        <v>64</v>
      </c>
      <c r="AY25" s="106">
        <v>28.551585550762901</v>
      </c>
      <c r="BA25" s="79" t="s">
        <v>116</v>
      </c>
      <c r="BB25" s="33" t="s">
        <v>62</v>
      </c>
      <c r="BC25" s="167"/>
      <c r="BD25" s="168"/>
      <c r="BE25" s="167"/>
      <c r="BF25" s="168"/>
      <c r="BG25" s="167"/>
      <c r="BH25" s="168"/>
      <c r="BI25" s="167"/>
      <c r="BJ25" s="168"/>
      <c r="BK25" s="167"/>
      <c r="BL25" s="168"/>
      <c r="BN25" s="228"/>
      <c r="BO25" s="229"/>
      <c r="BP25" s="228"/>
      <c r="BQ25" s="229"/>
      <c r="BR25" s="228"/>
      <c r="BS25" s="229"/>
      <c r="BT25" s="228"/>
      <c r="BU25" s="229"/>
      <c r="BV25" s="248"/>
      <c r="BW25" s="249"/>
      <c r="BY25" s="253" t="s">
        <v>116</v>
      </c>
      <c r="BZ25" s="267"/>
      <c r="CA25" s="268"/>
      <c r="CB25" s="254"/>
      <c r="CC25" s="168"/>
    </row>
    <row r="26" spans="2:81" ht="15" thickBot="1">
      <c r="B26" s="403" t="s">
        <v>119</v>
      </c>
      <c r="C26" s="404"/>
      <c r="D26" s="404"/>
      <c r="E26" s="404"/>
      <c r="F26" s="405" t="s">
        <v>62</v>
      </c>
      <c r="G26" s="405"/>
      <c r="H26" s="405"/>
      <c r="I26" s="406"/>
      <c r="J26" s="18"/>
      <c r="K26" s="28" t="s">
        <v>120</v>
      </c>
      <c r="L26" s="29" t="s">
        <v>78</v>
      </c>
      <c r="M26" s="30" t="s">
        <v>87</v>
      </c>
      <c r="N26" s="28" t="s">
        <v>61</v>
      </c>
      <c r="O26" s="84" t="s">
        <v>61</v>
      </c>
      <c r="P26" s="31" t="s">
        <v>61</v>
      </c>
      <c r="Q26" s="32" t="s">
        <v>62</v>
      </c>
      <c r="R26" s="28" t="s">
        <v>62</v>
      </c>
      <c r="S26" s="31" t="s">
        <v>62</v>
      </c>
      <c r="T26" s="32" t="s">
        <v>60</v>
      </c>
      <c r="U26" s="28" t="s">
        <v>61</v>
      </c>
      <c r="V26" s="33" t="s">
        <v>61</v>
      </c>
      <c r="W26" s="317" t="s">
        <v>63</v>
      </c>
      <c r="X26" s="317" t="s">
        <v>63</v>
      </c>
      <c r="Y26" s="271" t="s">
        <v>121</v>
      </c>
      <c r="Z26" s="79" t="s">
        <v>120</v>
      </c>
      <c r="AA26" s="124" t="s">
        <v>64</v>
      </c>
      <c r="AB26" s="106">
        <v>30.349842809640201</v>
      </c>
      <c r="AC26" s="124" t="s">
        <v>64</v>
      </c>
      <c r="AD26" s="106">
        <v>28.2899868168195</v>
      </c>
      <c r="AE26" s="6"/>
      <c r="AK26" s="6"/>
      <c r="AL26" s="6"/>
      <c r="AM26" s="79" t="s">
        <v>120</v>
      </c>
      <c r="AN26" s="124" t="s">
        <v>64</v>
      </c>
      <c r="AO26" s="106">
        <v>31.529590143191999</v>
      </c>
      <c r="AP26" s="124" t="s">
        <v>64</v>
      </c>
      <c r="AQ26" s="206">
        <v>31.442982887511999</v>
      </c>
      <c r="AR26" s="124" t="s">
        <v>64</v>
      </c>
      <c r="AS26" s="106">
        <v>28.559993222424001</v>
      </c>
      <c r="AT26" s="124" t="s">
        <v>64</v>
      </c>
      <c r="AU26" s="106">
        <v>28.616925667870099</v>
      </c>
      <c r="AV26" s="124" t="s">
        <v>64</v>
      </c>
      <c r="AW26" s="106">
        <v>28.676053495255601</v>
      </c>
      <c r="AX26" s="124" t="s">
        <v>64</v>
      </c>
      <c r="AY26" s="106">
        <v>28.7545375168026</v>
      </c>
      <c r="BA26" s="79" t="s">
        <v>120</v>
      </c>
      <c r="BB26" s="33" t="s">
        <v>62</v>
      </c>
      <c r="BC26" s="167"/>
      <c r="BD26" s="168"/>
      <c r="BE26" s="167"/>
      <c r="BF26" s="168"/>
      <c r="BG26" s="167"/>
      <c r="BH26" s="168"/>
      <c r="BI26" s="167"/>
      <c r="BJ26" s="168"/>
      <c r="BK26" s="167"/>
      <c r="BL26" s="168"/>
      <c r="BN26" s="228"/>
      <c r="BO26" s="229"/>
      <c r="BP26" s="228"/>
      <c r="BQ26" s="229"/>
      <c r="BR26" s="228"/>
      <c r="BS26" s="229"/>
      <c r="BT26" s="228"/>
      <c r="BU26" s="229"/>
      <c r="BV26" s="248"/>
      <c r="BW26" s="249"/>
      <c r="BY26" s="253" t="s">
        <v>120</v>
      </c>
      <c r="BZ26" s="267"/>
      <c r="CA26" s="268"/>
      <c r="CB26" s="254"/>
      <c r="CC26" s="168"/>
    </row>
    <row r="27" spans="2:81" ht="15" thickBot="1">
      <c r="B27" s="8"/>
      <c r="C27" s="8"/>
      <c r="D27" s="8"/>
      <c r="E27" s="42"/>
      <c r="F27" s="42"/>
      <c r="G27" s="42"/>
      <c r="H27" s="42"/>
      <c r="I27" s="42"/>
      <c r="J27" s="18"/>
      <c r="K27" s="28" t="s">
        <v>122</v>
      </c>
      <c r="L27" s="29" t="s">
        <v>78</v>
      </c>
      <c r="M27" s="30" t="s">
        <v>87</v>
      </c>
      <c r="N27" s="28" t="s">
        <v>61</v>
      </c>
      <c r="O27" s="84" t="s">
        <v>61</v>
      </c>
      <c r="P27" s="31" t="s">
        <v>61</v>
      </c>
      <c r="Q27" s="32" t="s">
        <v>62</v>
      </c>
      <c r="R27" s="28" t="s">
        <v>62</v>
      </c>
      <c r="S27" s="31" t="s">
        <v>62</v>
      </c>
      <c r="T27" s="32" t="s">
        <v>60</v>
      </c>
      <c r="U27" s="28" t="s">
        <v>61</v>
      </c>
      <c r="V27" s="33" t="s">
        <v>61</v>
      </c>
      <c r="W27" s="317" t="s">
        <v>63</v>
      </c>
      <c r="X27" s="317" t="s">
        <v>63</v>
      </c>
      <c r="Y27" s="271" t="s">
        <v>121</v>
      </c>
      <c r="Z27" s="79" t="s">
        <v>122</v>
      </c>
      <c r="AA27" s="124" t="s">
        <v>64</v>
      </c>
      <c r="AB27" s="106">
        <v>30.198386906206601</v>
      </c>
      <c r="AC27" s="124" t="s">
        <v>64</v>
      </c>
      <c r="AD27" s="106">
        <v>28.633449687825902</v>
      </c>
      <c r="AE27" s="6"/>
      <c r="AK27" s="6"/>
      <c r="AL27" s="6"/>
      <c r="AM27" s="79" t="s">
        <v>122</v>
      </c>
      <c r="AN27" s="124" t="s">
        <v>64</v>
      </c>
      <c r="AO27" s="106">
        <v>31.558480663570101</v>
      </c>
      <c r="AP27" s="124" t="s">
        <v>64</v>
      </c>
      <c r="AQ27" s="206">
        <v>31.4669847717342</v>
      </c>
      <c r="AR27" s="124" t="s">
        <v>64</v>
      </c>
      <c r="AS27" s="106">
        <v>28.7367658542919</v>
      </c>
      <c r="AT27" s="124" t="s">
        <v>64</v>
      </c>
      <c r="AU27" s="106">
        <v>28.388332241693199</v>
      </c>
      <c r="AV27" s="124" t="s">
        <v>64</v>
      </c>
      <c r="AW27" s="106">
        <v>28.552579633458102</v>
      </c>
      <c r="AX27" s="124" t="s">
        <v>64</v>
      </c>
      <c r="AY27" s="106">
        <v>28.540138827850001</v>
      </c>
      <c r="BA27" s="79" t="s">
        <v>122</v>
      </c>
      <c r="BB27" s="33" t="s">
        <v>62</v>
      </c>
      <c r="BC27" s="167"/>
      <c r="BD27" s="168"/>
      <c r="BE27" s="167"/>
      <c r="BF27" s="168"/>
      <c r="BG27" s="167"/>
      <c r="BH27" s="168"/>
      <c r="BI27" s="167"/>
      <c r="BJ27" s="168"/>
      <c r="BK27" s="167"/>
      <c r="BL27" s="168"/>
      <c r="BN27" s="228"/>
      <c r="BO27" s="229"/>
      <c r="BP27" s="228"/>
      <c r="BQ27" s="229"/>
      <c r="BR27" s="228"/>
      <c r="BS27" s="229"/>
      <c r="BT27" s="228"/>
      <c r="BU27" s="229"/>
      <c r="BV27" s="248"/>
      <c r="BW27" s="249"/>
      <c r="BY27" s="253" t="s">
        <v>122</v>
      </c>
      <c r="BZ27" s="267"/>
      <c r="CA27" s="268"/>
      <c r="CB27" s="254"/>
      <c r="CC27" s="168"/>
    </row>
    <row r="28" spans="2:81" ht="15" thickBot="1">
      <c r="B28" s="417" t="s">
        <v>123</v>
      </c>
      <c r="C28" s="418"/>
      <c r="D28" s="418"/>
      <c r="E28" s="418"/>
      <c r="F28" s="418"/>
      <c r="G28" s="418"/>
      <c r="H28" s="419" t="s">
        <v>124</v>
      </c>
      <c r="I28" s="420"/>
      <c r="J28" s="18"/>
      <c r="K28" s="28" t="s">
        <v>125</v>
      </c>
      <c r="L28" s="29" t="s">
        <v>78</v>
      </c>
      <c r="M28" s="30" t="s">
        <v>87</v>
      </c>
      <c r="N28" s="28" t="s">
        <v>88</v>
      </c>
      <c r="O28" s="84" t="s">
        <v>88</v>
      </c>
      <c r="P28" s="31" t="s">
        <v>61</v>
      </c>
      <c r="Q28" s="32" t="s">
        <v>62</v>
      </c>
      <c r="R28" s="28" t="s">
        <v>62</v>
      </c>
      <c r="S28" s="31" t="s">
        <v>62</v>
      </c>
      <c r="T28" s="32" t="s">
        <v>60</v>
      </c>
      <c r="U28" s="28" t="s">
        <v>61</v>
      </c>
      <c r="V28" s="33" t="s">
        <v>88</v>
      </c>
      <c r="W28" s="317" t="s">
        <v>90</v>
      </c>
      <c r="X28" s="320" t="s">
        <v>117</v>
      </c>
      <c r="Y28" s="271" t="s">
        <v>118</v>
      </c>
      <c r="Z28" s="79" t="s">
        <v>125</v>
      </c>
      <c r="AA28" s="149">
        <v>31.2503455862532</v>
      </c>
      <c r="AB28" s="106">
        <v>30.222973752307599</v>
      </c>
      <c r="AC28" s="149">
        <v>29.517419934585899</v>
      </c>
      <c r="AD28" s="106">
        <v>28.406784878026802</v>
      </c>
      <c r="AE28" s="6"/>
      <c r="AK28" s="6"/>
      <c r="AL28" s="6"/>
      <c r="AM28" s="79" t="s">
        <v>125</v>
      </c>
      <c r="AN28" s="124" t="s">
        <v>64</v>
      </c>
      <c r="AO28" s="106">
        <v>31.3604158983693</v>
      </c>
      <c r="AP28" s="124" t="s">
        <v>64</v>
      </c>
      <c r="AQ28" s="206">
        <v>31.561549321328901</v>
      </c>
      <c r="AR28" s="124" t="s">
        <v>64</v>
      </c>
      <c r="AS28" s="106">
        <v>28.596725323830601</v>
      </c>
      <c r="AT28" s="124" t="s">
        <v>64</v>
      </c>
      <c r="AU28" s="106">
        <v>28.405669998074899</v>
      </c>
      <c r="AV28" s="124" t="s">
        <v>64</v>
      </c>
      <c r="AW28" s="106">
        <v>28.6343535940908</v>
      </c>
      <c r="AX28" s="124" t="s">
        <v>64</v>
      </c>
      <c r="AY28" s="106">
        <v>28.574444500355899</v>
      </c>
      <c r="BA28" s="79" t="s">
        <v>125</v>
      </c>
      <c r="BB28" s="33" t="s">
        <v>62</v>
      </c>
      <c r="BC28" s="167"/>
      <c r="BD28" s="168"/>
      <c r="BE28" s="167"/>
      <c r="BF28" s="168"/>
      <c r="BG28" s="167"/>
      <c r="BH28" s="168"/>
      <c r="BI28" s="167"/>
      <c r="BJ28" s="168"/>
      <c r="BK28" s="167"/>
      <c r="BL28" s="168"/>
      <c r="BN28" s="228"/>
      <c r="BO28" s="229"/>
      <c r="BP28" s="228"/>
      <c r="BQ28" s="229"/>
      <c r="BR28" s="228"/>
      <c r="BS28" s="229"/>
      <c r="BT28" s="228"/>
      <c r="BU28" s="229"/>
      <c r="BV28" s="248"/>
      <c r="BW28" s="249"/>
      <c r="BY28" s="253" t="s">
        <v>125</v>
      </c>
      <c r="BZ28" s="267"/>
      <c r="CA28" s="268"/>
      <c r="CB28" s="254"/>
      <c r="CC28" s="168"/>
    </row>
    <row r="29" spans="2:81" ht="15" thickBot="1">
      <c r="B29" s="421" t="s">
        <v>126</v>
      </c>
      <c r="C29" s="422"/>
      <c r="D29" s="422"/>
      <c r="E29" s="422"/>
      <c r="F29" s="425" t="s">
        <v>127</v>
      </c>
      <c r="G29" s="425"/>
      <c r="H29" s="425"/>
      <c r="I29" s="426"/>
      <c r="J29" s="18"/>
      <c r="K29" s="28" t="s">
        <v>128</v>
      </c>
      <c r="L29" s="29" t="s">
        <v>78</v>
      </c>
      <c r="M29" s="30" t="s">
        <v>87</v>
      </c>
      <c r="N29" s="28" t="s">
        <v>61</v>
      </c>
      <c r="O29" s="84" t="s">
        <v>61</v>
      </c>
      <c r="P29" s="31" t="s">
        <v>61</v>
      </c>
      <c r="Q29" s="32" t="s">
        <v>62</v>
      </c>
      <c r="R29" s="28" t="s">
        <v>62</v>
      </c>
      <c r="S29" s="31" t="s">
        <v>62</v>
      </c>
      <c r="T29" s="32" t="s">
        <v>60</v>
      </c>
      <c r="U29" s="28" t="s">
        <v>61</v>
      </c>
      <c r="V29" s="33" t="s">
        <v>61</v>
      </c>
      <c r="W29" s="317" t="s">
        <v>63</v>
      </c>
      <c r="X29" s="317" t="s">
        <v>63</v>
      </c>
      <c r="Y29" s="271" t="s">
        <v>121</v>
      </c>
      <c r="Z29" s="79" t="s">
        <v>128</v>
      </c>
      <c r="AA29" s="124" t="s">
        <v>64</v>
      </c>
      <c r="AB29" s="106">
        <v>29.720593329542101</v>
      </c>
      <c r="AC29" s="124" t="s">
        <v>64</v>
      </c>
      <c r="AD29" s="106">
        <v>28.309321056369502</v>
      </c>
      <c r="AE29" s="6"/>
      <c r="AF29" s="6"/>
      <c r="AG29" s="46" t="s">
        <v>129</v>
      </c>
      <c r="AK29" s="6"/>
      <c r="AL29" s="6"/>
      <c r="AM29" s="79" t="s">
        <v>128</v>
      </c>
      <c r="AN29" s="124" t="s">
        <v>64</v>
      </c>
      <c r="AO29" s="106">
        <v>31.389848449811801</v>
      </c>
      <c r="AP29" s="124" t="s">
        <v>64</v>
      </c>
      <c r="AQ29" s="206">
        <v>31.342104040363701</v>
      </c>
      <c r="AR29" s="124" t="s">
        <v>64</v>
      </c>
      <c r="AS29" s="106">
        <v>28.4031572632462</v>
      </c>
      <c r="AT29" s="124" t="s">
        <v>64</v>
      </c>
      <c r="AU29" s="106">
        <v>28.590681344435001</v>
      </c>
      <c r="AV29" s="124" t="s">
        <v>64</v>
      </c>
      <c r="AW29" s="106">
        <v>28.424313579520099</v>
      </c>
      <c r="AX29" s="124" t="s">
        <v>64</v>
      </c>
      <c r="AY29" s="106">
        <v>28.475020854174701</v>
      </c>
      <c r="BA29" s="79" t="s">
        <v>128</v>
      </c>
      <c r="BB29" s="33" t="s">
        <v>62</v>
      </c>
      <c r="BC29" s="167"/>
      <c r="BD29" s="168"/>
      <c r="BE29" s="167"/>
      <c r="BF29" s="168"/>
      <c r="BG29" s="167"/>
      <c r="BH29" s="168"/>
      <c r="BI29" s="167"/>
      <c r="BJ29" s="168"/>
      <c r="BK29" s="167"/>
      <c r="BL29" s="168"/>
      <c r="BN29" s="228"/>
      <c r="BO29" s="229"/>
      <c r="BP29" s="228"/>
      <c r="BQ29" s="229"/>
      <c r="BR29" s="228"/>
      <c r="BS29" s="229"/>
      <c r="BT29" s="228"/>
      <c r="BU29" s="229"/>
      <c r="BV29" s="248"/>
      <c r="BW29" s="249"/>
      <c r="BY29" s="253" t="s">
        <v>128</v>
      </c>
      <c r="BZ29" s="267"/>
      <c r="CA29" s="268"/>
      <c r="CB29" s="254"/>
      <c r="CC29" s="168"/>
    </row>
    <row r="30" spans="2:81">
      <c r="B30" s="397" t="s">
        <v>130</v>
      </c>
      <c r="C30" s="398"/>
      <c r="D30" s="398"/>
      <c r="E30" s="399"/>
      <c r="F30" s="400" t="s">
        <v>131</v>
      </c>
      <c r="G30" s="401"/>
      <c r="H30" s="401"/>
      <c r="I30" s="402"/>
      <c r="J30" s="18"/>
      <c r="K30" s="28" t="s">
        <v>132</v>
      </c>
      <c r="L30" s="29" t="s">
        <v>78</v>
      </c>
      <c r="M30" s="30" t="s">
        <v>87</v>
      </c>
      <c r="N30" s="28" t="s">
        <v>61</v>
      </c>
      <c r="O30" s="84" t="s">
        <v>61</v>
      </c>
      <c r="P30" s="31" t="s">
        <v>61</v>
      </c>
      <c r="Q30" s="32" t="s">
        <v>62</v>
      </c>
      <c r="R30" s="28" t="s">
        <v>62</v>
      </c>
      <c r="S30" s="31" t="s">
        <v>62</v>
      </c>
      <c r="T30" s="32" t="s">
        <v>60</v>
      </c>
      <c r="U30" s="28" t="s">
        <v>61</v>
      </c>
      <c r="V30" s="33" t="s">
        <v>61</v>
      </c>
      <c r="W30" s="317" t="s">
        <v>63</v>
      </c>
      <c r="X30" s="317" t="s">
        <v>63</v>
      </c>
      <c r="Y30" s="271" t="s">
        <v>121</v>
      </c>
      <c r="Z30" s="79" t="s">
        <v>132</v>
      </c>
      <c r="AA30" s="124" t="s">
        <v>64</v>
      </c>
      <c r="AB30" s="106">
        <v>29.973998080645</v>
      </c>
      <c r="AC30" s="124" t="s">
        <v>64</v>
      </c>
      <c r="AD30" s="106">
        <v>28.257924022848499</v>
      </c>
      <c r="AE30" s="6"/>
      <c r="AG30" s="449" t="s">
        <v>69</v>
      </c>
      <c r="AH30" s="434"/>
      <c r="AI30" s="433" t="s">
        <v>70</v>
      </c>
      <c r="AJ30" s="434"/>
      <c r="AK30" s="6"/>
      <c r="AL30" s="6"/>
      <c r="AM30" s="79" t="s">
        <v>132</v>
      </c>
      <c r="AN30" s="124" t="s">
        <v>64</v>
      </c>
      <c r="AO30" s="106">
        <v>31.458873819301399</v>
      </c>
      <c r="AP30" s="124" t="s">
        <v>64</v>
      </c>
      <c r="AQ30" s="206">
        <v>31.3937222670057</v>
      </c>
      <c r="AR30" s="124" t="s">
        <v>64</v>
      </c>
      <c r="AS30" s="106">
        <v>28.536686284234399</v>
      </c>
      <c r="AT30" s="124" t="s">
        <v>64</v>
      </c>
      <c r="AU30" s="106">
        <v>28.687873560879002</v>
      </c>
      <c r="AV30" s="124" t="s">
        <v>64</v>
      </c>
      <c r="AW30" s="106">
        <v>28.481578465512701</v>
      </c>
      <c r="AX30" s="124" t="s">
        <v>64</v>
      </c>
      <c r="AY30" s="106">
        <v>28.486057749056801</v>
      </c>
      <c r="BA30" s="79" t="s">
        <v>132</v>
      </c>
      <c r="BB30" s="33" t="s">
        <v>62</v>
      </c>
      <c r="BC30" s="167"/>
      <c r="BD30" s="168"/>
      <c r="BE30" s="167"/>
      <c r="BF30" s="168"/>
      <c r="BG30" s="167"/>
      <c r="BH30" s="168"/>
      <c r="BI30" s="167"/>
      <c r="BJ30" s="168"/>
      <c r="BK30" s="167"/>
      <c r="BL30" s="168"/>
      <c r="BN30" s="228"/>
      <c r="BO30" s="229"/>
      <c r="BP30" s="228"/>
      <c r="BQ30" s="229"/>
      <c r="BR30" s="228"/>
      <c r="BS30" s="229"/>
      <c r="BT30" s="228"/>
      <c r="BU30" s="229"/>
      <c r="BV30" s="248"/>
      <c r="BW30" s="249"/>
      <c r="BY30" s="253" t="s">
        <v>132</v>
      </c>
      <c r="BZ30" s="267"/>
      <c r="CA30" s="268"/>
      <c r="CB30" s="254"/>
      <c r="CC30" s="168"/>
    </row>
    <row r="31" spans="2:81" ht="15" thickBot="1">
      <c r="B31" s="413" t="s">
        <v>133</v>
      </c>
      <c r="C31" s="414"/>
      <c r="D31" s="414"/>
      <c r="E31" s="414"/>
      <c r="F31" s="415" t="s">
        <v>124</v>
      </c>
      <c r="G31" s="415"/>
      <c r="H31" s="415"/>
      <c r="I31" s="416"/>
      <c r="J31" s="18"/>
      <c r="K31" s="28" t="s">
        <v>134</v>
      </c>
      <c r="L31" s="29" t="s">
        <v>78</v>
      </c>
      <c r="M31" s="30" t="s">
        <v>87</v>
      </c>
      <c r="N31" s="28" t="s">
        <v>88</v>
      </c>
      <c r="O31" s="84" t="s">
        <v>88</v>
      </c>
      <c r="P31" s="31" t="s">
        <v>61</v>
      </c>
      <c r="Q31" s="32" t="s">
        <v>62</v>
      </c>
      <c r="R31" s="28" t="s">
        <v>62</v>
      </c>
      <c r="S31" s="31" t="s">
        <v>62</v>
      </c>
      <c r="T31" s="308" t="s">
        <v>60</v>
      </c>
      <c r="U31" s="28" t="s">
        <v>88</v>
      </c>
      <c r="V31" s="33" t="s">
        <v>88</v>
      </c>
      <c r="W31" s="317" t="s">
        <v>90</v>
      </c>
      <c r="X31" s="320" t="s">
        <v>117</v>
      </c>
      <c r="Y31" s="271" t="s">
        <v>118</v>
      </c>
      <c r="Z31" s="79" t="s">
        <v>134</v>
      </c>
      <c r="AA31" s="149">
        <v>29.272286580747199</v>
      </c>
      <c r="AB31" s="106">
        <v>29.633578268977701</v>
      </c>
      <c r="AC31" s="149">
        <v>28.153032215363702</v>
      </c>
      <c r="AD31" s="106">
        <v>28.280121561206499</v>
      </c>
      <c r="AE31" s="6"/>
      <c r="AG31" s="100" t="s">
        <v>55</v>
      </c>
      <c r="AH31" s="101" t="s">
        <v>56</v>
      </c>
      <c r="AI31" s="102" t="s">
        <v>55</v>
      </c>
      <c r="AJ31" s="101" t="s">
        <v>56</v>
      </c>
      <c r="AK31" s="6"/>
      <c r="AL31" s="6"/>
      <c r="AM31" s="79" t="s">
        <v>134</v>
      </c>
      <c r="AN31" s="124" t="s">
        <v>64</v>
      </c>
      <c r="AO31" s="106">
        <v>31.320735117591301</v>
      </c>
      <c r="AP31" s="124" t="s">
        <v>64</v>
      </c>
      <c r="AQ31" s="206">
        <v>31.147143238523299</v>
      </c>
      <c r="AR31" s="124" t="s">
        <v>64</v>
      </c>
      <c r="AS31" s="106">
        <v>28.534342106053099</v>
      </c>
      <c r="AT31" s="124" t="s">
        <v>64</v>
      </c>
      <c r="AU31" s="106">
        <v>28.433512159302101</v>
      </c>
      <c r="AV31" s="124" t="s">
        <v>64</v>
      </c>
      <c r="AW31" s="106">
        <v>28.4952095966561</v>
      </c>
      <c r="AX31" s="124" t="s">
        <v>64</v>
      </c>
      <c r="AY31" s="106">
        <v>28.515741241976698</v>
      </c>
      <c r="BA31" s="79" t="s">
        <v>134</v>
      </c>
      <c r="BB31" s="33" t="s">
        <v>62</v>
      </c>
      <c r="BC31" s="167"/>
      <c r="BD31" s="168"/>
      <c r="BE31" s="167"/>
      <c r="BF31" s="168"/>
      <c r="BG31" s="167"/>
      <c r="BH31" s="168"/>
      <c r="BI31" s="167"/>
      <c r="BJ31" s="168"/>
      <c r="BK31" s="167"/>
      <c r="BL31" s="168"/>
      <c r="BN31" s="228"/>
      <c r="BO31" s="229"/>
      <c r="BP31" s="228"/>
      <c r="BQ31" s="229"/>
      <c r="BR31" s="228"/>
      <c r="BS31" s="229"/>
      <c r="BT31" s="228"/>
      <c r="BU31" s="229"/>
      <c r="BV31" s="248"/>
      <c r="BW31" s="249"/>
      <c r="BY31" s="253" t="s">
        <v>134</v>
      </c>
      <c r="BZ31" s="267"/>
      <c r="CA31" s="268"/>
      <c r="CB31" s="254"/>
      <c r="CC31" s="168"/>
    </row>
    <row r="32" spans="2:81" ht="15" customHeight="1">
      <c r="B32" s="413" t="s">
        <v>100</v>
      </c>
      <c r="C32" s="414"/>
      <c r="D32" s="414"/>
      <c r="E32" s="414"/>
      <c r="F32" s="415" t="s">
        <v>135</v>
      </c>
      <c r="G32" s="415"/>
      <c r="H32" s="415"/>
      <c r="I32" s="416"/>
      <c r="J32" s="18"/>
      <c r="K32" s="28" t="s">
        <v>136</v>
      </c>
      <c r="L32" s="29" t="s">
        <v>78</v>
      </c>
      <c r="M32" s="30" t="s">
        <v>87</v>
      </c>
      <c r="N32" s="28" t="s">
        <v>88</v>
      </c>
      <c r="O32" s="84" t="s">
        <v>88</v>
      </c>
      <c r="P32" s="31" t="s">
        <v>88</v>
      </c>
      <c r="Q32" s="32" t="s">
        <v>88</v>
      </c>
      <c r="R32" s="28" t="s">
        <v>88</v>
      </c>
      <c r="S32" s="31" t="s">
        <v>62</v>
      </c>
      <c r="T32" s="32" t="s">
        <v>89</v>
      </c>
      <c r="U32" s="28" t="s">
        <v>62</v>
      </c>
      <c r="V32" s="33" t="s">
        <v>62</v>
      </c>
      <c r="W32" s="317" t="s">
        <v>90</v>
      </c>
      <c r="X32" s="317" t="s">
        <v>90</v>
      </c>
      <c r="Z32" s="79" t="s">
        <v>136</v>
      </c>
      <c r="AA32" s="149">
        <v>28.152214386062798</v>
      </c>
      <c r="AB32" s="106">
        <v>30.1121864841366</v>
      </c>
      <c r="AC32" s="149">
        <v>27.012574251526502</v>
      </c>
      <c r="AD32" s="106">
        <v>28.216208780436599</v>
      </c>
      <c r="AE32" s="6"/>
      <c r="AF32" s="78" t="s">
        <v>74</v>
      </c>
      <c r="AG32" s="87">
        <f>AVERAGE(AA14:AA23)</f>
        <v>22.353237761958859</v>
      </c>
      <c r="AH32" s="76">
        <f>AVERAGE(AB14:AB23)</f>
        <v>29.811563432874369</v>
      </c>
      <c r="AI32" s="86">
        <f>AVERAGE(AC14:AC23)</f>
        <v>20.348866275280965</v>
      </c>
      <c r="AJ32" s="76">
        <f>AVERAGE(AD14:AD23)</f>
        <v>29.953528257287822</v>
      </c>
      <c r="AK32" s="6"/>
      <c r="AL32" s="6"/>
      <c r="AM32" s="79" t="s">
        <v>136</v>
      </c>
      <c r="AN32" s="124" t="s">
        <v>64</v>
      </c>
      <c r="AO32" s="106">
        <v>31.356561058380802</v>
      </c>
      <c r="AP32" s="162">
        <v>20.042069644580099</v>
      </c>
      <c r="AQ32" s="206">
        <v>32.226911423440399</v>
      </c>
      <c r="AR32" s="167"/>
      <c r="AS32" s="168"/>
      <c r="AT32" s="167"/>
      <c r="AU32" s="168"/>
      <c r="AV32" s="167"/>
      <c r="AW32" s="168"/>
      <c r="AX32" s="167"/>
      <c r="AY32" s="168"/>
      <c r="BA32" s="79" t="s">
        <v>136</v>
      </c>
      <c r="BB32" s="33">
        <v>2</v>
      </c>
      <c r="BC32" s="240" t="s">
        <v>64</v>
      </c>
      <c r="BD32" s="106">
        <v>26.3524988971052</v>
      </c>
      <c r="BE32" s="135" t="s">
        <v>64</v>
      </c>
      <c r="BF32" s="106">
        <v>26.396031028082799</v>
      </c>
      <c r="BG32" s="135" t="s">
        <v>64</v>
      </c>
      <c r="BH32" s="106">
        <v>26.140666332741599</v>
      </c>
      <c r="BI32" s="135" t="s">
        <v>64</v>
      </c>
      <c r="BJ32" s="106">
        <v>26.316661733965599</v>
      </c>
      <c r="BK32" s="135" t="s">
        <v>64</v>
      </c>
      <c r="BL32" s="106">
        <v>26.000063801404401</v>
      </c>
      <c r="BN32" s="28" t="s">
        <v>64</v>
      </c>
      <c r="BO32" s="106">
        <v>24.1</v>
      </c>
      <c r="BP32" s="28" t="s">
        <v>64</v>
      </c>
      <c r="BQ32" s="106">
        <v>24.12</v>
      </c>
      <c r="BR32" s="28" t="s">
        <v>64</v>
      </c>
      <c r="BS32" s="106">
        <v>24.37</v>
      </c>
      <c r="BT32" s="28" t="s">
        <v>64</v>
      </c>
      <c r="BU32" s="106">
        <v>24.82</v>
      </c>
      <c r="BV32" s="251">
        <v>18.649999999999999</v>
      </c>
      <c r="BW32" s="106">
        <v>23.71</v>
      </c>
      <c r="BY32" s="181" t="s">
        <v>136</v>
      </c>
      <c r="BZ32" s="263">
        <v>2</v>
      </c>
      <c r="CA32" s="269">
        <v>10</v>
      </c>
      <c r="CB32" s="278">
        <v>19.350000000000001</v>
      </c>
      <c r="CC32" s="276">
        <v>20.92</v>
      </c>
    </row>
    <row r="33" spans="2:81" ht="15.75" customHeight="1" thickBot="1">
      <c r="B33" s="413" t="s">
        <v>137</v>
      </c>
      <c r="C33" s="414"/>
      <c r="D33" s="414"/>
      <c r="E33" s="414"/>
      <c r="F33" s="415" t="s">
        <v>62</v>
      </c>
      <c r="G33" s="415"/>
      <c r="H33" s="415"/>
      <c r="I33" s="416"/>
      <c r="J33" s="18"/>
      <c r="K33" s="34" t="s">
        <v>138</v>
      </c>
      <c r="L33" s="35" t="s">
        <v>78</v>
      </c>
      <c r="M33" s="36" t="s">
        <v>87</v>
      </c>
      <c r="N33" s="34" t="s">
        <v>88</v>
      </c>
      <c r="O33" s="85" t="s">
        <v>88</v>
      </c>
      <c r="P33" s="37" t="s">
        <v>88</v>
      </c>
      <c r="Q33" s="38" t="s">
        <v>88</v>
      </c>
      <c r="R33" s="34" t="s">
        <v>88</v>
      </c>
      <c r="S33" s="37" t="s">
        <v>62</v>
      </c>
      <c r="T33" s="38" t="s">
        <v>89</v>
      </c>
      <c r="U33" s="34" t="s">
        <v>62</v>
      </c>
      <c r="V33" s="45" t="s">
        <v>62</v>
      </c>
      <c r="W33" s="318" t="s">
        <v>90</v>
      </c>
      <c r="X33" s="318" t="s">
        <v>90</v>
      </c>
      <c r="Z33" s="80" t="s">
        <v>138</v>
      </c>
      <c r="AA33" s="158">
        <v>27.9017670079851</v>
      </c>
      <c r="AB33" s="107">
        <v>30.381916529878701</v>
      </c>
      <c r="AC33" s="150">
        <v>26.745087692077401</v>
      </c>
      <c r="AD33" s="113">
        <v>28.006891736168701</v>
      </c>
      <c r="AE33" s="6"/>
      <c r="AF33" s="80" t="s">
        <v>83</v>
      </c>
      <c r="AG33" s="93">
        <f>AVERAGE(AA24:AA33)</f>
        <v>29.838787171474319</v>
      </c>
      <c r="AH33" s="77">
        <f>AVERAGE(AB24:AB33)</f>
        <v>30.084104250059635</v>
      </c>
      <c r="AI33" s="103">
        <f>AVERAGE(AC24:AC33)</f>
        <v>28.430711766143034</v>
      </c>
      <c r="AJ33" s="77">
        <f>AVERAGE(AD24:AD33)</f>
        <v>28.32280974936743</v>
      </c>
      <c r="AK33" s="6"/>
      <c r="AL33" s="6"/>
      <c r="AM33" s="80" t="s">
        <v>138</v>
      </c>
      <c r="AN33" s="129" t="s">
        <v>64</v>
      </c>
      <c r="AO33" s="107">
        <v>31.596930592343899</v>
      </c>
      <c r="AP33" s="164">
        <v>20.2420069880855</v>
      </c>
      <c r="AQ33" s="207">
        <v>32.170704201077299</v>
      </c>
      <c r="AR33" s="169"/>
      <c r="AS33" s="170"/>
      <c r="AT33" s="169"/>
      <c r="AU33" s="170"/>
      <c r="AV33" s="169"/>
      <c r="AW33" s="170"/>
      <c r="AX33" s="169"/>
      <c r="AY33" s="170"/>
      <c r="BA33" s="80" t="s">
        <v>138</v>
      </c>
      <c r="BB33" s="45">
        <v>2</v>
      </c>
      <c r="BC33" s="241" t="s">
        <v>64</v>
      </c>
      <c r="BD33" s="107">
        <v>26.1928365400898</v>
      </c>
      <c r="BE33" s="135" t="s">
        <v>64</v>
      </c>
      <c r="BF33" s="106">
        <v>26.211125611186102</v>
      </c>
      <c r="BG33" s="135" t="s">
        <v>64</v>
      </c>
      <c r="BH33" s="106">
        <v>26.292529825778502</v>
      </c>
      <c r="BI33" s="135" t="s">
        <v>64</v>
      </c>
      <c r="BJ33" s="106">
        <v>26.950647958842801</v>
      </c>
      <c r="BK33" s="135" t="s">
        <v>64</v>
      </c>
      <c r="BL33" s="106">
        <v>26.912165085570201</v>
      </c>
      <c r="BN33" s="34" t="s">
        <v>64</v>
      </c>
      <c r="BO33" s="107">
        <v>24.25</v>
      </c>
      <c r="BP33" s="34" t="s">
        <v>64</v>
      </c>
      <c r="BQ33" s="107">
        <v>24.42</v>
      </c>
      <c r="BR33" s="34" t="s">
        <v>64</v>
      </c>
      <c r="BS33" s="107">
        <v>24.19</v>
      </c>
      <c r="BT33" s="250">
        <v>16.12</v>
      </c>
      <c r="BU33" s="107">
        <v>24.18</v>
      </c>
      <c r="BV33" s="250">
        <v>17</v>
      </c>
      <c r="BW33" s="107">
        <v>24.04</v>
      </c>
      <c r="BY33" s="182" t="s">
        <v>138</v>
      </c>
      <c r="BZ33" s="270">
        <v>2</v>
      </c>
      <c r="CA33" s="269">
        <v>9</v>
      </c>
      <c r="CB33" s="281">
        <v>16.829999999999998</v>
      </c>
      <c r="CC33" s="276">
        <v>20.67</v>
      </c>
    </row>
    <row r="34" spans="2:81" ht="15.75" customHeight="1" thickBot="1">
      <c r="B34" s="397" t="s">
        <v>139</v>
      </c>
      <c r="C34" s="398"/>
      <c r="D34" s="398"/>
      <c r="E34" s="399"/>
      <c r="F34" s="479" t="s">
        <v>62</v>
      </c>
      <c r="G34" s="480"/>
      <c r="H34" s="480"/>
      <c r="I34" s="481"/>
      <c r="J34" s="18"/>
      <c r="U34" s="44"/>
      <c r="V34" s="44"/>
      <c r="Z34" s="127" t="s">
        <v>140</v>
      </c>
      <c r="AA34" s="123">
        <v>21.700405638702399</v>
      </c>
      <c r="AB34" s="105">
        <v>29.6931745179273</v>
      </c>
      <c r="AC34" s="123">
        <v>20.338453446270702</v>
      </c>
      <c r="AD34" s="105">
        <v>27.815620991753601</v>
      </c>
      <c r="AK34" s="6"/>
      <c r="AL34" s="6"/>
      <c r="AM34" s="155" t="s">
        <v>140</v>
      </c>
      <c r="AN34" s="128">
        <v>15.795311693777601</v>
      </c>
      <c r="AO34" s="105">
        <v>31.842087888325501</v>
      </c>
      <c r="AP34" s="128">
        <v>18.0823581139109</v>
      </c>
      <c r="AQ34" s="105">
        <v>31.478747914762899</v>
      </c>
      <c r="AR34" s="210"/>
      <c r="AS34" s="178"/>
      <c r="AT34" s="165"/>
      <c r="AU34" s="166"/>
      <c r="AV34" s="165"/>
      <c r="AW34" s="166"/>
      <c r="AX34" s="165"/>
      <c r="AY34" s="166"/>
      <c r="BA34" s="155" t="s">
        <v>140</v>
      </c>
      <c r="BB34" s="27" t="s">
        <v>61</v>
      </c>
      <c r="BC34" s="239">
        <v>18.176163795649099</v>
      </c>
      <c r="BD34" s="105">
        <v>26.883085630716401</v>
      </c>
      <c r="BE34" s="165"/>
      <c r="BF34" s="166"/>
      <c r="BG34" s="165"/>
      <c r="BH34" s="166"/>
      <c r="BI34" s="165"/>
      <c r="BJ34" s="166"/>
      <c r="BK34" s="165"/>
      <c r="BL34" s="166"/>
      <c r="BN34" s="226"/>
      <c r="BO34" s="227"/>
      <c r="BP34" s="226"/>
      <c r="BQ34" s="227"/>
      <c r="BR34" s="226"/>
      <c r="BS34" s="227"/>
      <c r="BT34" s="226"/>
      <c r="BU34" s="227"/>
      <c r="BV34" s="226"/>
      <c r="BW34" s="227"/>
      <c r="BY34" s="155" t="s">
        <v>140</v>
      </c>
      <c r="BZ34" s="83" t="s">
        <v>61</v>
      </c>
      <c r="CA34" s="41" t="s">
        <v>61</v>
      </c>
      <c r="CB34" s="275">
        <v>23.31</v>
      </c>
      <c r="CC34" s="105">
        <v>22.01</v>
      </c>
    </row>
    <row r="35" spans="2:81" ht="15" thickBot="1">
      <c r="B35" s="407" t="s">
        <v>141</v>
      </c>
      <c r="C35" s="408"/>
      <c r="D35" s="408"/>
      <c r="E35" s="409"/>
      <c r="F35" s="410" t="s">
        <v>62</v>
      </c>
      <c r="G35" s="411"/>
      <c r="H35" s="411"/>
      <c r="I35" s="412"/>
      <c r="U35" s="310" t="s">
        <v>118</v>
      </c>
      <c r="V35" s="472" t="s">
        <v>142</v>
      </c>
      <c r="W35" s="473"/>
      <c r="X35" s="314"/>
      <c r="Z35" s="81" t="s">
        <v>143</v>
      </c>
      <c r="AA35" s="28" t="s">
        <v>64</v>
      </c>
      <c r="AB35" s="106">
        <v>29.801502631829901</v>
      </c>
      <c r="AC35" s="28" t="s">
        <v>64</v>
      </c>
      <c r="AD35" s="106">
        <v>28.210082920477099</v>
      </c>
      <c r="AK35" s="6"/>
      <c r="AL35" s="6"/>
      <c r="AM35" s="156" t="s">
        <v>143</v>
      </c>
      <c r="AN35" s="124" t="s">
        <v>64</v>
      </c>
      <c r="AO35" s="130">
        <v>31.254755556359399</v>
      </c>
      <c r="AP35" s="124" t="s">
        <v>64</v>
      </c>
      <c r="AQ35" s="130">
        <v>31.407989263451</v>
      </c>
      <c r="AR35" s="124" t="s">
        <v>64</v>
      </c>
      <c r="AS35" s="115">
        <v>28.653340964099399</v>
      </c>
      <c r="AT35" s="124" t="s">
        <v>64</v>
      </c>
      <c r="AU35" s="115">
        <v>28.602268319793598</v>
      </c>
      <c r="AV35" s="124" t="s">
        <v>64</v>
      </c>
      <c r="AW35" s="115">
        <v>28.495326805701701</v>
      </c>
      <c r="AX35" s="124" t="s">
        <v>64</v>
      </c>
      <c r="AY35" s="234">
        <v>28.584565137911699</v>
      </c>
      <c r="BA35" s="156" t="s">
        <v>143</v>
      </c>
      <c r="BB35" s="33" t="s">
        <v>61</v>
      </c>
      <c r="BC35" s="240" t="s">
        <v>64</v>
      </c>
      <c r="BD35" s="106">
        <v>26.318523993958198</v>
      </c>
      <c r="BE35" s="167"/>
      <c r="BF35" s="225"/>
      <c r="BG35" s="167"/>
      <c r="BH35" s="225"/>
      <c r="BI35" s="167"/>
      <c r="BJ35" s="225"/>
      <c r="BK35" s="167"/>
      <c r="BL35" s="225"/>
      <c r="BN35" s="228"/>
      <c r="BO35" s="229"/>
      <c r="BP35" s="228"/>
      <c r="BQ35" s="229"/>
      <c r="BR35" s="228"/>
      <c r="BS35" s="229"/>
      <c r="BT35" s="228"/>
      <c r="BU35" s="229"/>
      <c r="BV35" s="228"/>
      <c r="BW35" s="229"/>
      <c r="BY35" s="156" t="s">
        <v>143</v>
      </c>
      <c r="BZ35" s="84" t="s">
        <v>61</v>
      </c>
      <c r="CA35" s="33" t="s">
        <v>61</v>
      </c>
      <c r="CB35" s="139" t="s">
        <v>64</v>
      </c>
      <c r="CC35" s="137">
        <v>21.94</v>
      </c>
    </row>
    <row r="36" spans="2:81" ht="15.95" thickBot="1">
      <c r="K36" s="330"/>
      <c r="U36" s="19"/>
      <c r="V36" s="474"/>
      <c r="W36" s="475"/>
      <c r="X36" s="314"/>
      <c r="Z36" s="81" t="s">
        <v>144</v>
      </c>
      <c r="AA36" s="28" t="s">
        <v>64</v>
      </c>
      <c r="AB36" s="106">
        <v>30.042658612623601</v>
      </c>
      <c r="AC36" s="28" t="s">
        <v>64</v>
      </c>
      <c r="AD36" s="106">
        <v>28.743299608103499</v>
      </c>
      <c r="AK36" s="6"/>
      <c r="AL36" s="6"/>
      <c r="AM36" s="157" t="s">
        <v>145</v>
      </c>
      <c r="AN36" s="126" t="s">
        <v>64</v>
      </c>
      <c r="AO36" s="131">
        <v>31.353372083368299</v>
      </c>
      <c r="AP36" s="171"/>
      <c r="AQ36" s="172"/>
      <c r="AR36" s="171"/>
      <c r="AS36" s="172"/>
      <c r="AT36" s="171"/>
      <c r="AU36" s="172"/>
      <c r="AV36" s="171"/>
      <c r="AW36" s="172"/>
      <c r="AX36" s="171"/>
      <c r="AY36" s="172"/>
      <c r="BA36" s="157" t="s">
        <v>145</v>
      </c>
      <c r="BB36" s="45" t="s">
        <v>61</v>
      </c>
      <c r="BC36" s="241" t="s">
        <v>64</v>
      </c>
      <c r="BD36" s="107">
        <v>27.2519556359895</v>
      </c>
      <c r="BE36" s="171"/>
      <c r="BF36" s="172"/>
      <c r="BG36" s="171"/>
      <c r="BH36" s="172"/>
      <c r="BI36" s="171"/>
      <c r="BJ36" s="172"/>
      <c r="BK36" s="171"/>
      <c r="BL36" s="172"/>
      <c r="BN36" s="230"/>
      <c r="BO36" s="231"/>
      <c r="BP36" s="230"/>
      <c r="BQ36" s="231"/>
      <c r="BR36" s="230"/>
      <c r="BS36" s="231"/>
      <c r="BT36" s="230"/>
      <c r="BU36" s="231"/>
      <c r="BV36" s="230"/>
      <c r="BW36" s="231"/>
      <c r="BY36" s="157" t="s">
        <v>145</v>
      </c>
      <c r="BZ36" s="85" t="s">
        <v>61</v>
      </c>
      <c r="CA36" s="45" t="s">
        <v>61</v>
      </c>
      <c r="CB36" s="140" t="s">
        <v>64</v>
      </c>
      <c r="CC36" s="113">
        <v>22.6</v>
      </c>
    </row>
    <row r="37" spans="2:81" ht="15.75" customHeight="1" thickBot="1">
      <c r="B37" s="98" t="s">
        <v>146</v>
      </c>
      <c r="T37" s="115"/>
      <c r="U37" s="19"/>
      <c r="V37" s="474"/>
      <c r="W37" s="475"/>
      <c r="X37" s="314"/>
      <c r="Z37" s="82" t="s">
        <v>145</v>
      </c>
      <c r="AA37" s="34" t="s">
        <v>64</v>
      </c>
      <c r="AB37" s="107"/>
      <c r="AC37" s="34" t="s">
        <v>64</v>
      </c>
      <c r="AD37" s="107">
        <v>28.1552957995325</v>
      </c>
      <c r="AK37" s="6"/>
      <c r="AL37" s="6"/>
      <c r="AM37" s="44" t="s">
        <v>147</v>
      </c>
      <c r="BA37" s="6" t="s">
        <v>148</v>
      </c>
      <c r="BN37" s="6" t="s">
        <v>149</v>
      </c>
      <c r="BY37" s="6" t="s">
        <v>150</v>
      </c>
    </row>
    <row r="38" spans="2:81" ht="15" thickBot="1">
      <c r="B38" s="13" t="s">
        <v>151</v>
      </c>
      <c r="K38" s="13"/>
      <c r="L38" s="13"/>
      <c r="M38" s="13"/>
      <c r="N38" s="13"/>
      <c r="U38" s="19"/>
      <c r="V38" s="476"/>
      <c r="W38" s="477"/>
      <c r="X38" s="314"/>
      <c r="Z38" s="6" t="s">
        <v>152</v>
      </c>
      <c r="AA38" s="6"/>
      <c r="AB38" s="6"/>
      <c r="AC38" s="6"/>
      <c r="AD38" s="6"/>
      <c r="AE38" s="6"/>
      <c r="AM38" s="6" t="s">
        <v>153</v>
      </c>
    </row>
    <row r="39" spans="2:81" ht="15" thickBot="1">
      <c r="B39" s="6" t="s">
        <v>154</v>
      </c>
      <c r="C39" s="47">
        <v>45337</v>
      </c>
      <c r="K39" s="143" t="s">
        <v>155</v>
      </c>
      <c r="L39" s="322" t="s">
        <v>90</v>
      </c>
      <c r="M39" s="323" t="s">
        <v>63</v>
      </c>
      <c r="N39" s="323" t="s">
        <v>156</v>
      </c>
      <c r="O39" s="324" t="s">
        <v>157</v>
      </c>
      <c r="Q39" s="59" t="s">
        <v>158</v>
      </c>
      <c r="R39" s="325">
        <f>L42/SUM(L42,O42)</f>
        <v>1</v>
      </c>
      <c r="U39" s="19"/>
      <c r="Z39" s="44" t="s">
        <v>159</v>
      </c>
      <c r="AA39" s="6"/>
      <c r="AB39" s="6"/>
      <c r="AC39" s="6"/>
      <c r="AD39" s="6"/>
      <c r="AE39" s="6"/>
      <c r="AM39" s="6" t="s">
        <v>160</v>
      </c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</row>
    <row r="40" spans="2:81" ht="15" customHeight="1">
      <c r="B40" s="6" t="s">
        <v>161</v>
      </c>
      <c r="C40" s="47">
        <v>45338</v>
      </c>
      <c r="K40" s="51" t="s">
        <v>162</v>
      </c>
      <c r="L40" s="20">
        <f>COUNTIF($W$9:$W$13,L39)</f>
        <v>0</v>
      </c>
      <c r="M40" s="23">
        <f>COUNTIF($W$9:$W$13,M39)</f>
        <v>5</v>
      </c>
      <c r="N40" s="23">
        <f>COUNTIF($W$9:$W$13,N39)</f>
        <v>0</v>
      </c>
      <c r="O40" s="41">
        <f>COUNTIF($W$9:$W$13,O39)</f>
        <v>0</v>
      </c>
      <c r="Q40" s="64" t="s">
        <v>163</v>
      </c>
      <c r="R40" s="326">
        <f>M42/SUM(M42,N42)</f>
        <v>1</v>
      </c>
      <c r="U40" s="310" t="s">
        <v>121</v>
      </c>
      <c r="V40" s="466" t="s">
        <v>164</v>
      </c>
      <c r="W40" s="467"/>
      <c r="X40" s="315"/>
      <c r="AM40" s="6" t="s">
        <v>165</v>
      </c>
      <c r="AP40" s="147"/>
      <c r="AS40" s="147"/>
      <c r="AT40" s="491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73"/>
    </row>
    <row r="41" spans="2:81" ht="15" customHeight="1" thickBot="1">
      <c r="B41" s="6" t="s">
        <v>166</v>
      </c>
      <c r="C41" s="19" t="s">
        <v>167</v>
      </c>
      <c r="K41" s="327" t="s">
        <v>168</v>
      </c>
      <c r="L41" s="34">
        <f>COUNTIF($W$14:$W$33,L39)</f>
        <v>16</v>
      </c>
      <c r="M41" s="37">
        <f>COUNTIF($W$14:$W$33,M39)</f>
        <v>4</v>
      </c>
      <c r="N41" s="37">
        <f>COUNTIF($W$14:$W$33,N39)</f>
        <v>0</v>
      </c>
      <c r="O41" s="45">
        <f>COUNTIF($W$14:$W$33,O39)</f>
        <v>0</v>
      </c>
      <c r="Q41" s="64" t="s">
        <v>169</v>
      </c>
      <c r="R41" s="326">
        <f>1-R39</f>
        <v>0</v>
      </c>
      <c r="V41" s="468"/>
      <c r="W41" s="469"/>
      <c r="X41" s="315"/>
      <c r="AJ41" s="491"/>
      <c r="AK41" s="173"/>
      <c r="AL41" s="173"/>
      <c r="AM41" s="174"/>
      <c r="AP41" s="147"/>
      <c r="AS41" s="147"/>
      <c r="AT41" s="174"/>
      <c r="AU41" s="147"/>
      <c r="AV41" s="147"/>
      <c r="AW41" s="147"/>
      <c r="AX41" s="147"/>
      <c r="AY41" s="14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 spans="2:81" ht="15" thickBot="1">
      <c r="L42" s="7">
        <f>SUM(L40:L41)</f>
        <v>16</v>
      </c>
      <c r="M42" s="7">
        <f>SUM(M40:M41)</f>
        <v>9</v>
      </c>
      <c r="N42" s="7">
        <f>SUM(N40:N41)</f>
        <v>0</v>
      </c>
      <c r="O42" s="7">
        <f>SUM(O40:O41)</f>
        <v>0</v>
      </c>
      <c r="Q42" s="64" t="s">
        <v>170</v>
      </c>
      <c r="R42" s="328">
        <f>1-R40</f>
        <v>0</v>
      </c>
      <c r="V42" s="468"/>
      <c r="W42" s="469"/>
      <c r="X42" s="315"/>
      <c r="Z42" s="6" t="s">
        <v>171</v>
      </c>
      <c r="AF42" s="491"/>
      <c r="AG42" s="173"/>
      <c r="AH42" s="173"/>
      <c r="AI42" s="173"/>
      <c r="AJ42" s="174"/>
      <c r="AK42" s="147"/>
      <c r="AL42" s="147"/>
      <c r="AM42" s="174"/>
      <c r="AP42" s="147"/>
      <c r="AS42" s="147"/>
      <c r="AT42" s="174"/>
      <c r="AU42" s="147"/>
      <c r="AV42" s="147"/>
      <c r="AW42" s="147"/>
      <c r="AX42" s="147"/>
      <c r="AY42" s="147"/>
      <c r="AZ42" s="7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</row>
    <row r="43" spans="2:81" ht="15.75" customHeight="1" thickBot="1">
      <c r="B43" s="90" t="s">
        <v>172</v>
      </c>
      <c r="C43" s="91" t="s">
        <v>173</v>
      </c>
      <c r="D43" s="92" t="s">
        <v>174</v>
      </c>
      <c r="E43" s="90" t="s">
        <v>175</v>
      </c>
      <c r="L43" s="7"/>
      <c r="M43" s="7"/>
      <c r="N43" s="7"/>
      <c r="O43" s="7"/>
      <c r="Q43" s="67" t="s">
        <v>176</v>
      </c>
      <c r="R43" s="329">
        <f>SUM(L42:M42)/SUM(L42:O42)</f>
        <v>1</v>
      </c>
      <c r="V43" s="470"/>
      <c r="W43" s="471"/>
      <c r="X43" s="315"/>
      <c r="AF43" s="174"/>
      <c r="AG43" s="147"/>
      <c r="AH43" s="147"/>
      <c r="AI43" s="147"/>
      <c r="AJ43" s="174"/>
      <c r="AK43" s="147"/>
      <c r="AL43" s="147"/>
      <c r="AM43" s="174"/>
      <c r="AP43" s="147"/>
      <c r="AS43" s="147"/>
      <c r="AT43" s="174"/>
      <c r="AU43" s="147"/>
      <c r="AV43" s="147"/>
      <c r="AW43" s="147"/>
      <c r="AX43" s="147"/>
      <c r="AY43" s="147"/>
      <c r="AZ43" s="7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</row>
    <row r="44" spans="2:81">
      <c r="B44" s="48">
        <v>1E-4</v>
      </c>
      <c r="C44" s="49" t="s">
        <v>177</v>
      </c>
      <c r="D44" s="50" t="s">
        <v>177</v>
      </c>
      <c r="E44" s="51">
        <v>8500</v>
      </c>
      <c r="R44" s="19"/>
      <c r="AF44" s="174"/>
      <c r="AG44" s="147"/>
      <c r="AH44" s="147"/>
      <c r="AI44" s="147"/>
      <c r="AJ44" s="174"/>
      <c r="AK44" s="147"/>
      <c r="AL44" s="147"/>
      <c r="AM44" s="174"/>
      <c r="AP44" s="147"/>
      <c r="AS44" s="147"/>
      <c r="AT44" s="174"/>
      <c r="AU44" s="147"/>
      <c r="AV44" s="147"/>
      <c r="AW44" s="147"/>
      <c r="AX44" s="147"/>
      <c r="AY44" s="147"/>
      <c r="AZ44" s="7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</row>
    <row r="45" spans="2:81" ht="15" thickBot="1">
      <c r="B45" s="141">
        <v>1.0000000000000001E-5</v>
      </c>
      <c r="C45" s="52">
        <v>88</v>
      </c>
      <c r="D45" s="53">
        <v>82</v>
      </c>
      <c r="E45" s="142">
        <v>850</v>
      </c>
      <c r="F45" s="6" t="s">
        <v>178</v>
      </c>
      <c r="K45" s="13" t="s">
        <v>179</v>
      </c>
      <c r="R45" s="19"/>
      <c r="V45" s="309"/>
      <c r="W45" s="309"/>
      <c r="X45" s="309"/>
      <c r="AF45" s="174"/>
      <c r="AG45" s="147"/>
      <c r="AH45" s="147"/>
      <c r="AI45" s="147"/>
      <c r="AJ45" s="174"/>
      <c r="AK45" s="147"/>
      <c r="AL45" s="147"/>
      <c r="AM45" s="174"/>
      <c r="AP45" s="147"/>
      <c r="AS45" s="147"/>
      <c r="AT45" s="174"/>
      <c r="AU45" s="147"/>
      <c r="AV45" s="147"/>
      <c r="AW45" s="147"/>
      <c r="AX45" s="147"/>
      <c r="AY45" s="147"/>
      <c r="AZ45" s="7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</row>
    <row r="46" spans="2:81" ht="15" thickBot="1">
      <c r="B46" s="55">
        <v>9.9999999999999995E-7</v>
      </c>
      <c r="C46" s="56">
        <v>9</v>
      </c>
      <c r="D46" s="57">
        <v>11</v>
      </c>
      <c r="E46" s="58">
        <v>85</v>
      </c>
      <c r="K46" s="143" t="s">
        <v>54</v>
      </c>
      <c r="L46" s="322" t="s">
        <v>90</v>
      </c>
      <c r="M46" s="323" t="s">
        <v>63</v>
      </c>
      <c r="N46" s="323" t="s">
        <v>156</v>
      </c>
      <c r="O46" s="324" t="s">
        <v>157</v>
      </c>
      <c r="Q46" s="59" t="s">
        <v>158</v>
      </c>
      <c r="R46" s="325">
        <f>L49/SUM(L49,O49)</f>
        <v>0.8125</v>
      </c>
      <c r="AF46" s="174"/>
      <c r="AG46" s="147"/>
      <c r="AH46" s="147"/>
      <c r="AI46" s="147"/>
      <c r="AJ46" s="174"/>
      <c r="AK46" s="147"/>
      <c r="AL46" s="147"/>
      <c r="AM46" s="174"/>
      <c r="AP46" s="147"/>
      <c r="AS46" s="147"/>
      <c r="AT46" s="174"/>
      <c r="AU46" s="147"/>
      <c r="AV46" s="147"/>
      <c r="AW46" s="147"/>
      <c r="AX46" s="147"/>
      <c r="AY46" s="147"/>
      <c r="AZ46" s="7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</row>
    <row r="47" spans="2:81">
      <c r="B47" s="6" t="s">
        <v>180</v>
      </c>
      <c r="K47" s="51" t="s">
        <v>162</v>
      </c>
      <c r="L47" s="20">
        <f>COUNTIF($X$9:$X$13,L46)</f>
        <v>0</v>
      </c>
      <c r="M47" s="23">
        <f t="shared" ref="M47:O47" si="0">COUNTIF($X$9:$X$13,M46)</f>
        <v>5</v>
      </c>
      <c r="N47" s="23">
        <f t="shared" si="0"/>
        <v>0</v>
      </c>
      <c r="O47" s="41">
        <f t="shared" si="0"/>
        <v>0</v>
      </c>
      <c r="Q47" s="64" t="s">
        <v>163</v>
      </c>
      <c r="R47" s="326">
        <f>M49/SUM(M49,N49)</f>
        <v>1</v>
      </c>
      <c r="AF47" s="174"/>
      <c r="AG47" s="147"/>
      <c r="AH47" s="147"/>
      <c r="AI47" s="147"/>
      <c r="AJ47" s="174"/>
      <c r="AK47" s="147"/>
      <c r="AL47" s="147"/>
      <c r="AM47" s="174"/>
      <c r="AP47" s="147"/>
      <c r="AS47" s="147"/>
      <c r="AT47" s="174"/>
      <c r="AU47" s="147"/>
      <c r="AV47" s="147"/>
      <c r="AW47" s="147"/>
      <c r="AX47" s="147"/>
      <c r="AY47" s="147"/>
      <c r="AZ47" s="7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</row>
    <row r="48" spans="2:81" ht="15" thickBot="1">
      <c r="K48" s="327" t="s">
        <v>168</v>
      </c>
      <c r="L48" s="34">
        <f>COUNTIF($X$14:$X$33,L46)</f>
        <v>13</v>
      </c>
      <c r="M48" s="37">
        <f t="shared" ref="M48:O48" si="1">COUNTIF($X$14:$X$33,M46)</f>
        <v>4</v>
      </c>
      <c r="N48" s="37">
        <f t="shared" si="1"/>
        <v>0</v>
      </c>
      <c r="O48" s="45">
        <v>3</v>
      </c>
      <c r="Q48" s="64" t="s">
        <v>169</v>
      </c>
      <c r="R48" s="326">
        <f>1-R46</f>
        <v>0.1875</v>
      </c>
      <c r="AF48" s="174"/>
      <c r="AG48" s="147"/>
      <c r="AH48" s="147"/>
      <c r="AI48" s="147"/>
      <c r="AJ48" s="174"/>
      <c r="AK48" s="147"/>
      <c r="AL48" s="147"/>
      <c r="AM48" s="147"/>
      <c r="AN48" s="147"/>
      <c r="AO48" s="147"/>
      <c r="AP48" s="147"/>
      <c r="AQ48" s="147"/>
      <c r="AR48" s="147"/>
      <c r="AS48" s="147"/>
      <c r="AT48" s="174"/>
      <c r="AU48" s="147"/>
      <c r="AV48" s="147"/>
      <c r="AW48" s="147"/>
      <c r="AX48" s="147"/>
      <c r="AY48" s="147"/>
      <c r="AZ48" s="7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</row>
    <row r="49" spans="2:77">
      <c r="B49" s="13" t="s">
        <v>181</v>
      </c>
      <c r="L49" s="7">
        <f>SUM(L47:L48)</f>
        <v>13</v>
      </c>
      <c r="M49" s="7">
        <f>SUM(M47:M48)</f>
        <v>9</v>
      </c>
      <c r="N49" s="7">
        <f>SUM(N47:N48)</f>
        <v>0</v>
      </c>
      <c r="O49" s="7">
        <f>SUM(O47:O48)</f>
        <v>3</v>
      </c>
      <c r="Q49" s="64" t="s">
        <v>170</v>
      </c>
      <c r="R49" s="328">
        <f>1-R47</f>
        <v>0</v>
      </c>
      <c r="AF49" s="174"/>
      <c r="AG49" s="147"/>
      <c r="AH49" s="147"/>
      <c r="AI49" s="147"/>
      <c r="AJ49" s="174"/>
      <c r="AK49" s="147"/>
      <c r="AL49" s="147"/>
      <c r="AM49" s="147"/>
      <c r="AN49" s="147"/>
      <c r="AO49" s="147"/>
      <c r="AP49" s="147"/>
      <c r="AQ49" s="147"/>
      <c r="AR49" s="147"/>
      <c r="AS49" s="147"/>
      <c r="AT49" s="174"/>
      <c r="AU49" s="204"/>
      <c r="AV49" s="204"/>
      <c r="AW49" s="204"/>
      <c r="AX49" s="204"/>
      <c r="AY49" s="204"/>
      <c r="AZ49" s="7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</row>
    <row r="50" spans="2:77" ht="15" thickBot="1">
      <c r="B50" s="6" t="s">
        <v>154</v>
      </c>
      <c r="C50" s="47">
        <v>45337</v>
      </c>
      <c r="Q50" s="67" t="s">
        <v>176</v>
      </c>
      <c r="R50" s="329">
        <f>SUM(L49:M49)/SUM(L49:O49)</f>
        <v>0.88</v>
      </c>
      <c r="AF50" s="174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</row>
    <row r="51" spans="2:77">
      <c r="B51" s="6" t="s">
        <v>161</v>
      </c>
      <c r="C51" s="47">
        <v>45338</v>
      </c>
      <c r="M51" s="144"/>
      <c r="N51" s="145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2:77" ht="15" thickBot="1">
      <c r="B52" s="6" t="s">
        <v>166</v>
      </c>
      <c r="C52" s="19" t="s">
        <v>167</v>
      </c>
      <c r="K52" s="13" t="s">
        <v>182</v>
      </c>
      <c r="M52" s="146"/>
      <c r="N52" s="19"/>
      <c r="P52" s="146"/>
      <c r="Q52" s="19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2:77" ht="15" thickBot="1">
      <c r="K53" s="143" t="s">
        <v>54</v>
      </c>
      <c r="L53" s="322" t="s">
        <v>90</v>
      </c>
      <c r="M53" s="323" t="s">
        <v>63</v>
      </c>
      <c r="N53" s="323" t="s">
        <v>156</v>
      </c>
      <c r="O53" s="324" t="s">
        <v>157</v>
      </c>
      <c r="Q53" s="59" t="s">
        <v>158</v>
      </c>
      <c r="R53" s="325">
        <f>L56/SUM(L56,O56)</f>
        <v>1</v>
      </c>
    </row>
    <row r="54" spans="2:77" ht="15" thickBot="1">
      <c r="B54" s="90" t="s">
        <v>172</v>
      </c>
      <c r="C54" s="91" t="s">
        <v>173</v>
      </c>
      <c r="D54" s="92" t="s">
        <v>174</v>
      </c>
      <c r="E54" s="90" t="s">
        <v>175</v>
      </c>
      <c r="K54" s="51" t="s">
        <v>162</v>
      </c>
      <c r="L54" s="20">
        <v>0</v>
      </c>
      <c r="M54" s="23">
        <f>COUNTIF($W$9:$W$13,M53)</f>
        <v>5</v>
      </c>
      <c r="N54" s="23">
        <f>COUNTIF($W$9:$W$13,N53)</f>
        <v>0</v>
      </c>
      <c r="O54" s="41">
        <f>COUNTIF($W$9:$W$13,O53)</f>
        <v>0</v>
      </c>
      <c r="Q54" s="64" t="s">
        <v>163</v>
      </c>
      <c r="R54" s="326">
        <f>M56/SUM(M56,N56)</f>
        <v>1</v>
      </c>
      <c r="Z54" s="6" t="s">
        <v>183</v>
      </c>
    </row>
    <row r="55" spans="2:77" ht="15" thickBot="1">
      <c r="B55" s="48">
        <v>1E-4</v>
      </c>
      <c r="C55" s="49" t="s">
        <v>177</v>
      </c>
      <c r="D55" s="50" t="s">
        <v>177</v>
      </c>
      <c r="E55" s="51">
        <v>9650</v>
      </c>
      <c r="F55" s="6" t="s">
        <v>184</v>
      </c>
      <c r="K55" s="327" t="s">
        <v>168</v>
      </c>
      <c r="L55" s="34">
        <f>COUNTIF($W$14:$W$33,L53)</f>
        <v>16</v>
      </c>
      <c r="M55" s="37">
        <f>COUNTIF($W$14:$W$33,M53)</f>
        <v>4</v>
      </c>
      <c r="N55" s="37">
        <f>COUNTIF($W$14:$W$33,N53)</f>
        <v>0</v>
      </c>
      <c r="O55" s="45">
        <f>COUNTIF($W$14:$W$33,O53)</f>
        <v>0</v>
      </c>
      <c r="Q55" s="64" t="s">
        <v>169</v>
      </c>
      <c r="R55" s="326">
        <f>1-R53</f>
        <v>0</v>
      </c>
      <c r="AT55" s="203"/>
      <c r="AU55" s="203"/>
      <c r="AV55" s="203"/>
      <c r="AW55" s="203"/>
    </row>
    <row r="56" spans="2:77">
      <c r="B56" s="141">
        <v>1.0000000000000001E-5</v>
      </c>
      <c r="C56" s="52">
        <v>93</v>
      </c>
      <c r="D56" s="53">
        <v>100</v>
      </c>
      <c r="E56" s="142">
        <v>965</v>
      </c>
      <c r="F56" s="6" t="s">
        <v>185</v>
      </c>
      <c r="L56" s="7">
        <f>SUM(L54:L55)</f>
        <v>16</v>
      </c>
      <c r="M56" s="7">
        <f>SUM(M54:M55)</f>
        <v>9</v>
      </c>
      <c r="N56" s="7">
        <f>SUM(N54:N55)</f>
        <v>0</v>
      </c>
      <c r="O56" s="7">
        <f>SUM(O54:O55)</f>
        <v>0</v>
      </c>
      <c r="Q56" s="64" t="s">
        <v>170</v>
      </c>
      <c r="R56" s="328">
        <f>1-R54</f>
        <v>0</v>
      </c>
      <c r="Z56" s="6" t="s">
        <v>186</v>
      </c>
      <c r="AT56" s="203"/>
      <c r="AU56" s="203"/>
      <c r="AV56" s="203"/>
      <c r="AW56" s="203"/>
    </row>
    <row r="57" spans="2:77" ht="15" thickBot="1">
      <c r="B57" s="55">
        <v>9.9999999999999995E-7</v>
      </c>
      <c r="C57" s="56">
        <v>9</v>
      </c>
      <c r="D57" s="57">
        <v>10</v>
      </c>
      <c r="E57" s="58">
        <v>97</v>
      </c>
      <c r="L57" s="7"/>
      <c r="M57" s="7"/>
      <c r="N57" s="7"/>
      <c r="O57" s="7"/>
      <c r="Q57" s="67" t="s">
        <v>176</v>
      </c>
      <c r="R57" s="329">
        <f>SUM(L56:M56)/SUM(L56:O56)</f>
        <v>1</v>
      </c>
      <c r="AM57" s="6" t="s">
        <v>187</v>
      </c>
      <c r="AT57" s="203" t="s">
        <v>188</v>
      </c>
      <c r="AU57" s="203"/>
      <c r="AV57" s="203"/>
      <c r="AW57" s="203"/>
      <c r="BA57" s="6" t="s">
        <v>189</v>
      </c>
      <c r="BN57" s="6" t="s">
        <v>190</v>
      </c>
      <c r="BY57" s="6" t="s">
        <v>191</v>
      </c>
    </row>
    <row r="58" spans="2:77">
      <c r="B58" s="6" t="s">
        <v>180</v>
      </c>
      <c r="R58" s="19"/>
      <c r="AT58" s="203"/>
      <c r="AU58" s="203"/>
      <c r="AV58" s="203"/>
      <c r="AW58" s="203"/>
    </row>
    <row r="59" spans="2:77">
      <c r="R59" s="19"/>
      <c r="AT59" s="203"/>
      <c r="AU59" s="203"/>
      <c r="AV59" s="203"/>
      <c r="AW59" s="203"/>
    </row>
    <row r="60" spans="2:77">
      <c r="K60" s="143"/>
      <c r="L60" s="7"/>
      <c r="M60" s="7"/>
      <c r="N60" s="7"/>
      <c r="O60" s="7"/>
      <c r="R60" s="395"/>
      <c r="AT60" s="203"/>
      <c r="AU60" s="203"/>
      <c r="AV60" s="203"/>
      <c r="AW60" s="203"/>
    </row>
    <row r="61" spans="2:77">
      <c r="B61" s="98" t="s">
        <v>192</v>
      </c>
      <c r="L61" s="7"/>
      <c r="M61" s="7"/>
      <c r="N61" s="7"/>
      <c r="O61" s="7"/>
      <c r="R61" s="395"/>
      <c r="AT61" s="203"/>
      <c r="AU61" s="203"/>
      <c r="AV61" s="203"/>
      <c r="AW61" s="203"/>
    </row>
    <row r="62" spans="2:77" ht="15" thickBot="1">
      <c r="B62" s="13" t="s">
        <v>151</v>
      </c>
      <c r="C62" s="47"/>
      <c r="E62" s="13" t="s">
        <v>193</v>
      </c>
      <c r="L62" s="7"/>
      <c r="M62" s="7"/>
      <c r="N62" s="7"/>
      <c r="O62" s="7"/>
      <c r="R62" s="395"/>
      <c r="AT62" s="203"/>
      <c r="AU62" s="203"/>
      <c r="AV62" s="203"/>
      <c r="AW62" s="203"/>
    </row>
    <row r="63" spans="2:77">
      <c r="B63" s="6" t="s">
        <v>154</v>
      </c>
      <c r="C63" s="47">
        <v>45338</v>
      </c>
      <c r="E63" s="59">
        <v>6</v>
      </c>
      <c r="F63" s="60">
        <v>4</v>
      </c>
      <c r="G63" s="60">
        <v>10</v>
      </c>
      <c r="H63" s="61">
        <v>3</v>
      </c>
      <c r="I63" s="19" t="s">
        <v>194</v>
      </c>
      <c r="J63" s="62">
        <f>IFERROR(AVERAGE(E63:H67),"-")</f>
        <v>5.2</v>
      </c>
      <c r="L63" s="7"/>
      <c r="M63" s="7"/>
      <c r="N63" s="7"/>
      <c r="O63" s="7"/>
      <c r="R63" s="396"/>
      <c r="AT63" s="203"/>
      <c r="AU63" s="203"/>
      <c r="AV63" s="203"/>
      <c r="AW63" s="203"/>
    </row>
    <row r="64" spans="2:77">
      <c r="B64" s="6" t="s">
        <v>161</v>
      </c>
      <c r="C64" s="63">
        <v>45339</v>
      </c>
      <c r="E64" s="64">
        <v>2</v>
      </c>
      <c r="F64" s="65">
        <v>4</v>
      </c>
      <c r="G64" s="65">
        <v>8</v>
      </c>
      <c r="H64" s="66">
        <v>5</v>
      </c>
      <c r="I64" s="19" t="s">
        <v>195</v>
      </c>
      <c r="J64" s="19">
        <f>COUNTIF(E63:H67,"&gt;0")</f>
        <v>20</v>
      </c>
      <c r="R64" s="395"/>
      <c r="AT64" s="203"/>
      <c r="AU64" s="203"/>
      <c r="AV64" s="203"/>
      <c r="AW64" s="203"/>
    </row>
    <row r="65" spans="2:26">
      <c r="B65" s="6" t="s">
        <v>166</v>
      </c>
      <c r="C65" s="19" t="s">
        <v>167</v>
      </c>
      <c r="E65" s="64">
        <v>5</v>
      </c>
      <c r="F65" s="65">
        <v>3</v>
      </c>
      <c r="G65" s="65">
        <v>3</v>
      </c>
      <c r="H65" s="66">
        <v>5</v>
      </c>
      <c r="I65" s="19" t="s">
        <v>196</v>
      </c>
      <c r="J65" s="19">
        <f>COUNTIF(E63:H67,"=0")</f>
        <v>0</v>
      </c>
      <c r="K65" s="6" t="str">
        <f>"   &lt;&lt;  "&amp;J65/SUM(J64:J65)*100&amp;"%"</f>
        <v xml:space="preserve">   &lt;&lt;  0%</v>
      </c>
    </row>
    <row r="66" spans="2:26">
      <c r="E66" s="64">
        <v>7</v>
      </c>
      <c r="F66" s="65">
        <v>7</v>
      </c>
      <c r="G66" s="65">
        <v>7</v>
      </c>
      <c r="H66" s="66">
        <v>7</v>
      </c>
      <c r="I66" s="19"/>
      <c r="J66" s="94"/>
    </row>
    <row r="67" spans="2:26" ht="15" thickBot="1">
      <c r="E67" s="67">
        <v>7</v>
      </c>
      <c r="F67" s="68">
        <v>3</v>
      </c>
      <c r="G67" s="68">
        <v>4</v>
      </c>
      <c r="H67" s="69">
        <v>4</v>
      </c>
      <c r="I67" s="19"/>
      <c r="J67" s="19"/>
    </row>
    <row r="68" spans="2:26">
      <c r="I68" s="19"/>
      <c r="J68" s="19"/>
      <c r="Z68" s="6" t="s">
        <v>197</v>
      </c>
    </row>
    <row r="69" spans="2:26" ht="15" thickBot="1">
      <c r="B69" s="13" t="s">
        <v>181</v>
      </c>
      <c r="C69" s="47"/>
      <c r="E69" s="13" t="s">
        <v>193</v>
      </c>
      <c r="I69" s="19"/>
      <c r="J69" s="19"/>
    </row>
    <row r="70" spans="2:26">
      <c r="B70" s="6" t="s">
        <v>154</v>
      </c>
      <c r="C70" s="47">
        <v>45338</v>
      </c>
      <c r="E70" s="59">
        <v>51</v>
      </c>
      <c r="F70" s="60">
        <v>56</v>
      </c>
      <c r="G70" s="60">
        <v>36</v>
      </c>
      <c r="H70" s="61">
        <v>37</v>
      </c>
      <c r="I70" s="19" t="s">
        <v>194</v>
      </c>
      <c r="J70" s="62">
        <f>IFERROR(AVERAGE(E70:H74),"-")</f>
        <v>44.45</v>
      </c>
      <c r="K70" s="6" t="s">
        <v>198</v>
      </c>
    </row>
    <row r="71" spans="2:26">
      <c r="B71" s="6" t="s">
        <v>161</v>
      </c>
      <c r="C71" s="63">
        <v>45339</v>
      </c>
      <c r="E71" s="64">
        <v>52</v>
      </c>
      <c r="F71" s="65">
        <v>51</v>
      </c>
      <c r="G71" s="65">
        <v>31</v>
      </c>
      <c r="H71" s="66">
        <v>29</v>
      </c>
      <c r="I71" s="19" t="s">
        <v>195</v>
      </c>
      <c r="J71" s="19">
        <f>COUNTIF(E70:H74,"&gt;0")</f>
        <v>20</v>
      </c>
      <c r="K71" s="6" t="str">
        <f>"   &lt;&lt;  "&amp;J71/SUM(J71:J72)*100&amp;"%"</f>
        <v xml:space="preserve">   &lt;&lt;  100%</v>
      </c>
    </row>
    <row r="72" spans="2:26">
      <c r="B72" s="6" t="s">
        <v>166</v>
      </c>
      <c r="C72" s="19" t="s">
        <v>167</v>
      </c>
      <c r="E72" s="64">
        <v>46</v>
      </c>
      <c r="F72" s="65">
        <v>49</v>
      </c>
      <c r="G72" s="65">
        <v>44</v>
      </c>
      <c r="H72" s="66">
        <v>52</v>
      </c>
      <c r="I72" s="19" t="s">
        <v>196</v>
      </c>
      <c r="J72" s="19">
        <f>COUNTIF(E70:H74,"=0")</f>
        <v>0</v>
      </c>
      <c r="K72" s="6" t="str">
        <f>"   &lt;&lt;  "&amp;J72/SUM(J71:J72)*100&amp;"%"</f>
        <v xml:space="preserve">   &lt;&lt;  0%</v>
      </c>
    </row>
    <row r="73" spans="2:26">
      <c r="E73" s="64">
        <v>50</v>
      </c>
      <c r="F73" s="65">
        <v>32</v>
      </c>
      <c r="G73" s="65">
        <v>49</v>
      </c>
      <c r="H73" s="66">
        <v>49</v>
      </c>
      <c r="I73" s="44"/>
      <c r="J73" s="70"/>
    </row>
    <row r="74" spans="2:26" ht="15" thickBot="1">
      <c r="E74" s="67">
        <v>41</v>
      </c>
      <c r="F74" s="68">
        <v>41</v>
      </c>
      <c r="G74" s="68">
        <v>46</v>
      </c>
      <c r="H74" s="69">
        <v>47</v>
      </c>
      <c r="I74" s="7"/>
    </row>
    <row r="78" spans="2:26">
      <c r="B78" s="98" t="s">
        <v>199</v>
      </c>
    </row>
    <row r="79" spans="2:26">
      <c r="B79" s="13" t="s">
        <v>59</v>
      </c>
      <c r="C79" s="47"/>
    </row>
    <row r="80" spans="2:26">
      <c r="B80" s="6" t="s">
        <v>200</v>
      </c>
      <c r="C80" s="47">
        <v>45341</v>
      </c>
    </row>
    <row r="81" spans="2:7">
      <c r="B81" s="6" t="s">
        <v>161</v>
      </c>
      <c r="C81" s="63">
        <v>45343</v>
      </c>
    </row>
    <row r="82" spans="2:7">
      <c r="B82" s="6" t="s">
        <v>166</v>
      </c>
      <c r="C82" s="19" t="s">
        <v>201</v>
      </c>
    </row>
    <row r="83" spans="2:7" ht="15" thickBot="1"/>
    <row r="84" spans="2:7" ht="15" thickBot="1">
      <c r="B84" s="95" t="s">
        <v>172</v>
      </c>
      <c r="C84" s="96" t="s">
        <v>173</v>
      </c>
      <c r="D84" s="97" t="s">
        <v>174</v>
      </c>
      <c r="E84" s="95" t="s">
        <v>202</v>
      </c>
    </row>
    <row r="85" spans="2:7">
      <c r="B85" s="183">
        <v>0.1</v>
      </c>
      <c r="C85" s="192" t="s">
        <v>177</v>
      </c>
      <c r="D85" s="193" t="s">
        <v>177</v>
      </c>
      <c r="E85" s="187"/>
    </row>
    <row r="86" spans="2:7">
      <c r="B86" s="184">
        <v>0.01</v>
      </c>
      <c r="C86" s="194" t="s">
        <v>177</v>
      </c>
      <c r="D86" s="195" t="s">
        <v>177</v>
      </c>
      <c r="E86" s="188"/>
    </row>
    <row r="87" spans="2:7">
      <c r="B87" s="184">
        <v>1E-3</v>
      </c>
      <c r="C87" s="194" t="s">
        <v>177</v>
      </c>
      <c r="D87" s="195" t="s">
        <v>177</v>
      </c>
      <c r="E87" s="189"/>
    </row>
    <row r="88" spans="2:7">
      <c r="B88" s="185">
        <v>1E-4</v>
      </c>
      <c r="C88" s="196">
        <v>59</v>
      </c>
      <c r="D88" s="197">
        <v>51</v>
      </c>
      <c r="E88" s="190">
        <f>SUM(C88:D88)/(2*B88)</f>
        <v>550000</v>
      </c>
    </row>
    <row r="89" spans="2:7">
      <c r="B89" s="184">
        <v>1.0000000000000001E-5</v>
      </c>
      <c r="C89" s="194">
        <v>5</v>
      </c>
      <c r="D89" s="195">
        <v>3</v>
      </c>
      <c r="E89" s="190"/>
      <c r="G89" s="121"/>
    </row>
    <row r="90" spans="2:7">
      <c r="B90" s="184">
        <v>9.9999999999999995E-7</v>
      </c>
      <c r="C90" s="194">
        <v>0</v>
      </c>
      <c r="D90" s="195">
        <v>0</v>
      </c>
      <c r="E90" s="189"/>
    </row>
    <row r="91" spans="2:7" ht="15" thickBot="1">
      <c r="B91" s="186">
        <v>9.9999999999999995E-8</v>
      </c>
      <c r="C91" s="198">
        <v>0</v>
      </c>
      <c r="D91" s="199">
        <v>0</v>
      </c>
      <c r="E91" s="191"/>
    </row>
    <row r="92" spans="2:7">
      <c r="B92" s="6" t="s">
        <v>180</v>
      </c>
    </row>
    <row r="94" spans="2:7">
      <c r="B94" s="13" t="s">
        <v>78</v>
      </c>
      <c r="C94" s="47"/>
    </row>
    <row r="95" spans="2:7">
      <c r="B95" s="6" t="s">
        <v>200</v>
      </c>
      <c r="C95" s="47">
        <v>45341</v>
      </c>
    </row>
    <row r="96" spans="2:7">
      <c r="B96" s="6" t="s">
        <v>161</v>
      </c>
      <c r="C96" s="63">
        <v>45343</v>
      </c>
    </row>
    <row r="97" spans="2:6">
      <c r="B97" s="6" t="s">
        <v>166</v>
      </c>
      <c r="C97" s="19" t="s">
        <v>201</v>
      </c>
    </row>
    <row r="98" spans="2:6" ht="15" thickBot="1"/>
    <row r="99" spans="2:6" ht="15" thickBot="1">
      <c r="B99" s="95" t="s">
        <v>172</v>
      </c>
      <c r="C99" s="96" t="s">
        <v>173</v>
      </c>
      <c r="D99" s="97" t="s">
        <v>174</v>
      </c>
      <c r="E99" s="95" t="s">
        <v>202</v>
      </c>
    </row>
    <row r="100" spans="2:6">
      <c r="B100" s="48">
        <v>0.1</v>
      </c>
      <c r="C100" s="49" t="s">
        <v>177</v>
      </c>
      <c r="D100" s="50" t="s">
        <v>177</v>
      </c>
      <c r="E100" s="51"/>
    </row>
    <row r="101" spans="2:6">
      <c r="B101" s="71">
        <v>0.01</v>
      </c>
      <c r="C101" s="72" t="s">
        <v>177</v>
      </c>
      <c r="D101" s="73" t="s">
        <v>177</v>
      </c>
      <c r="E101" s="54"/>
    </row>
    <row r="102" spans="2:6">
      <c r="B102" s="71">
        <v>1E-3</v>
      </c>
      <c r="C102" s="72" t="s">
        <v>177</v>
      </c>
      <c r="D102" s="73" t="s">
        <v>177</v>
      </c>
      <c r="E102" s="74"/>
    </row>
    <row r="103" spans="2:6">
      <c r="B103" s="75">
        <v>1E-4</v>
      </c>
      <c r="C103" s="72" t="s">
        <v>177</v>
      </c>
      <c r="D103" s="73" t="s">
        <v>177</v>
      </c>
      <c r="E103" s="54"/>
    </row>
    <row r="104" spans="2:6">
      <c r="B104" s="71">
        <v>1.0000000000000001E-5</v>
      </c>
      <c r="C104" s="72" t="s">
        <v>177</v>
      </c>
      <c r="D104" s="73" t="s">
        <v>177</v>
      </c>
      <c r="E104" s="54"/>
    </row>
    <row r="105" spans="2:6">
      <c r="B105" s="71">
        <v>9.9999999999999995E-7</v>
      </c>
      <c r="C105" s="72" t="s">
        <v>177</v>
      </c>
      <c r="D105" s="73" t="s">
        <v>177</v>
      </c>
      <c r="E105" s="71"/>
    </row>
    <row r="106" spans="2:6" ht="15" thickBot="1">
      <c r="B106" s="55">
        <v>9.9999999999999995E-8</v>
      </c>
      <c r="C106" s="201">
        <v>58</v>
      </c>
      <c r="D106" s="202">
        <v>52</v>
      </c>
      <c r="E106" s="200">
        <f>SUM(C106:D106)/(2*B106)</f>
        <v>550000000</v>
      </c>
      <c r="F106" s="6" t="s">
        <v>203</v>
      </c>
    </row>
    <row r="107" spans="2:6">
      <c r="B107" s="6" t="s">
        <v>180</v>
      </c>
    </row>
    <row r="145" spans="2:8">
      <c r="B145"/>
      <c r="H145"/>
    </row>
    <row r="162" spans="2:8">
      <c r="B162"/>
    </row>
    <row r="167" spans="2:8">
      <c r="B167" s="6" t="s">
        <v>204</v>
      </c>
      <c r="H167" s="6" t="s">
        <v>205</v>
      </c>
    </row>
    <row r="168" spans="2:8">
      <c r="H168" s="6" t="s">
        <v>206</v>
      </c>
    </row>
  </sheetData>
  <mergeCells count="83">
    <mergeCell ref="V40:W43"/>
    <mergeCell ref="V35:W38"/>
    <mergeCell ref="B11:E11"/>
    <mergeCell ref="F11:I11"/>
    <mergeCell ref="B10:E10"/>
    <mergeCell ref="F10:I10"/>
    <mergeCell ref="B19:E19"/>
    <mergeCell ref="F19:I19"/>
    <mergeCell ref="B20:E20"/>
    <mergeCell ref="F20:I20"/>
    <mergeCell ref="B34:E34"/>
    <mergeCell ref="F34:I34"/>
    <mergeCell ref="B23:G23"/>
    <mergeCell ref="H23:I23"/>
    <mergeCell ref="B24:E24"/>
    <mergeCell ref="F17:I17"/>
    <mergeCell ref="B9:E9"/>
    <mergeCell ref="F9:I9"/>
    <mergeCell ref="BC7:BD7"/>
    <mergeCell ref="BE7:BF7"/>
    <mergeCell ref="U7:V7"/>
    <mergeCell ref="AA7:AB7"/>
    <mergeCell ref="N7:Q7"/>
    <mergeCell ref="Z7:Z8"/>
    <mergeCell ref="W7:X7"/>
    <mergeCell ref="BI7:BJ7"/>
    <mergeCell ref="BP7:BQ7"/>
    <mergeCell ref="BB7:BB8"/>
    <mergeCell ref="AC7:AD7"/>
    <mergeCell ref="B8:I8"/>
    <mergeCell ref="AG30:AH30"/>
    <mergeCell ref="AI30:AJ30"/>
    <mergeCell ref="AM7:AM8"/>
    <mergeCell ref="AN7:AO7"/>
    <mergeCell ref="AI10:AJ10"/>
    <mergeCell ref="AG10:AH10"/>
    <mergeCell ref="CB7:CC7"/>
    <mergeCell ref="CA7:CA8"/>
    <mergeCell ref="AP7:AQ7"/>
    <mergeCell ref="AR7:AS7"/>
    <mergeCell ref="AT7:AU7"/>
    <mergeCell ref="AV7:AW7"/>
    <mergeCell ref="AX7:AY7"/>
    <mergeCell ref="BA7:BA8"/>
    <mergeCell ref="BR7:BS7"/>
    <mergeCell ref="BT7:BU7"/>
    <mergeCell ref="BV7:BW7"/>
    <mergeCell ref="BK7:BL7"/>
    <mergeCell ref="BN7:BO7"/>
    <mergeCell ref="BZ7:BZ8"/>
    <mergeCell ref="BY7:BY8"/>
    <mergeCell ref="BG7:BH7"/>
    <mergeCell ref="B12:E12"/>
    <mergeCell ref="F12:I12"/>
    <mergeCell ref="F29:I29"/>
    <mergeCell ref="B13:E13"/>
    <mergeCell ref="F13:I13"/>
    <mergeCell ref="F21:I21"/>
    <mergeCell ref="B18:E18"/>
    <mergeCell ref="F18:I18"/>
    <mergeCell ref="B14:E14"/>
    <mergeCell ref="B21:E21"/>
    <mergeCell ref="F14:I14"/>
    <mergeCell ref="B16:I16"/>
    <mergeCell ref="B17:E17"/>
    <mergeCell ref="F24:I24"/>
    <mergeCell ref="B25:E25"/>
    <mergeCell ref="F25:I25"/>
    <mergeCell ref="B30:E30"/>
    <mergeCell ref="F30:I30"/>
    <mergeCell ref="B26:E26"/>
    <mergeCell ref="F26:I26"/>
    <mergeCell ref="B35:E35"/>
    <mergeCell ref="F35:I35"/>
    <mergeCell ref="B31:E31"/>
    <mergeCell ref="F31:I31"/>
    <mergeCell ref="B33:E33"/>
    <mergeCell ref="F33:I33"/>
    <mergeCell ref="B32:E32"/>
    <mergeCell ref="F32:I32"/>
    <mergeCell ref="B28:G28"/>
    <mergeCell ref="H28:I28"/>
    <mergeCell ref="B29:E29"/>
  </mergeCells>
  <phoneticPr fontId="4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F2AF-D6B2-46A8-80C4-3D62D1E9DE3B}">
  <sheetPr codeName="Feuil3"/>
  <dimension ref="B2:T65"/>
  <sheetViews>
    <sheetView topLeftCell="A18" zoomScaleNormal="100" workbookViewId="0"/>
  </sheetViews>
  <sheetFormatPr defaultColWidth="10.85546875" defaultRowHeight="14.45"/>
  <cols>
    <col min="2" max="2" width="14" customWidth="1"/>
    <col min="12" max="12" width="1.5703125" customWidth="1"/>
  </cols>
  <sheetData>
    <row r="2" spans="2:3" ht="23.45">
      <c r="B2" s="372" t="s">
        <v>207</v>
      </c>
    </row>
    <row r="3" spans="2:3">
      <c r="B3" s="245"/>
    </row>
    <row r="4" spans="2:3">
      <c r="B4" s="245" t="s">
        <v>208</v>
      </c>
    </row>
    <row r="5" spans="2:3">
      <c r="B5" t="s">
        <v>209</v>
      </c>
    </row>
    <row r="6" spans="2:3">
      <c r="B6" t="s">
        <v>210</v>
      </c>
    </row>
    <row r="7" spans="2:3">
      <c r="B7" t="s">
        <v>211</v>
      </c>
    </row>
    <row r="8" spans="2:3">
      <c r="B8" t="s">
        <v>212</v>
      </c>
    </row>
    <row r="10" spans="2:3">
      <c r="B10" s="245" t="s">
        <v>213</v>
      </c>
    </row>
    <row r="11" spans="2:3">
      <c r="B11" s="306" t="s">
        <v>214</v>
      </c>
    </row>
    <row r="12" spans="2:3">
      <c r="C12" t="s">
        <v>215</v>
      </c>
    </row>
    <row r="13" spans="2:3">
      <c r="B13" s="306" t="s">
        <v>216</v>
      </c>
    </row>
    <row r="14" spans="2:3">
      <c r="C14" t="s">
        <v>217</v>
      </c>
    </row>
    <row r="15" spans="2:3">
      <c r="B15" s="306" t="s">
        <v>218</v>
      </c>
    </row>
    <row r="16" spans="2:3">
      <c r="C16" t="s">
        <v>219</v>
      </c>
    </row>
    <row r="17" spans="2:20">
      <c r="C17" t="s">
        <v>220</v>
      </c>
    </row>
    <row r="18" spans="2:20">
      <c r="C18" t="s">
        <v>221</v>
      </c>
    </row>
    <row r="19" spans="2:20">
      <c r="C19" t="s">
        <v>222</v>
      </c>
    </row>
    <row r="20" spans="2:20">
      <c r="C20" t="s">
        <v>223</v>
      </c>
    </row>
    <row r="21" spans="2:20">
      <c r="C21" t="s">
        <v>224</v>
      </c>
    </row>
    <row r="22" spans="2:20">
      <c r="C22" t="s">
        <v>225</v>
      </c>
    </row>
    <row r="25" spans="2:20">
      <c r="B25" s="245" t="s">
        <v>226</v>
      </c>
    </row>
    <row r="26" spans="2:20">
      <c r="B26" s="245"/>
    </row>
    <row r="27" spans="2:20" s="245" customFormat="1" ht="15" thickBot="1">
      <c r="B27" t="s">
        <v>227</v>
      </c>
    </row>
    <row r="28" spans="2:20">
      <c r="B28" s="485" t="s">
        <v>20</v>
      </c>
      <c r="C28" s="487" t="s">
        <v>29</v>
      </c>
      <c r="D28" s="483" t="s">
        <v>30</v>
      </c>
      <c r="E28" s="489"/>
      <c r="F28" s="483" t="s">
        <v>31</v>
      </c>
      <c r="G28" s="484"/>
      <c r="H28" s="490" t="s">
        <v>32</v>
      </c>
      <c r="I28" s="489"/>
      <c r="J28" s="483" t="s">
        <v>33</v>
      </c>
      <c r="K28" s="484"/>
      <c r="M28" s="483" t="s">
        <v>228</v>
      </c>
      <c r="N28" s="484"/>
      <c r="O28" t="s">
        <v>229</v>
      </c>
    </row>
    <row r="29" spans="2:20" ht="15" thickBot="1">
      <c r="B29" s="486"/>
      <c r="C29" s="488"/>
      <c r="D29" s="286" t="s">
        <v>55</v>
      </c>
      <c r="E29" s="287" t="s">
        <v>56</v>
      </c>
      <c r="F29" s="286" t="s">
        <v>55</v>
      </c>
      <c r="G29" s="288" t="s">
        <v>56</v>
      </c>
      <c r="H29" s="289" t="s">
        <v>55</v>
      </c>
      <c r="I29" s="287" t="s">
        <v>56</v>
      </c>
      <c r="J29" s="286" t="s">
        <v>55</v>
      </c>
      <c r="K29" s="288" t="s">
        <v>56</v>
      </c>
      <c r="M29" s="298" t="s">
        <v>55</v>
      </c>
      <c r="N29" s="311" t="s">
        <v>56</v>
      </c>
      <c r="O29" s="44" t="s">
        <v>230</v>
      </c>
    </row>
    <row r="30" spans="2:20">
      <c r="B30" s="78" t="s">
        <v>116</v>
      </c>
      <c r="C30" s="27" t="s">
        <v>62</v>
      </c>
      <c r="D30" s="290" t="s">
        <v>64</v>
      </c>
      <c r="E30" s="205">
        <v>24.3</v>
      </c>
      <c r="F30" s="291">
        <v>22.77</v>
      </c>
      <c r="G30" s="176">
        <v>24.05</v>
      </c>
      <c r="H30" s="292" t="s">
        <v>231</v>
      </c>
      <c r="I30" s="205">
        <v>23.91</v>
      </c>
      <c r="J30" s="291">
        <v>21.37</v>
      </c>
      <c r="K30" s="176">
        <v>23.92</v>
      </c>
      <c r="M30" s="211"/>
      <c r="N30" s="166"/>
      <c r="O30" t="s">
        <v>232</v>
      </c>
      <c r="P30" s="293"/>
      <c r="Q30" s="293"/>
      <c r="R30" s="293"/>
      <c r="S30" s="293"/>
      <c r="T30" s="293"/>
    </row>
    <row r="31" spans="2:20">
      <c r="B31" s="79" t="s">
        <v>125</v>
      </c>
      <c r="C31" s="33" t="s">
        <v>62</v>
      </c>
      <c r="D31" s="294">
        <v>20.86</v>
      </c>
      <c r="E31" s="206">
        <v>23.77</v>
      </c>
      <c r="F31" s="295">
        <v>22.69</v>
      </c>
      <c r="G31" s="106">
        <v>24.18</v>
      </c>
      <c r="H31" s="294">
        <v>22.44</v>
      </c>
      <c r="I31" s="206">
        <v>23.96</v>
      </c>
      <c r="J31" s="295">
        <v>22.63</v>
      </c>
      <c r="K31" s="106">
        <v>24.25</v>
      </c>
      <c r="M31" s="167"/>
      <c r="N31" s="296"/>
      <c r="P31" s="293"/>
      <c r="Q31" s="293"/>
      <c r="R31" s="293"/>
      <c r="S31" s="293"/>
      <c r="T31" s="293"/>
    </row>
    <row r="32" spans="2:20" ht="15" thickBot="1">
      <c r="B32" s="125" t="s">
        <v>134</v>
      </c>
      <c r="C32" s="132" t="s">
        <v>62</v>
      </c>
      <c r="D32" s="133" t="s">
        <v>64</v>
      </c>
      <c r="E32" s="297">
        <v>24.51</v>
      </c>
      <c r="F32" s="298">
        <v>19.3</v>
      </c>
      <c r="G32" s="151">
        <v>25.52</v>
      </c>
      <c r="H32" s="299">
        <v>22.39</v>
      </c>
      <c r="I32" s="297">
        <v>24.54</v>
      </c>
      <c r="J32" s="298">
        <v>20.88</v>
      </c>
      <c r="K32" s="151">
        <v>23.76</v>
      </c>
      <c r="M32" s="171"/>
      <c r="N32" s="170"/>
      <c r="P32" s="293"/>
      <c r="Q32" s="293"/>
      <c r="R32" s="293"/>
      <c r="S32" s="293"/>
      <c r="T32" s="293"/>
    </row>
    <row r="33" spans="2:15">
      <c r="B33" s="285" t="s">
        <v>140</v>
      </c>
      <c r="C33" s="41" t="s">
        <v>61</v>
      </c>
      <c r="D33" s="282">
        <v>21.25</v>
      </c>
      <c r="E33" s="105">
        <v>25.48</v>
      </c>
      <c r="F33" s="165"/>
      <c r="G33" s="166"/>
      <c r="H33" s="165"/>
      <c r="I33" s="166"/>
      <c r="J33" s="165"/>
      <c r="K33" s="166"/>
      <c r="M33" s="312"/>
      <c r="N33" s="300"/>
    </row>
    <row r="34" spans="2:15">
      <c r="B34" s="136" t="s">
        <v>143</v>
      </c>
      <c r="C34" s="33" t="s">
        <v>61</v>
      </c>
      <c r="D34" s="283" t="s">
        <v>64</v>
      </c>
      <c r="E34" s="106">
        <v>24.16</v>
      </c>
      <c r="F34" s="167"/>
      <c r="G34" s="304"/>
      <c r="H34" s="167"/>
      <c r="I34" s="304"/>
      <c r="J34" s="167"/>
      <c r="K34" s="304"/>
      <c r="M34" s="313"/>
      <c r="N34" s="272"/>
    </row>
    <row r="35" spans="2:15" ht="15" thickBot="1">
      <c r="B35" s="138" t="s">
        <v>145</v>
      </c>
      <c r="C35" s="45" t="s">
        <v>61</v>
      </c>
      <c r="D35" s="284" t="s">
        <v>64</v>
      </c>
      <c r="E35" s="107">
        <v>25.54</v>
      </c>
      <c r="F35" s="171"/>
      <c r="G35" s="305"/>
      <c r="H35" s="171"/>
      <c r="I35" s="305"/>
      <c r="J35" s="171"/>
      <c r="K35" s="305"/>
      <c r="M35" s="169"/>
      <c r="N35" s="273"/>
    </row>
    <row r="36" spans="2:15">
      <c r="B36" s="274" t="s">
        <v>233</v>
      </c>
    </row>
    <row r="38" spans="2:15" ht="15" thickBot="1">
      <c r="B38" s="274" t="s">
        <v>234</v>
      </c>
    </row>
    <row r="39" spans="2:15">
      <c r="B39" s="485" t="s">
        <v>20</v>
      </c>
      <c r="C39" s="487" t="s">
        <v>29</v>
      </c>
      <c r="D39" s="483" t="s">
        <v>30</v>
      </c>
      <c r="E39" s="489"/>
      <c r="F39" s="483" t="s">
        <v>31</v>
      </c>
      <c r="G39" s="484"/>
      <c r="H39" s="490" t="s">
        <v>32</v>
      </c>
      <c r="I39" s="489"/>
      <c r="J39" s="483" t="s">
        <v>33</v>
      </c>
      <c r="K39" s="484"/>
      <c r="M39" s="483" t="s">
        <v>228</v>
      </c>
      <c r="N39" s="484"/>
      <c r="O39" t="s">
        <v>235</v>
      </c>
    </row>
    <row r="40" spans="2:15" ht="15" thickBot="1">
      <c r="B40" s="486"/>
      <c r="C40" s="488"/>
      <c r="D40" s="286" t="s">
        <v>55</v>
      </c>
      <c r="E40" s="287" t="s">
        <v>56</v>
      </c>
      <c r="F40" s="286" t="s">
        <v>55</v>
      </c>
      <c r="G40" s="288" t="s">
        <v>56</v>
      </c>
      <c r="H40" s="289" t="s">
        <v>55</v>
      </c>
      <c r="I40" s="287" t="s">
        <v>56</v>
      </c>
      <c r="J40" s="286" t="s">
        <v>55</v>
      </c>
      <c r="K40" s="288" t="s">
        <v>56</v>
      </c>
      <c r="M40" s="298" t="s">
        <v>55</v>
      </c>
      <c r="N40" s="311" t="s">
        <v>56</v>
      </c>
      <c r="O40" s="44" t="s">
        <v>236</v>
      </c>
    </row>
    <row r="41" spans="2:15">
      <c r="B41" s="78" t="s">
        <v>120</v>
      </c>
      <c r="C41" s="41" t="s">
        <v>62</v>
      </c>
      <c r="D41" s="83" t="s">
        <v>64</v>
      </c>
      <c r="E41" s="212">
        <v>24.27</v>
      </c>
      <c r="F41" s="20" t="s">
        <v>64</v>
      </c>
      <c r="G41" s="105">
        <v>24.09</v>
      </c>
      <c r="H41" s="256"/>
      <c r="I41" s="301"/>
      <c r="J41" s="302"/>
      <c r="K41" s="166"/>
      <c r="M41" s="123" t="s">
        <v>64</v>
      </c>
      <c r="N41" s="76">
        <v>23.07</v>
      </c>
      <c r="O41" t="s">
        <v>237</v>
      </c>
    </row>
    <row r="42" spans="2:15">
      <c r="B42" s="79" t="s">
        <v>122</v>
      </c>
      <c r="C42" s="33" t="s">
        <v>62</v>
      </c>
      <c r="D42" s="84" t="s">
        <v>64</v>
      </c>
      <c r="E42" s="206">
        <v>24.15</v>
      </c>
      <c r="F42" s="28" t="s">
        <v>64</v>
      </c>
      <c r="G42" s="106">
        <v>24.06</v>
      </c>
      <c r="H42" s="84" t="s">
        <v>64</v>
      </c>
      <c r="I42" s="206">
        <v>24.29</v>
      </c>
      <c r="J42" s="28" t="s">
        <v>64</v>
      </c>
      <c r="K42" s="106">
        <v>24.14</v>
      </c>
      <c r="M42" s="124" t="s">
        <v>64</v>
      </c>
      <c r="N42" s="303">
        <v>23.09</v>
      </c>
      <c r="O42" t="s">
        <v>238</v>
      </c>
    </row>
    <row r="43" spans="2:15">
      <c r="B43" s="125" t="s">
        <v>128</v>
      </c>
      <c r="C43" s="132" t="s">
        <v>62</v>
      </c>
      <c r="D43" s="133" t="s">
        <v>64</v>
      </c>
      <c r="E43" s="297">
        <v>24.11</v>
      </c>
      <c r="F43" s="39" t="s">
        <v>64</v>
      </c>
      <c r="G43" s="151">
        <v>24.08</v>
      </c>
      <c r="H43" s="133" t="s">
        <v>64</v>
      </c>
      <c r="I43" s="297">
        <v>24.96</v>
      </c>
      <c r="J43" s="39" t="s">
        <v>64</v>
      </c>
      <c r="K43" s="151">
        <v>24.21</v>
      </c>
      <c r="M43" s="124" t="s">
        <v>64</v>
      </c>
      <c r="N43" s="303">
        <v>23.11</v>
      </c>
    </row>
    <row r="44" spans="2:15" ht="15" thickBot="1">
      <c r="B44" s="125" t="s">
        <v>132</v>
      </c>
      <c r="C44" s="132" t="s">
        <v>62</v>
      </c>
      <c r="D44" s="85" t="s">
        <v>64</v>
      </c>
      <c r="E44" s="207">
        <v>24.03</v>
      </c>
      <c r="F44" s="34" t="s">
        <v>64</v>
      </c>
      <c r="G44" s="107">
        <v>23.83</v>
      </c>
      <c r="H44" s="85" t="s">
        <v>64</v>
      </c>
      <c r="I44" s="207">
        <v>24.27</v>
      </c>
      <c r="J44" s="34" t="s">
        <v>64</v>
      </c>
      <c r="K44" s="107">
        <v>24.25</v>
      </c>
      <c r="M44" s="126" t="s">
        <v>64</v>
      </c>
      <c r="N44" s="77">
        <v>23.13</v>
      </c>
      <c r="O44" t="s">
        <v>239</v>
      </c>
    </row>
    <row r="45" spans="2:15">
      <c r="B45" s="285" t="s">
        <v>140</v>
      </c>
      <c r="C45" s="41" t="s">
        <v>61</v>
      </c>
      <c r="D45" s="283">
        <v>21.25</v>
      </c>
      <c r="E45" s="176">
        <v>25.48</v>
      </c>
      <c r="F45" s="210"/>
      <c r="G45" s="178"/>
      <c r="H45" s="210"/>
      <c r="I45" s="178"/>
      <c r="J45" s="210"/>
      <c r="K45" s="178"/>
      <c r="M45" s="312"/>
      <c r="N45" s="300"/>
    </row>
    <row r="46" spans="2:15">
      <c r="B46" s="136" t="s">
        <v>143</v>
      </c>
      <c r="C46" s="33" t="s">
        <v>61</v>
      </c>
      <c r="D46" s="283" t="s">
        <v>64</v>
      </c>
      <c r="E46" s="106">
        <v>24.16</v>
      </c>
      <c r="F46" s="167"/>
      <c r="G46" s="304"/>
      <c r="H46" s="167"/>
      <c r="I46" s="304"/>
      <c r="J46" s="167"/>
      <c r="K46" s="304"/>
      <c r="M46" s="313"/>
      <c r="N46" s="272"/>
    </row>
    <row r="47" spans="2:15" ht="15" thickBot="1">
      <c r="B47" s="138" t="s">
        <v>145</v>
      </c>
      <c r="C47" s="45" t="s">
        <v>61</v>
      </c>
      <c r="D47" s="284" t="s">
        <v>64</v>
      </c>
      <c r="E47" s="107">
        <v>25.54</v>
      </c>
      <c r="F47" s="171"/>
      <c r="G47" s="305"/>
      <c r="H47" s="171"/>
      <c r="I47" s="305"/>
      <c r="J47" s="171"/>
      <c r="K47" s="305"/>
      <c r="M47" s="169"/>
      <c r="N47" s="273"/>
    </row>
    <row r="48" spans="2:15">
      <c r="B48" s="274" t="s">
        <v>233</v>
      </c>
    </row>
    <row r="51" spans="2:2">
      <c r="B51" s="245" t="s">
        <v>240</v>
      </c>
    </row>
    <row r="52" spans="2:2">
      <c r="B52" t="s">
        <v>241</v>
      </c>
    </row>
    <row r="53" spans="2:2">
      <c r="B53" s="44" t="s">
        <v>242</v>
      </c>
    </row>
    <row r="54" spans="2:2">
      <c r="B54" t="s">
        <v>243</v>
      </c>
    </row>
    <row r="55" spans="2:2">
      <c r="B55" t="s">
        <v>244</v>
      </c>
    </row>
    <row r="56" spans="2:2">
      <c r="B56" t="s">
        <v>245</v>
      </c>
    </row>
    <row r="57" spans="2:2">
      <c r="B57" t="s">
        <v>246</v>
      </c>
    </row>
    <row r="58" spans="2:2">
      <c r="B58" t="s">
        <v>247</v>
      </c>
    </row>
    <row r="60" spans="2:2">
      <c r="B60" t="s">
        <v>248</v>
      </c>
    </row>
    <row r="61" spans="2:2">
      <c r="B61" s="44" t="s">
        <v>249</v>
      </c>
    </row>
    <row r="62" spans="2:2">
      <c r="B62" t="s">
        <v>250</v>
      </c>
    </row>
    <row r="63" spans="2:2">
      <c r="B63" t="s">
        <v>251</v>
      </c>
    </row>
    <row r="64" spans="2:2">
      <c r="B64" t="s">
        <v>252</v>
      </c>
    </row>
    <row r="65" spans="2:2">
      <c r="B65" t="s">
        <v>253</v>
      </c>
    </row>
  </sheetData>
  <mergeCells count="14">
    <mergeCell ref="J39:K39"/>
    <mergeCell ref="M39:N39"/>
    <mergeCell ref="B39:B40"/>
    <mergeCell ref="C39:C40"/>
    <mergeCell ref="D39:E39"/>
    <mergeCell ref="F39:G39"/>
    <mergeCell ref="H39:I39"/>
    <mergeCell ref="M28:N28"/>
    <mergeCell ref="J28:K28"/>
    <mergeCell ref="B28:B29"/>
    <mergeCell ref="C28:C29"/>
    <mergeCell ref="D28:E28"/>
    <mergeCell ref="F28:G28"/>
    <mergeCell ref="H28:I28"/>
  </mergeCells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7DA4-3403-4D19-81DD-D7776F563AE3}">
  <dimension ref="B2:CC162"/>
  <sheetViews>
    <sheetView topLeftCell="K12" zoomScaleNormal="100" workbookViewId="0">
      <selection activeCell="Q55" sqref="Q55"/>
    </sheetView>
  </sheetViews>
  <sheetFormatPr defaultColWidth="11.42578125" defaultRowHeight="14.45"/>
  <cols>
    <col min="1" max="1" width="11.42578125" style="6"/>
    <col min="2" max="2" width="17.140625" style="6" customWidth="1"/>
    <col min="3" max="4" width="12.28515625" style="6" customWidth="1"/>
    <col min="5" max="8" width="11.42578125" style="6"/>
    <col min="9" max="9" width="12.42578125" style="6" customWidth="1"/>
    <col min="10" max="10" width="11.42578125" style="6"/>
    <col min="11" max="11" width="15.28515625" style="6" customWidth="1"/>
    <col min="12" max="12" width="18.85546875" style="6" customWidth="1"/>
    <col min="13" max="13" width="12.5703125" style="6" customWidth="1"/>
    <col min="14" max="15" width="13.5703125" style="6" customWidth="1"/>
    <col min="16" max="17" width="12.42578125" style="6" customWidth="1"/>
    <col min="18" max="19" width="13.42578125" style="6" customWidth="1"/>
    <col min="20" max="20" width="15.140625" style="6" customWidth="1"/>
    <col min="21" max="21" width="18.140625" style="7" customWidth="1"/>
    <col min="22" max="24" width="17.28515625" style="7" customWidth="1"/>
    <col min="25" max="25" width="11.42578125" style="6"/>
    <col min="26" max="26" width="14.7109375" style="6" customWidth="1"/>
    <col min="27" max="30" width="10.5703125" style="7" customWidth="1"/>
    <col min="31" max="31" width="2.85546875" style="7" customWidth="1"/>
    <col min="32" max="32" width="10.85546875" style="7" customWidth="1"/>
    <col min="33" max="38" width="7.85546875" style="7" customWidth="1"/>
    <col min="39" max="39" width="14.42578125" style="6" customWidth="1"/>
    <col min="40" max="52" width="11.42578125" style="6"/>
    <col min="53" max="53" width="14" style="6" customWidth="1"/>
    <col min="54" max="64" width="11.42578125" style="6"/>
    <col min="65" max="65" width="2.140625" customWidth="1"/>
    <col min="66" max="76" width="11.42578125" style="6"/>
    <col min="77" max="77" width="14.85546875" style="6" customWidth="1"/>
    <col min="78" max="16384" width="11.42578125" style="6"/>
  </cols>
  <sheetData>
    <row r="2" spans="2:81" ht="23.45">
      <c r="B2" s="12" t="s">
        <v>0</v>
      </c>
      <c r="C2" s="321" t="s">
        <v>1</v>
      </c>
    </row>
    <row r="3" spans="2:81" ht="24.75" customHeight="1">
      <c r="B3" s="9" t="s">
        <v>2</v>
      </c>
      <c r="C3" s="104" t="s">
        <v>3</v>
      </c>
      <c r="D3" s="10"/>
      <c r="K3" s="11" t="s">
        <v>4</v>
      </c>
      <c r="Z3" s="12" t="s">
        <v>5</v>
      </c>
      <c r="AM3" s="12" t="s">
        <v>6</v>
      </c>
      <c r="AN3" s="7"/>
      <c r="AO3" s="7"/>
      <c r="BA3" s="104" t="s">
        <v>7</v>
      </c>
      <c r="BY3" s="104" t="s">
        <v>8</v>
      </c>
    </row>
    <row r="4" spans="2:81" ht="24.75" customHeight="1">
      <c r="B4" s="9" t="s">
        <v>9</v>
      </c>
      <c r="C4" s="104" t="s">
        <v>10</v>
      </c>
      <c r="D4" s="10"/>
      <c r="AN4" s="7"/>
      <c r="AO4" s="7"/>
    </row>
    <row r="5" spans="2:81" ht="24.75" customHeight="1">
      <c r="B5" s="9" t="s">
        <v>11</v>
      </c>
      <c r="C5" s="104" t="s">
        <v>12</v>
      </c>
      <c r="D5" s="10"/>
      <c r="AN5" s="7"/>
      <c r="AO5" s="7"/>
    </row>
    <row r="6" spans="2:81" ht="24.75" customHeight="1" thickBot="1">
      <c r="B6" s="9" t="s">
        <v>13</v>
      </c>
      <c r="C6" s="104" t="s">
        <v>254</v>
      </c>
      <c r="D6" s="10"/>
      <c r="AN6" s="7"/>
      <c r="AO6" s="7"/>
      <c r="BA6" s="6" t="s">
        <v>15</v>
      </c>
      <c r="BN6" s="6" t="s">
        <v>16</v>
      </c>
    </row>
    <row r="7" spans="2:81" ht="15" thickBot="1">
      <c r="K7" s="13"/>
      <c r="L7" s="13"/>
      <c r="M7" s="13"/>
      <c r="N7" s="460" t="s">
        <v>17</v>
      </c>
      <c r="O7" s="461"/>
      <c r="P7" s="462"/>
      <c r="Q7" s="463"/>
      <c r="U7" s="458" t="s">
        <v>18</v>
      </c>
      <c r="V7" s="459"/>
      <c r="W7" s="458" t="s">
        <v>19</v>
      </c>
      <c r="X7" s="459"/>
      <c r="Z7" s="464" t="s">
        <v>20</v>
      </c>
      <c r="AA7" s="454" t="s">
        <v>21</v>
      </c>
      <c r="AB7" s="435"/>
      <c r="AC7" s="454" t="s">
        <v>22</v>
      </c>
      <c r="AD7" s="435"/>
      <c r="AE7" s="13"/>
      <c r="AF7" s="13"/>
      <c r="AG7" s="13"/>
      <c r="AH7" s="13"/>
      <c r="AI7" s="13"/>
      <c r="AJ7" s="13"/>
      <c r="AK7" s="13"/>
      <c r="AL7" s="13"/>
      <c r="AM7" s="450" t="s">
        <v>20</v>
      </c>
      <c r="AN7" s="437" t="s">
        <v>23</v>
      </c>
      <c r="AO7" s="438"/>
      <c r="AP7" s="437" t="s">
        <v>24</v>
      </c>
      <c r="AQ7" s="438"/>
      <c r="AR7" s="437" t="s">
        <v>25</v>
      </c>
      <c r="AS7" s="438"/>
      <c r="AT7" s="437" t="s">
        <v>26</v>
      </c>
      <c r="AU7" s="438"/>
      <c r="AV7" s="437" t="s">
        <v>27</v>
      </c>
      <c r="AW7" s="438"/>
      <c r="AX7" s="437" t="s">
        <v>28</v>
      </c>
      <c r="AY7" s="438"/>
      <c r="BA7" s="439" t="s">
        <v>20</v>
      </c>
      <c r="BB7" s="452" t="s">
        <v>29</v>
      </c>
      <c r="BC7" s="441" t="s">
        <v>30</v>
      </c>
      <c r="BD7" s="444"/>
      <c r="BE7" s="441" t="s">
        <v>31</v>
      </c>
      <c r="BF7" s="442"/>
      <c r="BG7" s="443" t="s">
        <v>32</v>
      </c>
      <c r="BH7" s="444"/>
      <c r="BI7" s="441" t="s">
        <v>33</v>
      </c>
      <c r="BJ7" s="442"/>
      <c r="BK7" s="441" t="s">
        <v>34</v>
      </c>
      <c r="BL7" s="442"/>
      <c r="BN7" s="441" t="s">
        <v>35</v>
      </c>
      <c r="BO7" s="442"/>
      <c r="BP7" s="443" t="s">
        <v>36</v>
      </c>
      <c r="BQ7" s="444"/>
      <c r="BR7" s="441" t="s">
        <v>37</v>
      </c>
      <c r="BS7" s="442"/>
      <c r="BT7" s="443" t="s">
        <v>38</v>
      </c>
      <c r="BU7" s="444"/>
      <c r="BV7" s="441" t="s">
        <v>39</v>
      </c>
      <c r="BW7" s="442"/>
      <c r="BY7" s="447" t="s">
        <v>20</v>
      </c>
      <c r="BZ7" s="445" t="s">
        <v>29</v>
      </c>
      <c r="CA7" s="435" t="s">
        <v>40</v>
      </c>
      <c r="CB7" s="433" t="s">
        <v>41</v>
      </c>
      <c r="CC7" s="434"/>
    </row>
    <row r="8" spans="2:81" s="13" customFormat="1" ht="15" thickBot="1">
      <c r="B8" s="427" t="s">
        <v>42</v>
      </c>
      <c r="C8" s="428"/>
      <c r="D8" s="428"/>
      <c r="E8" s="428"/>
      <c r="F8" s="428"/>
      <c r="G8" s="428"/>
      <c r="H8" s="428"/>
      <c r="I8" s="429"/>
      <c r="J8" s="5"/>
      <c r="K8" s="1" t="s">
        <v>20</v>
      </c>
      <c r="L8" s="2" t="s">
        <v>43</v>
      </c>
      <c r="M8" s="14" t="s">
        <v>44</v>
      </c>
      <c r="N8" s="15" t="s">
        <v>45</v>
      </c>
      <c r="O8" s="99" t="s">
        <v>46</v>
      </c>
      <c r="P8" s="16" t="s">
        <v>47</v>
      </c>
      <c r="Q8" s="17" t="s">
        <v>48</v>
      </c>
      <c r="R8" s="1" t="s">
        <v>41</v>
      </c>
      <c r="S8" s="2" t="s">
        <v>49</v>
      </c>
      <c r="T8" s="14" t="s">
        <v>50</v>
      </c>
      <c r="U8" s="1" t="s">
        <v>255</v>
      </c>
      <c r="V8" s="4" t="s">
        <v>52</v>
      </c>
      <c r="W8" s="3" t="s">
        <v>53</v>
      </c>
      <c r="X8" s="3" t="s">
        <v>54</v>
      </c>
      <c r="Z8" s="465"/>
      <c r="AA8" s="88" t="s">
        <v>55</v>
      </c>
      <c r="AB8" s="89" t="s">
        <v>56</v>
      </c>
      <c r="AC8" s="88" t="s">
        <v>55</v>
      </c>
      <c r="AD8" s="89" t="s">
        <v>56</v>
      </c>
      <c r="AE8" s="7"/>
      <c r="AF8" s="7"/>
      <c r="AG8" s="7"/>
      <c r="AH8" s="7"/>
      <c r="AI8" s="7"/>
      <c r="AJ8" s="7"/>
      <c r="AK8" s="6"/>
      <c r="AL8" s="6"/>
      <c r="AM8" s="451"/>
      <c r="AN8" s="108" t="s">
        <v>55</v>
      </c>
      <c r="AO8" s="109" t="s">
        <v>56</v>
      </c>
      <c r="AP8" s="108" t="s">
        <v>55</v>
      </c>
      <c r="AQ8" s="109" t="s">
        <v>56</v>
      </c>
      <c r="AR8" s="108" t="s">
        <v>55</v>
      </c>
      <c r="AS8" s="109" t="s">
        <v>56</v>
      </c>
      <c r="AT8" s="108" t="s">
        <v>55</v>
      </c>
      <c r="AU8" s="109" t="s">
        <v>56</v>
      </c>
      <c r="AV8" s="108" t="s">
        <v>55</v>
      </c>
      <c r="AW8" s="109" t="s">
        <v>56</v>
      </c>
      <c r="AX8" s="108" t="s">
        <v>55</v>
      </c>
      <c r="AY8" s="109" t="s">
        <v>56</v>
      </c>
      <c r="BA8" s="440"/>
      <c r="BB8" s="453"/>
      <c r="BC8" s="112" t="s">
        <v>55</v>
      </c>
      <c r="BD8" s="114" t="s">
        <v>56</v>
      </c>
      <c r="BE8" s="112" t="s">
        <v>55</v>
      </c>
      <c r="BF8" s="111" t="s">
        <v>56</v>
      </c>
      <c r="BG8" s="110" t="s">
        <v>55</v>
      </c>
      <c r="BH8" s="114" t="s">
        <v>56</v>
      </c>
      <c r="BI8" s="112" t="s">
        <v>55</v>
      </c>
      <c r="BJ8" s="111" t="s">
        <v>56</v>
      </c>
      <c r="BK8" s="112" t="s">
        <v>55</v>
      </c>
      <c r="BL8" s="111" t="s">
        <v>56</v>
      </c>
      <c r="BN8" s="116" t="s">
        <v>55</v>
      </c>
      <c r="BO8" s="118" t="s">
        <v>56</v>
      </c>
      <c r="BP8" s="119" t="s">
        <v>55</v>
      </c>
      <c r="BQ8" s="117" t="s">
        <v>56</v>
      </c>
      <c r="BR8" s="116" t="s">
        <v>55</v>
      </c>
      <c r="BS8" s="118" t="s">
        <v>56</v>
      </c>
      <c r="BT8" s="119" t="s">
        <v>55</v>
      </c>
      <c r="BU8" s="117" t="s">
        <v>56</v>
      </c>
      <c r="BV8" s="116" t="s">
        <v>55</v>
      </c>
      <c r="BW8" s="118" t="s">
        <v>56</v>
      </c>
      <c r="BY8" s="448"/>
      <c r="BZ8" s="446"/>
      <c r="CA8" s="436"/>
      <c r="CB8" s="102" t="s">
        <v>55</v>
      </c>
      <c r="CC8" s="101" t="s">
        <v>56</v>
      </c>
    </row>
    <row r="9" spans="2:81" ht="15" thickBot="1">
      <c r="B9" s="430" t="s">
        <v>57</v>
      </c>
      <c r="C9" s="431"/>
      <c r="D9" s="431"/>
      <c r="E9" s="431"/>
      <c r="F9" s="455">
        <v>45401</v>
      </c>
      <c r="G9" s="456"/>
      <c r="H9" s="456"/>
      <c r="I9" s="457"/>
      <c r="J9" s="18"/>
      <c r="K9" s="20" t="s">
        <v>256</v>
      </c>
      <c r="L9" s="21" t="s">
        <v>59</v>
      </c>
      <c r="M9" s="22" t="s">
        <v>60</v>
      </c>
      <c r="N9" s="285" t="s">
        <v>61</v>
      </c>
      <c r="O9" s="331" t="s">
        <v>61</v>
      </c>
      <c r="P9" s="332" t="s">
        <v>61</v>
      </c>
      <c r="Q9" s="333" t="s">
        <v>61</v>
      </c>
      <c r="R9" s="334" t="s">
        <v>62</v>
      </c>
      <c r="S9" s="335" t="s">
        <v>62</v>
      </c>
      <c r="T9" s="336" t="s">
        <v>60</v>
      </c>
      <c r="U9" s="285" t="s">
        <v>61</v>
      </c>
      <c r="V9" s="337" t="s">
        <v>62</v>
      </c>
      <c r="W9" s="316" t="s">
        <v>63</v>
      </c>
      <c r="X9" s="316" t="s">
        <v>63</v>
      </c>
      <c r="Z9" s="20" t="s">
        <v>256</v>
      </c>
      <c r="AA9" s="285" t="s">
        <v>64</v>
      </c>
      <c r="AB9" s="159">
        <v>29.1613223754252</v>
      </c>
      <c r="AC9" s="285" t="s">
        <v>64</v>
      </c>
      <c r="AD9" s="159">
        <v>28.9266700212685</v>
      </c>
      <c r="AE9" s="6"/>
      <c r="AF9" s="6"/>
      <c r="AG9" s="13" t="s">
        <v>65</v>
      </c>
      <c r="AH9" s="6"/>
      <c r="AI9" s="6"/>
      <c r="AK9" s="6"/>
      <c r="AL9" s="6"/>
      <c r="AM9" s="20" t="s">
        <v>256</v>
      </c>
      <c r="AN9" s="123" t="s">
        <v>64</v>
      </c>
      <c r="AO9" s="105">
        <v>29.59</v>
      </c>
      <c r="AP9" s="123" t="s">
        <v>64</v>
      </c>
      <c r="AQ9" s="212">
        <v>29.5</v>
      </c>
      <c r="AR9" s="123" t="s">
        <v>64</v>
      </c>
      <c r="AS9" s="232">
        <v>29.56</v>
      </c>
      <c r="AT9" s="123" t="s">
        <v>64</v>
      </c>
      <c r="AU9" s="232">
        <v>29.57</v>
      </c>
      <c r="AV9" s="123" t="s">
        <v>64</v>
      </c>
      <c r="AW9" s="232">
        <v>29.69</v>
      </c>
      <c r="AX9" s="123" t="s">
        <v>64</v>
      </c>
      <c r="AY9" s="232">
        <v>29.61</v>
      </c>
      <c r="BA9" s="20" t="s">
        <v>256</v>
      </c>
      <c r="BB9" s="27" t="s">
        <v>62</v>
      </c>
      <c r="BC9" s="213"/>
      <c r="BD9" s="214"/>
      <c r="BE9" s="215"/>
      <c r="BF9" s="216"/>
      <c r="BG9" s="213"/>
      <c r="BH9" s="214"/>
      <c r="BI9" s="215"/>
      <c r="BJ9" s="216"/>
      <c r="BK9" s="215"/>
      <c r="BL9" s="216"/>
      <c r="BN9" s="226"/>
      <c r="BO9" s="227"/>
      <c r="BP9" s="226"/>
      <c r="BQ9" s="227"/>
      <c r="BR9" s="226"/>
      <c r="BS9" s="227"/>
      <c r="BT9" s="226"/>
      <c r="BU9" s="227"/>
      <c r="BV9" s="226"/>
      <c r="BW9" s="227"/>
      <c r="BY9" s="180" t="s">
        <v>256</v>
      </c>
      <c r="BZ9" s="256"/>
      <c r="CA9" s="257"/>
      <c r="CB9" s="213"/>
      <c r="CC9" s="216"/>
    </row>
    <row r="10" spans="2:81">
      <c r="B10" s="413" t="s">
        <v>67</v>
      </c>
      <c r="C10" s="414"/>
      <c r="D10" s="414"/>
      <c r="E10" s="414"/>
      <c r="F10" s="478">
        <v>45404</v>
      </c>
      <c r="G10" s="415"/>
      <c r="H10" s="415"/>
      <c r="I10" s="416"/>
      <c r="J10" s="18"/>
      <c r="K10" s="28" t="s">
        <v>257</v>
      </c>
      <c r="L10" s="29" t="s">
        <v>59</v>
      </c>
      <c r="M10" s="30" t="s">
        <v>60</v>
      </c>
      <c r="N10" s="136" t="s">
        <v>61</v>
      </c>
      <c r="O10" s="338" t="s">
        <v>61</v>
      </c>
      <c r="P10" s="339" t="s">
        <v>61</v>
      </c>
      <c r="Q10" s="340" t="s">
        <v>61</v>
      </c>
      <c r="R10" s="136" t="s">
        <v>62</v>
      </c>
      <c r="S10" s="339" t="s">
        <v>62</v>
      </c>
      <c r="T10" s="336" t="s">
        <v>60</v>
      </c>
      <c r="U10" s="136" t="s">
        <v>61</v>
      </c>
      <c r="V10" s="341" t="s">
        <v>62</v>
      </c>
      <c r="W10" s="317" t="s">
        <v>63</v>
      </c>
      <c r="X10" s="317" t="s">
        <v>63</v>
      </c>
      <c r="Z10" s="28" t="s">
        <v>257</v>
      </c>
      <c r="AA10" s="136" t="s">
        <v>64</v>
      </c>
      <c r="AB10" s="137">
        <v>29.311248230624301</v>
      </c>
      <c r="AC10" s="136" t="s">
        <v>64</v>
      </c>
      <c r="AD10" s="137">
        <v>28.872021055908</v>
      </c>
      <c r="AE10" s="6"/>
      <c r="AG10" s="449" t="s">
        <v>69</v>
      </c>
      <c r="AH10" s="434"/>
      <c r="AI10" s="433" t="s">
        <v>70</v>
      </c>
      <c r="AJ10" s="434"/>
      <c r="AK10" s="6"/>
      <c r="AL10" s="6"/>
      <c r="AM10" s="28" t="s">
        <v>257</v>
      </c>
      <c r="AN10" s="124" t="s">
        <v>64</v>
      </c>
      <c r="AO10" s="106">
        <v>29.35</v>
      </c>
      <c r="AP10" s="124" t="s">
        <v>64</v>
      </c>
      <c r="AQ10" s="206">
        <v>29.39</v>
      </c>
      <c r="AR10" s="124" t="s">
        <v>64</v>
      </c>
      <c r="AS10" s="356">
        <v>29.41</v>
      </c>
      <c r="AT10" s="124" t="s">
        <v>64</v>
      </c>
      <c r="AU10" s="356">
        <v>29.25</v>
      </c>
      <c r="AV10" s="124" t="s">
        <v>64</v>
      </c>
      <c r="AW10" s="356">
        <v>29.4</v>
      </c>
      <c r="AX10" s="124" t="s">
        <v>64</v>
      </c>
      <c r="AY10" s="356">
        <v>29.47</v>
      </c>
      <c r="BA10" s="28" t="s">
        <v>257</v>
      </c>
      <c r="BB10" s="33" t="s">
        <v>62</v>
      </c>
      <c r="BC10" s="217"/>
      <c r="BD10" s="218"/>
      <c r="BE10" s="219"/>
      <c r="BF10" s="220"/>
      <c r="BG10" s="217"/>
      <c r="BH10" s="218"/>
      <c r="BI10" s="219"/>
      <c r="BJ10" s="220"/>
      <c r="BK10" s="219"/>
      <c r="BL10" s="220"/>
      <c r="BN10" s="228"/>
      <c r="BO10" s="229"/>
      <c r="BP10" s="228"/>
      <c r="BQ10" s="229"/>
      <c r="BR10" s="228"/>
      <c r="BS10" s="229"/>
      <c r="BT10" s="228"/>
      <c r="BU10" s="229"/>
      <c r="BV10" s="228"/>
      <c r="BW10" s="229"/>
      <c r="BY10" s="181" t="s">
        <v>257</v>
      </c>
      <c r="BZ10" s="217"/>
      <c r="CA10" s="220"/>
      <c r="CB10" s="217"/>
      <c r="CC10" s="220"/>
    </row>
    <row r="11" spans="2:81" ht="15" thickBot="1">
      <c r="B11" s="413" t="s">
        <v>71</v>
      </c>
      <c r="C11" s="414"/>
      <c r="D11" s="414"/>
      <c r="E11" s="414"/>
      <c r="F11" s="415" t="s">
        <v>72</v>
      </c>
      <c r="G11" s="415"/>
      <c r="H11" s="415"/>
      <c r="I11" s="416"/>
      <c r="J11" s="18"/>
      <c r="K11" s="28" t="s">
        <v>258</v>
      </c>
      <c r="L11" s="29" t="s">
        <v>59</v>
      </c>
      <c r="M11" s="30" t="s">
        <v>60</v>
      </c>
      <c r="N11" s="136" t="s">
        <v>61</v>
      </c>
      <c r="O11" s="338" t="s">
        <v>61</v>
      </c>
      <c r="P11" s="339" t="s">
        <v>61</v>
      </c>
      <c r="Q11" s="340" t="s">
        <v>61</v>
      </c>
      <c r="R11" s="136" t="s">
        <v>62</v>
      </c>
      <c r="S11" s="339" t="s">
        <v>62</v>
      </c>
      <c r="T11" s="336" t="s">
        <v>60</v>
      </c>
      <c r="U11" s="136" t="s">
        <v>61</v>
      </c>
      <c r="V11" s="341" t="s">
        <v>62</v>
      </c>
      <c r="W11" s="317" t="s">
        <v>63</v>
      </c>
      <c r="X11" s="317" t="s">
        <v>63</v>
      </c>
      <c r="Z11" s="28" t="s">
        <v>258</v>
      </c>
      <c r="AA11" s="136" t="s">
        <v>64</v>
      </c>
      <c r="AB11" s="137">
        <v>29.334558413813301</v>
      </c>
      <c r="AC11" s="136" t="s">
        <v>64</v>
      </c>
      <c r="AD11" s="137">
        <v>29.0848727123747</v>
      </c>
      <c r="AE11" s="6"/>
      <c r="AG11" s="100" t="s">
        <v>55</v>
      </c>
      <c r="AH11" s="101" t="s">
        <v>56</v>
      </c>
      <c r="AI11" s="102" t="s">
        <v>55</v>
      </c>
      <c r="AJ11" s="101" t="s">
        <v>56</v>
      </c>
      <c r="AK11" s="6"/>
      <c r="AL11" s="6"/>
      <c r="AM11" s="28" t="s">
        <v>258</v>
      </c>
      <c r="AN11" s="124" t="s">
        <v>64</v>
      </c>
      <c r="AO11" s="106">
        <v>29.28</v>
      </c>
      <c r="AP11" s="124" t="s">
        <v>64</v>
      </c>
      <c r="AQ11" s="206">
        <v>29.23</v>
      </c>
      <c r="AR11" s="124" t="s">
        <v>64</v>
      </c>
      <c r="AS11" s="106">
        <v>29.28</v>
      </c>
      <c r="AT11" s="124" t="s">
        <v>64</v>
      </c>
      <c r="AU11" s="106">
        <v>29.35</v>
      </c>
      <c r="AV11" s="124" t="s">
        <v>64</v>
      </c>
      <c r="AW11" s="106">
        <v>29.3</v>
      </c>
      <c r="AX11" s="124" t="s">
        <v>64</v>
      </c>
      <c r="AY11" s="106">
        <v>29.26</v>
      </c>
      <c r="BA11" s="28" t="s">
        <v>258</v>
      </c>
      <c r="BB11" s="33" t="s">
        <v>62</v>
      </c>
      <c r="BC11" s="217"/>
      <c r="BD11" s="218"/>
      <c r="BE11" s="219"/>
      <c r="BF11" s="220"/>
      <c r="BG11" s="217"/>
      <c r="BH11" s="218"/>
      <c r="BI11" s="219"/>
      <c r="BJ11" s="220"/>
      <c r="BK11" s="219"/>
      <c r="BL11" s="220"/>
      <c r="BN11" s="228"/>
      <c r="BO11" s="229"/>
      <c r="BP11" s="228"/>
      <c r="BQ11" s="229"/>
      <c r="BR11" s="228"/>
      <c r="BS11" s="229"/>
      <c r="BT11" s="228"/>
      <c r="BU11" s="229"/>
      <c r="BV11" s="228"/>
      <c r="BW11" s="229"/>
      <c r="BY11" s="181" t="s">
        <v>258</v>
      </c>
      <c r="BZ11" s="217"/>
      <c r="CA11" s="220"/>
      <c r="CB11" s="217"/>
      <c r="CC11" s="220"/>
    </row>
    <row r="12" spans="2:81">
      <c r="B12" s="397" t="s">
        <v>75</v>
      </c>
      <c r="C12" s="398"/>
      <c r="D12" s="398"/>
      <c r="E12" s="399"/>
      <c r="F12" s="415" t="s">
        <v>259</v>
      </c>
      <c r="G12" s="423"/>
      <c r="H12" s="423"/>
      <c r="I12" s="424"/>
      <c r="J12" s="18"/>
      <c r="K12" s="28" t="s">
        <v>260</v>
      </c>
      <c r="L12" s="29" t="s">
        <v>78</v>
      </c>
      <c r="M12" s="30" t="s">
        <v>60</v>
      </c>
      <c r="N12" s="136" t="s">
        <v>61</v>
      </c>
      <c r="O12" s="338" t="s">
        <v>61</v>
      </c>
      <c r="P12" s="339" t="s">
        <v>61</v>
      </c>
      <c r="Q12" s="340" t="s">
        <v>61</v>
      </c>
      <c r="R12" s="136" t="s">
        <v>62</v>
      </c>
      <c r="S12" s="339" t="s">
        <v>62</v>
      </c>
      <c r="T12" s="336" t="s">
        <v>60</v>
      </c>
      <c r="U12" s="136" t="s">
        <v>61</v>
      </c>
      <c r="V12" s="341" t="s">
        <v>62</v>
      </c>
      <c r="W12" s="317" t="s">
        <v>63</v>
      </c>
      <c r="X12" s="317" t="s">
        <v>63</v>
      </c>
      <c r="Z12" s="28" t="s">
        <v>260</v>
      </c>
      <c r="AA12" s="136" t="s">
        <v>64</v>
      </c>
      <c r="AB12" s="137">
        <v>29.237167706173601</v>
      </c>
      <c r="AC12" s="136" t="s">
        <v>64</v>
      </c>
      <c r="AD12" s="137">
        <v>28.865937319184798</v>
      </c>
      <c r="AE12" s="6"/>
      <c r="AF12" s="78" t="s">
        <v>79</v>
      </c>
      <c r="AG12" s="20" t="s">
        <v>62</v>
      </c>
      <c r="AH12" s="76">
        <f>AVERAGE(AB9:AB11)</f>
        <v>29.269043006620933</v>
      </c>
      <c r="AI12" s="83" t="s">
        <v>62</v>
      </c>
      <c r="AJ12" s="76">
        <f>AVERAGE(AD9:AD11)</f>
        <v>28.9611879298504</v>
      </c>
      <c r="AK12" s="6"/>
      <c r="AL12" s="6"/>
      <c r="AM12" s="28" t="s">
        <v>260</v>
      </c>
      <c r="AN12" s="124" t="s">
        <v>64</v>
      </c>
      <c r="AO12" s="106">
        <v>29.22</v>
      </c>
      <c r="AP12" s="124" t="s">
        <v>64</v>
      </c>
      <c r="AQ12" s="206">
        <v>29.24</v>
      </c>
      <c r="AR12" s="124" t="s">
        <v>64</v>
      </c>
      <c r="AS12" s="106">
        <v>29.45</v>
      </c>
      <c r="AT12" s="124" t="s">
        <v>64</v>
      </c>
      <c r="AU12" s="106">
        <v>29.21</v>
      </c>
      <c r="AV12" s="124" t="s">
        <v>64</v>
      </c>
      <c r="AW12" s="106">
        <v>29.19</v>
      </c>
      <c r="AX12" s="124" t="s">
        <v>64</v>
      </c>
      <c r="AY12" s="106">
        <v>29.3</v>
      </c>
      <c r="BA12" s="28" t="s">
        <v>260</v>
      </c>
      <c r="BB12" s="33" t="s">
        <v>62</v>
      </c>
      <c r="BC12" s="217"/>
      <c r="BD12" s="218"/>
      <c r="BE12" s="219"/>
      <c r="BF12" s="220"/>
      <c r="BG12" s="217"/>
      <c r="BH12" s="218"/>
      <c r="BI12" s="219"/>
      <c r="BJ12" s="220"/>
      <c r="BK12" s="219"/>
      <c r="BL12" s="220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Y12" s="181" t="s">
        <v>260</v>
      </c>
      <c r="BZ12" s="217"/>
      <c r="CA12" s="220"/>
      <c r="CB12" s="217"/>
      <c r="CC12" s="220"/>
    </row>
    <row r="13" spans="2:81" ht="15" thickBot="1">
      <c r="B13" s="397" t="s">
        <v>80</v>
      </c>
      <c r="C13" s="398"/>
      <c r="D13" s="398"/>
      <c r="E13" s="399"/>
      <c r="F13" s="415" t="s">
        <v>261</v>
      </c>
      <c r="G13" s="423"/>
      <c r="H13" s="423"/>
      <c r="I13" s="424"/>
      <c r="J13" s="18"/>
      <c r="K13" s="34" t="s">
        <v>262</v>
      </c>
      <c r="L13" s="35" t="s">
        <v>78</v>
      </c>
      <c r="M13" s="36" t="s">
        <v>60</v>
      </c>
      <c r="N13" s="138" t="s">
        <v>61</v>
      </c>
      <c r="O13" s="342" t="s">
        <v>61</v>
      </c>
      <c r="P13" s="343" t="s">
        <v>61</v>
      </c>
      <c r="Q13" s="344" t="s">
        <v>61</v>
      </c>
      <c r="R13" s="345" t="s">
        <v>62</v>
      </c>
      <c r="S13" s="346" t="s">
        <v>62</v>
      </c>
      <c r="T13" s="336" t="s">
        <v>60</v>
      </c>
      <c r="U13" s="138" t="s">
        <v>61</v>
      </c>
      <c r="V13" s="347" t="s">
        <v>62</v>
      </c>
      <c r="W13" s="318" t="s">
        <v>63</v>
      </c>
      <c r="X13" s="318" t="s">
        <v>63</v>
      </c>
      <c r="Z13" s="34" t="s">
        <v>262</v>
      </c>
      <c r="AA13" s="138" t="s">
        <v>64</v>
      </c>
      <c r="AB13" s="113">
        <v>29.1148925844114</v>
      </c>
      <c r="AC13" s="138" t="s">
        <v>64</v>
      </c>
      <c r="AD13" s="113">
        <v>29.0147375329699</v>
      </c>
      <c r="AE13" s="6"/>
      <c r="AF13" s="80" t="s">
        <v>83</v>
      </c>
      <c r="AG13" s="34" t="s">
        <v>62</v>
      </c>
      <c r="AH13" s="77">
        <f>AVERAGE(AB12:AB13)</f>
        <v>29.176030145292501</v>
      </c>
      <c r="AI13" s="85" t="s">
        <v>62</v>
      </c>
      <c r="AJ13" s="77">
        <f>AVERAGE(AD12:AD13)</f>
        <v>28.940337426077349</v>
      </c>
      <c r="AK13" s="6"/>
      <c r="AL13" s="6"/>
      <c r="AM13" s="34" t="s">
        <v>262</v>
      </c>
      <c r="AN13" s="126" t="s">
        <v>64</v>
      </c>
      <c r="AO13" s="107">
        <v>29.34</v>
      </c>
      <c r="AP13" s="126" t="s">
        <v>64</v>
      </c>
      <c r="AQ13" s="207">
        <v>29.2</v>
      </c>
      <c r="AR13" s="126" t="s">
        <v>64</v>
      </c>
      <c r="AS13" s="107">
        <v>29.24</v>
      </c>
      <c r="AT13" s="126" t="s">
        <v>64</v>
      </c>
      <c r="AU13" s="107">
        <v>29.29</v>
      </c>
      <c r="AV13" s="126" t="s">
        <v>64</v>
      </c>
      <c r="AW13" s="107">
        <v>29.14</v>
      </c>
      <c r="AX13" s="126" t="s">
        <v>64</v>
      </c>
      <c r="AY13" s="107">
        <v>29.29</v>
      </c>
      <c r="BA13" s="34" t="s">
        <v>262</v>
      </c>
      <c r="BB13" s="132" t="s">
        <v>62</v>
      </c>
      <c r="BC13" s="221"/>
      <c r="BD13" s="222"/>
      <c r="BE13" s="223"/>
      <c r="BF13" s="224"/>
      <c r="BG13" s="221"/>
      <c r="BH13" s="222"/>
      <c r="BI13" s="223"/>
      <c r="BJ13" s="224"/>
      <c r="BK13" s="223"/>
      <c r="BL13" s="224"/>
      <c r="BN13" s="230"/>
      <c r="BO13" s="231"/>
      <c r="BP13" s="230"/>
      <c r="BQ13" s="231"/>
      <c r="BR13" s="230"/>
      <c r="BS13" s="231"/>
      <c r="BT13" s="230"/>
      <c r="BU13" s="231"/>
      <c r="BV13" s="230"/>
      <c r="BW13" s="231"/>
      <c r="BY13" s="182" t="s">
        <v>262</v>
      </c>
      <c r="BZ13" s="259"/>
      <c r="CA13" s="260"/>
      <c r="CB13" s="221"/>
      <c r="CC13" s="224"/>
    </row>
    <row r="14" spans="2:81" ht="15" thickBot="1">
      <c r="B14" s="403" t="s">
        <v>84</v>
      </c>
      <c r="C14" s="404"/>
      <c r="D14" s="404"/>
      <c r="E14" s="404"/>
      <c r="F14" s="405" t="s">
        <v>85</v>
      </c>
      <c r="G14" s="405"/>
      <c r="H14" s="405"/>
      <c r="I14" s="406"/>
      <c r="J14" s="18"/>
      <c r="K14" s="20" t="s">
        <v>263</v>
      </c>
      <c r="L14" s="21" t="s">
        <v>59</v>
      </c>
      <c r="M14" s="22" t="s">
        <v>264</v>
      </c>
      <c r="N14" s="285" t="s">
        <v>88</v>
      </c>
      <c r="O14" s="331" t="s">
        <v>88</v>
      </c>
      <c r="P14" s="331" t="s">
        <v>88</v>
      </c>
      <c r="Q14" s="333" t="s">
        <v>88</v>
      </c>
      <c r="R14" s="285" t="s">
        <v>88</v>
      </c>
      <c r="S14" s="332" t="s">
        <v>62</v>
      </c>
      <c r="T14" s="333" t="s">
        <v>89</v>
      </c>
      <c r="U14" s="285" t="s">
        <v>62</v>
      </c>
      <c r="V14" s="337" t="s">
        <v>62</v>
      </c>
      <c r="W14" s="316" t="s">
        <v>90</v>
      </c>
      <c r="X14" s="316" t="s">
        <v>90</v>
      </c>
      <c r="Z14" s="20" t="s">
        <v>263</v>
      </c>
      <c r="AA14" s="128">
        <v>24.641239496826799</v>
      </c>
      <c r="AB14" s="159">
        <v>29.035975533007299</v>
      </c>
      <c r="AC14" s="128">
        <v>24.046035607228301</v>
      </c>
      <c r="AD14" s="159">
        <v>28.4609702030283</v>
      </c>
      <c r="AE14" s="6"/>
      <c r="AG14" s="6"/>
      <c r="AH14" s="6"/>
      <c r="AI14" s="6"/>
      <c r="AJ14" s="6"/>
      <c r="AK14" s="6"/>
      <c r="AL14" s="6"/>
      <c r="AM14" s="20" t="s">
        <v>263</v>
      </c>
      <c r="AN14" s="163">
        <v>18.97</v>
      </c>
      <c r="AO14" s="105">
        <v>29.57</v>
      </c>
      <c r="AP14" s="128" t="s">
        <v>64</v>
      </c>
      <c r="AQ14" s="105">
        <v>29.4</v>
      </c>
      <c r="AR14" s="210"/>
      <c r="AS14" s="178"/>
      <c r="AT14" s="165"/>
      <c r="AU14" s="166"/>
      <c r="AV14" s="165"/>
      <c r="AW14" s="166"/>
      <c r="AX14" s="165"/>
      <c r="AY14" s="166"/>
      <c r="BA14" s="20" t="s">
        <v>263</v>
      </c>
      <c r="BB14" s="41">
        <v>1</v>
      </c>
      <c r="BC14" s="363">
        <v>15.87</v>
      </c>
      <c r="BD14" s="105">
        <v>30.93</v>
      </c>
      <c r="BE14" s="363">
        <v>18.010000000000002</v>
      </c>
      <c r="BF14" s="105">
        <v>29.33</v>
      </c>
      <c r="BG14" s="364">
        <v>15.81</v>
      </c>
      <c r="BH14" s="105">
        <v>32.119999999999997</v>
      </c>
      <c r="BI14" s="364">
        <v>15.91</v>
      </c>
      <c r="BJ14" s="105">
        <v>30.83</v>
      </c>
      <c r="BK14" s="364">
        <v>16.46</v>
      </c>
      <c r="BL14" s="105">
        <v>31.4</v>
      </c>
      <c r="BN14" s="226"/>
      <c r="BO14" s="227"/>
      <c r="BP14" s="226"/>
      <c r="BQ14" s="227"/>
      <c r="BR14" s="226"/>
      <c r="BS14" s="227"/>
      <c r="BT14" s="226"/>
      <c r="BU14" s="227"/>
      <c r="BV14" s="226"/>
      <c r="BW14" s="227"/>
      <c r="BY14" s="180" t="s">
        <v>263</v>
      </c>
      <c r="BZ14" s="261">
        <v>1</v>
      </c>
      <c r="CA14" s="262">
        <v>1</v>
      </c>
      <c r="CB14" s="275">
        <v>16.497209571247399</v>
      </c>
      <c r="CC14" s="105">
        <v>29.5093481787823</v>
      </c>
    </row>
    <row r="15" spans="2:81" ht="15" thickBot="1">
      <c r="B15" s="8"/>
      <c r="C15" s="8"/>
      <c r="D15" s="8"/>
      <c r="E15" s="42"/>
      <c r="F15" s="42"/>
      <c r="G15" s="42"/>
      <c r="H15" s="42"/>
      <c r="I15" s="42"/>
      <c r="J15" s="18"/>
      <c r="K15" s="28" t="s">
        <v>265</v>
      </c>
      <c r="L15" s="29" t="s">
        <v>59</v>
      </c>
      <c r="M15" s="30" t="s">
        <v>264</v>
      </c>
      <c r="N15" s="136" t="s">
        <v>88</v>
      </c>
      <c r="O15" s="338" t="s">
        <v>88</v>
      </c>
      <c r="P15" s="338" t="s">
        <v>88</v>
      </c>
      <c r="Q15" s="340" t="s">
        <v>88</v>
      </c>
      <c r="R15" s="136" t="s">
        <v>88</v>
      </c>
      <c r="S15" s="339" t="s">
        <v>62</v>
      </c>
      <c r="T15" s="340" t="s">
        <v>89</v>
      </c>
      <c r="U15" s="136" t="s">
        <v>62</v>
      </c>
      <c r="V15" s="341" t="s">
        <v>62</v>
      </c>
      <c r="W15" s="317" t="s">
        <v>90</v>
      </c>
      <c r="X15" s="317" t="s">
        <v>90</v>
      </c>
      <c r="Z15" s="28" t="s">
        <v>265</v>
      </c>
      <c r="AA15" s="351">
        <v>25.489271672057399</v>
      </c>
      <c r="AB15" s="137">
        <v>29.0978592807209</v>
      </c>
      <c r="AC15" s="351">
        <v>24.234826998901301</v>
      </c>
      <c r="AD15" s="137">
        <v>28.742480008616599</v>
      </c>
      <c r="AE15" s="6"/>
      <c r="AG15" s="6"/>
      <c r="AH15" s="6"/>
      <c r="AI15" s="6"/>
      <c r="AJ15" s="6"/>
      <c r="AK15" s="6"/>
      <c r="AL15" s="6"/>
      <c r="AM15" s="28" t="s">
        <v>265</v>
      </c>
      <c r="AN15" s="124" t="s">
        <v>64</v>
      </c>
      <c r="AO15" s="106">
        <v>29.27</v>
      </c>
      <c r="AP15" s="162">
        <v>19.93</v>
      </c>
      <c r="AQ15" s="106">
        <v>29.5</v>
      </c>
      <c r="AR15" s="167"/>
      <c r="AS15" s="168"/>
      <c r="AT15" s="167"/>
      <c r="AU15" s="168"/>
      <c r="AV15" s="167"/>
      <c r="AW15" s="168"/>
      <c r="AX15" s="167"/>
      <c r="AY15" s="168"/>
      <c r="BA15" s="28" t="s">
        <v>265</v>
      </c>
      <c r="BB15" s="33">
        <v>2</v>
      </c>
      <c r="BC15" s="361">
        <v>15.6</v>
      </c>
      <c r="BD15" s="106">
        <v>31.79</v>
      </c>
      <c r="BE15" s="361">
        <v>15.26</v>
      </c>
      <c r="BF15" s="106">
        <v>32.1</v>
      </c>
      <c r="BG15" s="365">
        <v>16.95</v>
      </c>
      <c r="BH15" s="106">
        <v>30.79</v>
      </c>
      <c r="BI15" s="365">
        <v>15.83</v>
      </c>
      <c r="BJ15" s="106">
        <v>30.25</v>
      </c>
      <c r="BK15" s="365">
        <v>16.079999999999998</v>
      </c>
      <c r="BL15" s="106">
        <v>31.24</v>
      </c>
      <c r="BN15" s="228"/>
      <c r="BO15" s="229"/>
      <c r="BP15" s="228"/>
      <c r="BQ15" s="229"/>
      <c r="BR15" s="228"/>
      <c r="BS15" s="229"/>
      <c r="BT15" s="228"/>
      <c r="BU15" s="229"/>
      <c r="BV15" s="228"/>
      <c r="BW15" s="229"/>
      <c r="BY15" s="181" t="s">
        <v>265</v>
      </c>
      <c r="BZ15" s="263">
        <v>2</v>
      </c>
      <c r="CA15" s="246">
        <v>1</v>
      </c>
      <c r="CB15" s="139">
        <v>16.1515846762141</v>
      </c>
      <c r="CC15" s="106">
        <v>29.7930688098647</v>
      </c>
    </row>
    <row r="16" spans="2:81" ht="15" thickBot="1">
      <c r="B16" s="427" t="s">
        <v>92</v>
      </c>
      <c r="C16" s="428"/>
      <c r="D16" s="428"/>
      <c r="E16" s="428"/>
      <c r="F16" s="428"/>
      <c r="G16" s="428"/>
      <c r="H16" s="428"/>
      <c r="I16" s="429"/>
      <c r="J16" s="18"/>
      <c r="K16" s="28" t="s">
        <v>266</v>
      </c>
      <c r="L16" s="29" t="s">
        <v>59</v>
      </c>
      <c r="M16" s="30" t="s">
        <v>264</v>
      </c>
      <c r="N16" s="136" t="s">
        <v>88</v>
      </c>
      <c r="O16" s="338" t="s">
        <v>88</v>
      </c>
      <c r="P16" s="338" t="s">
        <v>88</v>
      </c>
      <c r="Q16" s="340" t="s">
        <v>88</v>
      </c>
      <c r="R16" s="136" t="s">
        <v>88</v>
      </c>
      <c r="S16" s="339" t="s">
        <v>62</v>
      </c>
      <c r="T16" s="340" t="s">
        <v>89</v>
      </c>
      <c r="U16" s="136" t="s">
        <v>62</v>
      </c>
      <c r="V16" s="341" t="s">
        <v>62</v>
      </c>
      <c r="W16" s="317" t="s">
        <v>90</v>
      </c>
      <c r="X16" s="317" t="s">
        <v>90</v>
      </c>
      <c r="Z16" s="28" t="s">
        <v>266</v>
      </c>
      <c r="AA16" s="351">
        <v>25.350351840374199</v>
      </c>
      <c r="AB16" s="137">
        <v>29.412765538959299</v>
      </c>
      <c r="AC16" s="351">
        <v>24.111007020839502</v>
      </c>
      <c r="AD16" s="137">
        <v>28.978473984827399</v>
      </c>
      <c r="AE16" s="6"/>
      <c r="AK16" s="6"/>
      <c r="AL16" s="6"/>
      <c r="AM16" s="28" t="s">
        <v>266</v>
      </c>
      <c r="AN16" s="124" t="s">
        <v>64</v>
      </c>
      <c r="AO16" s="106">
        <v>29.46</v>
      </c>
      <c r="AP16" s="162">
        <v>20.04</v>
      </c>
      <c r="AQ16" s="106">
        <v>30.64</v>
      </c>
      <c r="AR16" s="167"/>
      <c r="AS16" s="168"/>
      <c r="AT16" s="167"/>
      <c r="AU16" s="168"/>
      <c r="AV16" s="167"/>
      <c r="AW16" s="168"/>
      <c r="AX16" s="167"/>
      <c r="AY16" s="168"/>
      <c r="BA16" s="28" t="s">
        <v>266</v>
      </c>
      <c r="BB16" s="33">
        <v>2</v>
      </c>
      <c r="BC16" s="240" t="s">
        <v>64</v>
      </c>
      <c r="BD16" s="106">
        <v>28.85</v>
      </c>
      <c r="BE16" s="361">
        <v>21.13</v>
      </c>
      <c r="BF16" s="106">
        <v>28.88</v>
      </c>
      <c r="BG16" s="135" t="s">
        <v>64</v>
      </c>
      <c r="BH16" s="106">
        <v>29.18</v>
      </c>
      <c r="BI16" s="135" t="s">
        <v>267</v>
      </c>
      <c r="BJ16" s="106">
        <v>28.85</v>
      </c>
      <c r="BK16" s="365">
        <v>20.62</v>
      </c>
      <c r="BL16" s="106">
        <v>28.79</v>
      </c>
      <c r="BN16" s="228"/>
      <c r="BO16" s="229"/>
      <c r="BP16" s="228"/>
      <c r="BQ16" s="229"/>
      <c r="BR16" s="228"/>
      <c r="BS16" s="229"/>
      <c r="BT16" s="228"/>
      <c r="BU16" s="229"/>
      <c r="BV16" s="228"/>
      <c r="BW16" s="229"/>
      <c r="BY16" s="181" t="s">
        <v>266</v>
      </c>
      <c r="BZ16" s="263">
        <v>2</v>
      </c>
      <c r="CA16" s="246">
        <v>2</v>
      </c>
      <c r="CB16" s="139">
        <v>21.565340972435699</v>
      </c>
      <c r="CC16" s="106">
        <v>23.424985407576902</v>
      </c>
    </row>
    <row r="17" spans="2:81">
      <c r="B17" s="430" t="s">
        <v>94</v>
      </c>
      <c r="C17" s="431"/>
      <c r="D17" s="431"/>
      <c r="E17" s="431"/>
      <c r="F17" s="456" t="s">
        <v>95</v>
      </c>
      <c r="G17" s="456"/>
      <c r="H17" s="456"/>
      <c r="I17" s="457"/>
      <c r="J17" s="18"/>
      <c r="K17" s="28" t="s">
        <v>268</v>
      </c>
      <c r="L17" s="29" t="s">
        <v>59</v>
      </c>
      <c r="M17" s="30" t="s">
        <v>264</v>
      </c>
      <c r="N17" s="136" t="s">
        <v>88</v>
      </c>
      <c r="O17" s="338" t="s">
        <v>88</v>
      </c>
      <c r="P17" s="338" t="s">
        <v>88</v>
      </c>
      <c r="Q17" s="340" t="s">
        <v>88</v>
      </c>
      <c r="R17" s="136" t="s">
        <v>88</v>
      </c>
      <c r="S17" s="339" t="s">
        <v>62</v>
      </c>
      <c r="T17" s="340" t="s">
        <v>89</v>
      </c>
      <c r="U17" s="136" t="s">
        <v>62</v>
      </c>
      <c r="V17" s="341" t="s">
        <v>62</v>
      </c>
      <c r="W17" s="317" t="s">
        <v>90</v>
      </c>
      <c r="X17" s="317" t="s">
        <v>90</v>
      </c>
      <c r="Z17" s="28" t="s">
        <v>268</v>
      </c>
      <c r="AA17" s="351">
        <v>26.995858590447799</v>
      </c>
      <c r="AB17" s="137">
        <v>29.1686490239892</v>
      </c>
      <c r="AC17" s="351">
        <v>24.6463005116921</v>
      </c>
      <c r="AD17" s="137">
        <v>28.5186055117269</v>
      </c>
      <c r="AE17" s="6"/>
      <c r="AK17" s="6"/>
      <c r="AL17" s="6"/>
      <c r="AM17" s="28" t="s">
        <v>268</v>
      </c>
      <c r="AN17" s="124" t="s">
        <v>64</v>
      </c>
      <c r="AO17" s="106">
        <v>29.24</v>
      </c>
      <c r="AP17" s="162">
        <v>22.21</v>
      </c>
      <c r="AQ17" s="106">
        <v>29.41</v>
      </c>
      <c r="AR17" s="167"/>
      <c r="AS17" s="168"/>
      <c r="AT17" s="167"/>
      <c r="AU17" s="168"/>
      <c r="AV17" s="167"/>
      <c r="AW17" s="168"/>
      <c r="AX17" s="167"/>
      <c r="AY17" s="168"/>
      <c r="BA17" s="28" t="s">
        <v>268</v>
      </c>
      <c r="BB17" s="33">
        <v>2</v>
      </c>
      <c r="BC17" s="361">
        <v>18.21</v>
      </c>
      <c r="BD17" s="106">
        <v>29.25</v>
      </c>
      <c r="BE17" s="361">
        <v>20.440000000000001</v>
      </c>
      <c r="BF17" s="106">
        <v>28.57</v>
      </c>
      <c r="BG17" s="135" t="s">
        <v>64</v>
      </c>
      <c r="BH17" s="106">
        <v>28.9</v>
      </c>
      <c r="BI17" s="135" t="s">
        <v>267</v>
      </c>
      <c r="BJ17" s="106">
        <v>28.81</v>
      </c>
      <c r="BK17" s="135" t="s">
        <v>64</v>
      </c>
      <c r="BL17" s="106">
        <v>28.8</v>
      </c>
      <c r="BN17" s="228"/>
      <c r="BO17" s="229"/>
      <c r="BP17" s="228"/>
      <c r="BQ17" s="229"/>
      <c r="BR17" s="228"/>
      <c r="BS17" s="229"/>
      <c r="BT17" s="228"/>
      <c r="BU17" s="229"/>
      <c r="BV17" s="228"/>
      <c r="BW17" s="229"/>
      <c r="BY17" s="181" t="s">
        <v>268</v>
      </c>
      <c r="BZ17" s="263">
        <v>2</v>
      </c>
      <c r="CA17" s="246">
        <v>1</v>
      </c>
      <c r="CB17" s="139">
        <v>19.1698403026463</v>
      </c>
      <c r="CC17" s="106">
        <v>25.1728945657662</v>
      </c>
    </row>
    <row r="18" spans="2:81">
      <c r="B18" s="397" t="s">
        <v>97</v>
      </c>
      <c r="C18" s="398"/>
      <c r="D18" s="398"/>
      <c r="E18" s="399"/>
      <c r="F18" s="400" t="s">
        <v>98</v>
      </c>
      <c r="G18" s="401"/>
      <c r="H18" s="401"/>
      <c r="I18" s="402"/>
      <c r="J18" s="18"/>
      <c r="K18" s="28" t="s">
        <v>269</v>
      </c>
      <c r="L18" s="29" t="s">
        <v>59</v>
      </c>
      <c r="M18" s="30" t="s">
        <v>264</v>
      </c>
      <c r="N18" s="136" t="s">
        <v>88</v>
      </c>
      <c r="O18" s="338" t="s">
        <v>88</v>
      </c>
      <c r="P18" s="338" t="s">
        <v>88</v>
      </c>
      <c r="Q18" s="340" t="s">
        <v>88</v>
      </c>
      <c r="R18" s="136" t="s">
        <v>88</v>
      </c>
      <c r="S18" s="339" t="s">
        <v>62</v>
      </c>
      <c r="T18" s="340" t="s">
        <v>89</v>
      </c>
      <c r="U18" s="136" t="s">
        <v>62</v>
      </c>
      <c r="V18" s="341" t="s">
        <v>62</v>
      </c>
      <c r="W18" s="317" t="s">
        <v>90</v>
      </c>
      <c r="X18" s="317" t="s">
        <v>90</v>
      </c>
      <c r="Z18" s="28" t="s">
        <v>269</v>
      </c>
      <c r="AA18" s="351">
        <v>25.408348258444999</v>
      </c>
      <c r="AB18" s="137">
        <v>29.018993693623401</v>
      </c>
      <c r="AC18" s="351">
        <v>23.352479976950999</v>
      </c>
      <c r="AD18" s="137">
        <v>28.710671649042801</v>
      </c>
      <c r="AE18" s="6"/>
      <c r="AI18" s="6"/>
      <c r="AJ18" s="6"/>
      <c r="AK18" s="6"/>
      <c r="AL18" s="6"/>
      <c r="AM18" s="28" t="s">
        <v>269</v>
      </c>
      <c r="AN18" s="124" t="s">
        <v>64</v>
      </c>
      <c r="AO18" s="106">
        <v>29.26</v>
      </c>
      <c r="AP18" s="162">
        <v>24.35</v>
      </c>
      <c r="AQ18" s="106">
        <v>29.21</v>
      </c>
      <c r="AR18" s="167"/>
      <c r="AS18" s="168"/>
      <c r="AT18" s="167"/>
      <c r="AU18" s="168"/>
      <c r="AV18" s="167"/>
      <c r="AW18" s="168"/>
      <c r="AX18" s="167"/>
      <c r="AY18" s="168"/>
      <c r="BA18" s="28" t="s">
        <v>269</v>
      </c>
      <c r="BB18" s="33">
        <v>2</v>
      </c>
      <c r="BC18" s="361">
        <v>15.77</v>
      </c>
      <c r="BD18" s="106">
        <v>31.04</v>
      </c>
      <c r="BE18" s="361">
        <v>15.33</v>
      </c>
      <c r="BF18" s="106">
        <v>31.64</v>
      </c>
      <c r="BG18" s="365">
        <v>16.579999999999998</v>
      </c>
      <c r="BH18" s="106">
        <v>30.38</v>
      </c>
      <c r="BI18" s="365">
        <v>18.02</v>
      </c>
      <c r="BJ18" s="106">
        <v>29.69</v>
      </c>
      <c r="BK18" s="365">
        <v>16.670000000000002</v>
      </c>
      <c r="BL18" s="106">
        <v>29.59</v>
      </c>
      <c r="BN18" s="228"/>
      <c r="BO18" s="229"/>
      <c r="BP18" s="228"/>
      <c r="BQ18" s="229"/>
      <c r="BR18" s="228"/>
      <c r="BS18" s="229"/>
      <c r="BT18" s="228"/>
      <c r="BU18" s="229"/>
      <c r="BV18" s="228"/>
      <c r="BW18" s="229"/>
      <c r="BY18" s="181" t="s">
        <v>269</v>
      </c>
      <c r="BZ18" s="263">
        <v>2</v>
      </c>
      <c r="CA18" s="246">
        <v>1</v>
      </c>
      <c r="CB18" s="139">
        <v>16.720840350822499</v>
      </c>
      <c r="CC18" s="106">
        <v>26.7927893968611</v>
      </c>
    </row>
    <row r="19" spans="2:81">
      <c r="B19" s="413" t="s">
        <v>100</v>
      </c>
      <c r="C19" s="414"/>
      <c r="D19" s="414"/>
      <c r="E19" s="414"/>
      <c r="F19" s="415" t="s">
        <v>270</v>
      </c>
      <c r="G19" s="415"/>
      <c r="H19" s="415"/>
      <c r="I19" s="416"/>
      <c r="J19" s="18"/>
      <c r="K19" s="25" t="s">
        <v>271</v>
      </c>
      <c r="L19" s="29" t="s">
        <v>59</v>
      </c>
      <c r="M19" s="30" t="s">
        <v>264</v>
      </c>
      <c r="N19" s="136" t="s">
        <v>88</v>
      </c>
      <c r="O19" s="338" t="s">
        <v>88</v>
      </c>
      <c r="P19" s="338" t="s">
        <v>88</v>
      </c>
      <c r="Q19" s="340" t="s">
        <v>88</v>
      </c>
      <c r="R19" s="136" t="s">
        <v>88</v>
      </c>
      <c r="S19" s="339" t="s">
        <v>62</v>
      </c>
      <c r="T19" s="340" t="s">
        <v>89</v>
      </c>
      <c r="U19" s="136" t="s">
        <v>62</v>
      </c>
      <c r="V19" s="341" t="s">
        <v>62</v>
      </c>
      <c r="W19" s="317" t="s">
        <v>90</v>
      </c>
      <c r="X19" s="317" t="s">
        <v>90</v>
      </c>
      <c r="Z19" s="25" t="s">
        <v>271</v>
      </c>
      <c r="AA19" s="351">
        <v>23.910450575026701</v>
      </c>
      <c r="AB19" s="137">
        <v>28.839395286981599</v>
      </c>
      <c r="AC19" s="351">
        <v>22.9040017732049</v>
      </c>
      <c r="AD19" s="137">
        <v>28.692534373202001</v>
      </c>
      <c r="AE19" s="6"/>
      <c r="AI19" s="6"/>
      <c r="AJ19" s="6"/>
      <c r="AK19" s="6"/>
      <c r="AL19" s="6"/>
      <c r="AM19" s="25" t="s">
        <v>271</v>
      </c>
      <c r="AN19" s="124" t="s">
        <v>64</v>
      </c>
      <c r="AO19" s="357">
        <v>29.366608272185399</v>
      </c>
      <c r="AP19" s="162">
        <v>20.149999999999999</v>
      </c>
      <c r="AQ19" s="357">
        <v>29.612675751751301</v>
      </c>
      <c r="AR19" s="167"/>
      <c r="AS19" s="168"/>
      <c r="AT19" s="167"/>
      <c r="AU19" s="168"/>
      <c r="AV19" s="167"/>
      <c r="AW19" s="168"/>
      <c r="AX19" s="167"/>
      <c r="AY19" s="168"/>
      <c r="BA19" s="25" t="s">
        <v>271</v>
      </c>
      <c r="BB19" s="33">
        <v>2</v>
      </c>
      <c r="BC19" s="361">
        <v>16.16</v>
      </c>
      <c r="BD19" s="106">
        <v>31.07</v>
      </c>
      <c r="BE19" s="361">
        <v>17.37</v>
      </c>
      <c r="BF19" s="106">
        <v>30.47</v>
      </c>
      <c r="BG19" s="365">
        <v>17.190000000000001</v>
      </c>
      <c r="BH19" s="106">
        <v>29.49</v>
      </c>
      <c r="BI19" s="365">
        <v>14.92</v>
      </c>
      <c r="BJ19" s="106">
        <v>31.85</v>
      </c>
      <c r="BK19" s="365">
        <v>15.7</v>
      </c>
      <c r="BL19" s="106">
        <v>30.93</v>
      </c>
      <c r="BN19" s="228"/>
      <c r="BO19" s="229"/>
      <c r="BP19" s="228"/>
      <c r="BQ19" s="229"/>
      <c r="BR19" s="228"/>
      <c r="BS19" s="229"/>
      <c r="BT19" s="228"/>
      <c r="BU19" s="229"/>
      <c r="BV19" s="228"/>
      <c r="BW19" s="229"/>
      <c r="BY19" s="252" t="s">
        <v>271</v>
      </c>
      <c r="BZ19" s="263">
        <v>2</v>
      </c>
      <c r="CA19" s="246">
        <v>1</v>
      </c>
      <c r="CB19" s="139">
        <v>17.112960838534899</v>
      </c>
      <c r="CC19" s="106">
        <v>33.221521479878596</v>
      </c>
    </row>
    <row r="20" spans="2:81">
      <c r="B20" s="413" t="s">
        <v>103</v>
      </c>
      <c r="C20" s="414"/>
      <c r="D20" s="414"/>
      <c r="E20" s="414"/>
      <c r="F20" s="400" t="s">
        <v>104</v>
      </c>
      <c r="G20" s="401"/>
      <c r="H20" s="401"/>
      <c r="I20" s="402"/>
      <c r="J20" s="18"/>
      <c r="K20" s="28" t="s">
        <v>272</v>
      </c>
      <c r="L20" s="29" t="s">
        <v>59</v>
      </c>
      <c r="M20" s="30" t="s">
        <v>264</v>
      </c>
      <c r="N20" s="136" t="s">
        <v>88</v>
      </c>
      <c r="O20" s="338" t="s">
        <v>88</v>
      </c>
      <c r="P20" s="338" t="s">
        <v>88</v>
      </c>
      <c r="Q20" s="340" t="s">
        <v>88</v>
      </c>
      <c r="R20" s="136" t="s">
        <v>88</v>
      </c>
      <c r="S20" s="339" t="s">
        <v>62</v>
      </c>
      <c r="T20" s="340" t="s">
        <v>89</v>
      </c>
      <c r="U20" s="136" t="s">
        <v>62</v>
      </c>
      <c r="V20" s="341" t="s">
        <v>62</v>
      </c>
      <c r="W20" s="317" t="s">
        <v>90</v>
      </c>
      <c r="X20" s="317" t="s">
        <v>90</v>
      </c>
      <c r="Z20" s="28" t="s">
        <v>272</v>
      </c>
      <c r="AA20" s="351">
        <v>26.140683355094701</v>
      </c>
      <c r="AB20" s="137">
        <v>28.978357484530498</v>
      </c>
      <c r="AC20" s="351">
        <v>25.528263267369599</v>
      </c>
      <c r="AD20" s="137">
        <v>29.773082972226199</v>
      </c>
      <c r="AE20" s="6"/>
      <c r="AI20" s="6"/>
      <c r="AJ20" s="6"/>
      <c r="AK20" s="6"/>
      <c r="AL20" s="6"/>
      <c r="AM20" s="28" t="s">
        <v>272</v>
      </c>
      <c r="AN20" s="124" t="s">
        <v>64</v>
      </c>
      <c r="AO20" s="357">
        <v>29.094043777125702</v>
      </c>
      <c r="AP20" s="162">
        <v>20.92</v>
      </c>
      <c r="AQ20" s="357">
        <v>29.871319091480601</v>
      </c>
      <c r="AR20" s="167"/>
      <c r="AS20" s="168"/>
      <c r="AT20" s="167"/>
      <c r="AU20" s="168"/>
      <c r="AV20" s="167"/>
      <c r="AW20" s="168"/>
      <c r="AX20" s="167"/>
      <c r="AY20" s="168"/>
      <c r="BA20" s="28" t="s">
        <v>272</v>
      </c>
      <c r="BB20" s="33">
        <v>2</v>
      </c>
      <c r="BC20" s="361">
        <v>17.73</v>
      </c>
      <c r="BD20" s="106">
        <v>29.24</v>
      </c>
      <c r="BE20" s="361">
        <v>15.76</v>
      </c>
      <c r="BF20" s="106">
        <v>30.82</v>
      </c>
      <c r="BG20" s="365">
        <v>15.64</v>
      </c>
      <c r="BH20" s="106">
        <v>29.93</v>
      </c>
      <c r="BI20" s="365">
        <v>15.55</v>
      </c>
      <c r="BJ20" s="106">
        <v>30.91</v>
      </c>
      <c r="BK20" s="365">
        <v>15.14</v>
      </c>
      <c r="BL20" s="106">
        <v>31.44</v>
      </c>
      <c r="BN20" s="228"/>
      <c r="BO20" s="229"/>
      <c r="BP20" s="228"/>
      <c r="BQ20" s="229"/>
      <c r="BR20" s="228"/>
      <c r="BS20" s="229"/>
      <c r="BT20" s="228"/>
      <c r="BU20" s="229"/>
      <c r="BV20" s="228"/>
      <c r="BW20" s="229"/>
      <c r="BY20" s="181" t="s">
        <v>272</v>
      </c>
      <c r="BZ20" s="263">
        <v>2</v>
      </c>
      <c r="CA20" s="246">
        <v>1</v>
      </c>
      <c r="CB20" s="139">
        <v>18.678297470375899</v>
      </c>
      <c r="CC20" s="106">
        <v>22.241124853734998</v>
      </c>
    </row>
    <row r="21" spans="2:81" ht="15" thickBot="1">
      <c r="B21" s="403" t="s">
        <v>106</v>
      </c>
      <c r="C21" s="404"/>
      <c r="D21" s="404"/>
      <c r="E21" s="404"/>
      <c r="F21" s="405" t="s">
        <v>107</v>
      </c>
      <c r="G21" s="405"/>
      <c r="H21" s="405"/>
      <c r="I21" s="406"/>
      <c r="J21" s="18"/>
      <c r="K21" s="28" t="s">
        <v>273</v>
      </c>
      <c r="L21" s="29" t="s">
        <v>59</v>
      </c>
      <c r="M21" s="30" t="s">
        <v>264</v>
      </c>
      <c r="N21" s="136" t="s">
        <v>88</v>
      </c>
      <c r="O21" s="338" t="s">
        <v>88</v>
      </c>
      <c r="P21" s="338" t="s">
        <v>88</v>
      </c>
      <c r="Q21" s="340" t="s">
        <v>88</v>
      </c>
      <c r="R21" s="136" t="s">
        <v>88</v>
      </c>
      <c r="S21" s="339" t="s">
        <v>62</v>
      </c>
      <c r="T21" s="340" t="s">
        <v>89</v>
      </c>
      <c r="U21" s="136" t="s">
        <v>62</v>
      </c>
      <c r="V21" s="341" t="s">
        <v>62</v>
      </c>
      <c r="W21" s="317" t="s">
        <v>90</v>
      </c>
      <c r="X21" s="317" t="s">
        <v>90</v>
      </c>
      <c r="Z21" s="28" t="s">
        <v>273</v>
      </c>
      <c r="AA21" s="351">
        <v>24.105644382476001</v>
      </c>
      <c r="AB21" s="137">
        <v>28.8907376000525</v>
      </c>
      <c r="AC21" s="351">
        <v>24.024751796903701</v>
      </c>
      <c r="AD21" s="137">
        <v>30.4975794432486</v>
      </c>
      <c r="AE21" s="6"/>
      <c r="AI21" s="6"/>
      <c r="AJ21" s="6"/>
      <c r="AK21" s="6"/>
      <c r="AL21" s="6"/>
      <c r="AM21" s="28" t="s">
        <v>273</v>
      </c>
      <c r="AN21" s="162">
        <v>19</v>
      </c>
      <c r="AO21" s="357">
        <v>29.809482737774601</v>
      </c>
      <c r="AP21" s="162">
        <v>20.68</v>
      </c>
      <c r="AQ21" s="357">
        <v>29.2000817774694</v>
      </c>
      <c r="AR21" s="167"/>
      <c r="AS21" s="168"/>
      <c r="AT21" s="167"/>
      <c r="AU21" s="168"/>
      <c r="AV21" s="167"/>
      <c r="AW21" s="168"/>
      <c r="AX21" s="167"/>
      <c r="AY21" s="168"/>
      <c r="BA21" s="28" t="s">
        <v>273</v>
      </c>
      <c r="BB21" s="33">
        <v>2</v>
      </c>
      <c r="BC21" s="361">
        <v>17.07</v>
      </c>
      <c r="BD21" s="106">
        <v>29.88</v>
      </c>
      <c r="BE21" s="361">
        <v>14.48</v>
      </c>
      <c r="BF21" s="106">
        <v>32.65</v>
      </c>
      <c r="BG21" s="365">
        <v>15.1</v>
      </c>
      <c r="BH21" s="106">
        <v>30.85</v>
      </c>
      <c r="BI21" s="365">
        <v>16.05</v>
      </c>
      <c r="BJ21" s="106">
        <v>30.24</v>
      </c>
      <c r="BK21" s="365">
        <v>16.37</v>
      </c>
      <c r="BL21" s="106">
        <v>30.28</v>
      </c>
      <c r="BN21" s="228"/>
      <c r="BO21" s="229"/>
      <c r="BP21" s="228"/>
      <c r="BQ21" s="229"/>
      <c r="BR21" s="228"/>
      <c r="BS21" s="229"/>
      <c r="BT21" s="228"/>
      <c r="BU21" s="229"/>
      <c r="BV21" s="228"/>
      <c r="BW21" s="229"/>
      <c r="BY21" s="181" t="s">
        <v>273</v>
      </c>
      <c r="BZ21" s="263">
        <v>2</v>
      </c>
      <c r="CA21" s="246">
        <v>1</v>
      </c>
      <c r="CB21" s="139">
        <v>18.1041452311824</v>
      </c>
      <c r="CC21" s="106">
        <v>24.590249764895699</v>
      </c>
    </row>
    <row r="22" spans="2:81" ht="15" thickBot="1">
      <c r="B22" s="43"/>
      <c r="C22" s="43"/>
      <c r="D22" s="43"/>
      <c r="E22" s="43"/>
      <c r="F22" s="120"/>
      <c r="G22" s="43"/>
      <c r="H22" s="42"/>
      <c r="I22" s="8"/>
      <c r="J22" s="18"/>
      <c r="K22" s="28" t="s">
        <v>274</v>
      </c>
      <c r="L22" s="29" t="s">
        <v>59</v>
      </c>
      <c r="M22" s="30" t="s">
        <v>264</v>
      </c>
      <c r="N22" s="136" t="s">
        <v>88</v>
      </c>
      <c r="O22" s="338" t="s">
        <v>88</v>
      </c>
      <c r="P22" s="338" t="s">
        <v>88</v>
      </c>
      <c r="Q22" s="340" t="s">
        <v>88</v>
      </c>
      <c r="R22" s="136" t="s">
        <v>88</v>
      </c>
      <c r="S22" s="339" t="s">
        <v>62</v>
      </c>
      <c r="T22" s="340" t="s">
        <v>89</v>
      </c>
      <c r="U22" s="136" t="s">
        <v>62</v>
      </c>
      <c r="V22" s="341" t="s">
        <v>62</v>
      </c>
      <c r="W22" s="317" t="s">
        <v>90</v>
      </c>
      <c r="X22" s="317" t="s">
        <v>90</v>
      </c>
      <c r="Z22" s="28" t="s">
        <v>274</v>
      </c>
      <c r="AA22" s="351">
        <v>26.8767719795582</v>
      </c>
      <c r="AB22" s="137">
        <v>29.040897415957001</v>
      </c>
      <c r="AC22" s="351">
        <v>25.157174271151799</v>
      </c>
      <c r="AD22" s="137">
        <v>28.714461395407</v>
      </c>
      <c r="AE22" s="6"/>
      <c r="AK22" s="13"/>
      <c r="AL22" s="6"/>
      <c r="AM22" s="28" t="s">
        <v>274</v>
      </c>
      <c r="AN22" s="124" t="s">
        <v>64</v>
      </c>
      <c r="AO22" s="357">
        <v>29.4023297543444</v>
      </c>
      <c r="AP22" s="162">
        <v>22.57</v>
      </c>
      <c r="AQ22" s="357">
        <v>29.1092034834248</v>
      </c>
      <c r="AR22" s="167"/>
      <c r="AS22" s="168"/>
      <c r="AT22" s="167"/>
      <c r="AU22" s="168"/>
      <c r="AV22" s="167"/>
      <c r="AW22" s="168"/>
      <c r="AX22" s="167"/>
      <c r="AY22" s="168"/>
      <c r="BA22" s="28" t="s">
        <v>274</v>
      </c>
      <c r="BB22" s="33">
        <v>2</v>
      </c>
      <c r="BC22" s="361">
        <v>15.97</v>
      </c>
      <c r="BD22" s="106">
        <v>29.79</v>
      </c>
      <c r="BE22" s="361">
        <v>15.91</v>
      </c>
      <c r="BF22" s="106">
        <v>30.74</v>
      </c>
      <c r="BG22" s="365">
        <v>15.45</v>
      </c>
      <c r="BH22" s="106">
        <v>31.23</v>
      </c>
      <c r="BI22" s="365">
        <v>16.23</v>
      </c>
      <c r="BJ22" s="106">
        <v>30.05</v>
      </c>
      <c r="BK22" s="365">
        <v>30.2</v>
      </c>
      <c r="BL22" s="106">
        <v>28.44</v>
      </c>
      <c r="BN22" s="228"/>
      <c r="BO22" s="229"/>
      <c r="BP22" s="228"/>
      <c r="BQ22" s="229"/>
      <c r="BR22" s="228"/>
      <c r="BS22" s="229"/>
      <c r="BT22" s="228"/>
      <c r="BU22" s="229"/>
      <c r="BV22" s="228"/>
      <c r="BW22" s="229"/>
      <c r="BY22" s="181" t="s">
        <v>274</v>
      </c>
      <c r="BZ22" s="263">
        <v>2</v>
      </c>
      <c r="CA22" s="246">
        <v>1</v>
      </c>
      <c r="CB22" s="139">
        <v>16.8791470764648</v>
      </c>
      <c r="CC22" s="106">
        <v>30.0308616241193</v>
      </c>
    </row>
    <row r="23" spans="2:81" ht="15" thickBot="1">
      <c r="B23" s="417" t="s">
        <v>110</v>
      </c>
      <c r="C23" s="418"/>
      <c r="D23" s="418"/>
      <c r="E23" s="418"/>
      <c r="F23" s="418"/>
      <c r="G23" s="418"/>
      <c r="H23" s="419" t="s">
        <v>111</v>
      </c>
      <c r="I23" s="482"/>
      <c r="J23" s="18"/>
      <c r="K23" s="34" t="s">
        <v>275</v>
      </c>
      <c r="L23" s="153" t="s">
        <v>59</v>
      </c>
      <c r="M23" s="154" t="s">
        <v>264</v>
      </c>
      <c r="N23" s="345" t="s">
        <v>88</v>
      </c>
      <c r="O23" s="348" t="s">
        <v>88</v>
      </c>
      <c r="P23" s="348" t="s">
        <v>88</v>
      </c>
      <c r="Q23" s="349" t="s">
        <v>88</v>
      </c>
      <c r="R23" s="345" t="s">
        <v>88</v>
      </c>
      <c r="S23" s="346" t="s">
        <v>62</v>
      </c>
      <c r="T23" s="349" t="s">
        <v>89</v>
      </c>
      <c r="U23" s="138" t="s">
        <v>62</v>
      </c>
      <c r="V23" s="347" t="s">
        <v>62</v>
      </c>
      <c r="W23" s="319" t="s">
        <v>90</v>
      </c>
      <c r="X23" s="319" t="s">
        <v>90</v>
      </c>
      <c r="Z23" s="34" t="s">
        <v>275</v>
      </c>
      <c r="AA23" s="352">
        <v>25.470852547150201</v>
      </c>
      <c r="AB23" s="353">
        <v>29.547173658158702</v>
      </c>
      <c r="AC23" s="352">
        <v>23.526401448169199</v>
      </c>
      <c r="AD23" s="353">
        <v>28.635151322483299</v>
      </c>
      <c r="AE23" s="6"/>
      <c r="AK23" s="6"/>
      <c r="AL23" s="6"/>
      <c r="AM23" s="34" t="s">
        <v>275</v>
      </c>
      <c r="AN23" s="126" t="s">
        <v>64</v>
      </c>
      <c r="AO23" s="358">
        <v>29.1839054354088</v>
      </c>
      <c r="AP23" s="179">
        <v>21.59</v>
      </c>
      <c r="AQ23" s="107">
        <v>29.534843661301</v>
      </c>
      <c r="AR23" s="208"/>
      <c r="AS23" s="209"/>
      <c r="AT23" s="171"/>
      <c r="AU23" s="170"/>
      <c r="AV23" s="171"/>
      <c r="AW23" s="170"/>
      <c r="AX23" s="171"/>
      <c r="AY23" s="170"/>
      <c r="BA23" s="34" t="s">
        <v>275</v>
      </c>
      <c r="BB23" s="45">
        <v>2</v>
      </c>
      <c r="BC23" s="362">
        <v>15.37</v>
      </c>
      <c r="BD23" s="107">
        <v>30.69</v>
      </c>
      <c r="BE23" s="362">
        <v>15.5</v>
      </c>
      <c r="BF23" s="107">
        <v>30.51</v>
      </c>
      <c r="BG23" s="366">
        <v>16.47</v>
      </c>
      <c r="BH23" s="107">
        <v>29.71</v>
      </c>
      <c r="BI23" s="366">
        <v>15.92</v>
      </c>
      <c r="BJ23" s="107">
        <v>29.62</v>
      </c>
      <c r="BK23" s="366">
        <v>17.690000000000001</v>
      </c>
      <c r="BL23" s="107">
        <v>29.51</v>
      </c>
      <c r="BN23" s="228"/>
      <c r="BO23" s="229"/>
      <c r="BP23" s="228"/>
      <c r="BQ23" s="229"/>
      <c r="BR23" s="228"/>
      <c r="BS23" s="229"/>
      <c r="BT23" s="228"/>
      <c r="BU23" s="229"/>
      <c r="BV23" s="228"/>
      <c r="BW23" s="229"/>
      <c r="BY23" s="182" t="s">
        <v>275</v>
      </c>
      <c r="BZ23" s="264">
        <v>2</v>
      </c>
      <c r="CA23" s="247">
        <v>1</v>
      </c>
      <c r="CB23" s="140">
        <v>16.352136682183598</v>
      </c>
      <c r="CC23" s="107">
        <v>18.638816073100099</v>
      </c>
    </row>
    <row r="24" spans="2:81">
      <c r="B24" s="421" t="s">
        <v>113</v>
      </c>
      <c r="C24" s="422"/>
      <c r="D24" s="422"/>
      <c r="E24" s="422"/>
      <c r="F24" s="425" t="s">
        <v>62</v>
      </c>
      <c r="G24" s="425"/>
      <c r="H24" s="425"/>
      <c r="I24" s="426"/>
      <c r="J24" s="18"/>
      <c r="K24" s="20" t="s">
        <v>276</v>
      </c>
      <c r="L24" s="21" t="s">
        <v>78</v>
      </c>
      <c r="M24" s="22" t="s">
        <v>264</v>
      </c>
      <c r="N24" s="285" t="s">
        <v>88</v>
      </c>
      <c r="O24" s="331" t="s">
        <v>88</v>
      </c>
      <c r="P24" s="332" t="s">
        <v>61</v>
      </c>
      <c r="Q24" s="333" t="s">
        <v>61</v>
      </c>
      <c r="R24" s="285" t="s">
        <v>62</v>
      </c>
      <c r="S24" s="332" t="s">
        <v>62</v>
      </c>
      <c r="T24" s="333" t="s">
        <v>60</v>
      </c>
      <c r="U24" s="285" t="s">
        <v>62</v>
      </c>
      <c r="V24" s="337" t="s">
        <v>88</v>
      </c>
      <c r="W24" s="391" t="s">
        <v>90</v>
      </c>
      <c r="X24" s="320" t="s">
        <v>117</v>
      </c>
      <c r="Z24" s="20" t="s">
        <v>276</v>
      </c>
      <c r="AA24" s="128">
        <v>31.532303327720101</v>
      </c>
      <c r="AB24" s="159">
        <v>29.4156040604264</v>
      </c>
      <c r="AC24" s="128">
        <v>30.0135832779083</v>
      </c>
      <c r="AD24" s="159">
        <v>28.777039766635799</v>
      </c>
      <c r="AE24" s="6"/>
      <c r="AK24" s="6"/>
      <c r="AL24" s="6"/>
      <c r="AM24" s="20" t="s">
        <v>276</v>
      </c>
      <c r="AN24" s="175" t="s">
        <v>64</v>
      </c>
      <c r="AO24" s="176">
        <v>29.080814913742302</v>
      </c>
      <c r="AP24" s="175" t="s">
        <v>64</v>
      </c>
      <c r="AQ24" s="205">
        <v>29.132221071396199</v>
      </c>
      <c r="AR24" s="123" t="s">
        <v>64</v>
      </c>
      <c r="AS24" s="105">
        <v>29.49</v>
      </c>
      <c r="AT24" s="123" t="s">
        <v>64</v>
      </c>
      <c r="AU24" s="105">
        <v>29.87</v>
      </c>
      <c r="AV24" s="123" t="s">
        <v>64</v>
      </c>
      <c r="AW24" s="105">
        <v>29.97</v>
      </c>
      <c r="AX24" s="123" t="s">
        <v>64</v>
      </c>
      <c r="AY24" s="105">
        <v>29.72</v>
      </c>
      <c r="BA24" s="20" t="s">
        <v>276</v>
      </c>
      <c r="BB24" s="27"/>
      <c r="BC24" s="367"/>
      <c r="BD24" s="166"/>
      <c r="BE24" s="368"/>
      <c r="BF24" s="178"/>
      <c r="BG24" s="368"/>
      <c r="BH24" s="178"/>
      <c r="BI24" s="368"/>
      <c r="BJ24" s="178"/>
      <c r="BK24" s="368"/>
      <c r="BL24" s="178"/>
      <c r="BN24" s="219"/>
      <c r="BO24" s="168"/>
      <c r="BP24" s="219"/>
      <c r="BQ24" s="168"/>
      <c r="BR24" s="219"/>
      <c r="BS24" s="168"/>
      <c r="BT24" s="219"/>
      <c r="BU24" s="168"/>
      <c r="BV24" s="167"/>
      <c r="BW24" s="168"/>
      <c r="BY24" s="180" t="s">
        <v>276</v>
      </c>
      <c r="BZ24" s="386"/>
      <c r="CA24" s="387"/>
      <c r="CB24" s="388"/>
      <c r="CC24" s="178"/>
    </row>
    <row r="25" spans="2:81">
      <c r="B25" s="413" t="s">
        <v>115</v>
      </c>
      <c r="C25" s="414"/>
      <c r="D25" s="414"/>
      <c r="E25" s="414"/>
      <c r="F25" s="432" t="s">
        <v>62</v>
      </c>
      <c r="G25" s="415"/>
      <c r="H25" s="415"/>
      <c r="I25" s="416"/>
      <c r="J25" s="18"/>
      <c r="K25" s="28" t="s">
        <v>277</v>
      </c>
      <c r="L25" s="29" t="s">
        <v>78</v>
      </c>
      <c r="M25" s="30" t="s">
        <v>264</v>
      </c>
      <c r="N25" s="136" t="s">
        <v>88</v>
      </c>
      <c r="O25" s="338" t="s">
        <v>88</v>
      </c>
      <c r="P25" s="339" t="s">
        <v>88</v>
      </c>
      <c r="Q25" s="340" t="s">
        <v>88</v>
      </c>
      <c r="R25" s="136" t="s">
        <v>88</v>
      </c>
      <c r="S25" s="339" t="s">
        <v>62</v>
      </c>
      <c r="T25" s="340" t="s">
        <v>89</v>
      </c>
      <c r="U25" s="136" t="s">
        <v>62</v>
      </c>
      <c r="V25" s="341" t="s">
        <v>62</v>
      </c>
      <c r="W25" s="392" t="s">
        <v>90</v>
      </c>
      <c r="X25" s="317" t="s">
        <v>90</v>
      </c>
      <c r="Y25" s="271"/>
      <c r="Z25" s="28" t="s">
        <v>277</v>
      </c>
      <c r="AA25" s="351">
        <v>30.659426379302701</v>
      </c>
      <c r="AB25" s="137">
        <v>29.455105389354198</v>
      </c>
      <c r="AC25" s="351">
        <v>29.0127395266313</v>
      </c>
      <c r="AD25" s="137">
        <v>28.588912086079201</v>
      </c>
      <c r="AE25" s="6"/>
      <c r="AK25" s="6"/>
      <c r="AL25" s="6"/>
      <c r="AM25" s="28" t="s">
        <v>277</v>
      </c>
      <c r="AN25" s="162">
        <v>21.4</v>
      </c>
      <c r="AO25" s="357">
        <v>29.1052374239957</v>
      </c>
      <c r="AP25" s="124" t="s">
        <v>64</v>
      </c>
      <c r="AQ25" s="357">
        <v>29.167329596567601</v>
      </c>
      <c r="AR25" s="167"/>
      <c r="AS25" s="168"/>
      <c r="AT25" s="167"/>
      <c r="AU25" s="168"/>
      <c r="AV25" s="167"/>
      <c r="AW25" s="168"/>
      <c r="AX25" s="167"/>
      <c r="AY25" s="168"/>
      <c r="BA25" s="28" t="s">
        <v>277</v>
      </c>
      <c r="BB25" s="33">
        <v>1</v>
      </c>
      <c r="BC25" s="124" t="s">
        <v>64</v>
      </c>
      <c r="BD25" s="106">
        <v>28.58</v>
      </c>
      <c r="BE25" s="361">
        <v>19.239999999999998</v>
      </c>
      <c r="BF25" s="106">
        <v>28.37</v>
      </c>
      <c r="BG25" s="124" t="s">
        <v>64</v>
      </c>
      <c r="BH25" s="106">
        <v>28.5</v>
      </c>
      <c r="BI25" s="124" t="s">
        <v>64</v>
      </c>
      <c r="BJ25" s="106">
        <v>28.5</v>
      </c>
      <c r="BK25" s="124" t="s">
        <v>64</v>
      </c>
      <c r="BL25" s="106">
        <v>28.37</v>
      </c>
      <c r="BN25" s="228"/>
      <c r="BO25" s="229"/>
      <c r="BP25" s="228"/>
      <c r="BQ25" s="229"/>
      <c r="BR25" s="228"/>
      <c r="BS25" s="229"/>
      <c r="BT25" s="228"/>
      <c r="BU25" s="229"/>
      <c r="BV25" s="248"/>
      <c r="BW25" s="249"/>
      <c r="BY25" s="181" t="s">
        <v>277</v>
      </c>
      <c r="BZ25" s="263">
        <v>1</v>
      </c>
      <c r="CA25" s="246">
        <v>2</v>
      </c>
      <c r="CB25" s="389">
        <v>20.5148097982003</v>
      </c>
      <c r="CC25" s="106">
        <v>27.063331657128</v>
      </c>
    </row>
    <row r="26" spans="2:81" ht="15" thickBot="1">
      <c r="B26" s="403" t="s">
        <v>119</v>
      </c>
      <c r="C26" s="404"/>
      <c r="D26" s="404"/>
      <c r="E26" s="404"/>
      <c r="F26" s="405" t="s">
        <v>62</v>
      </c>
      <c r="G26" s="405"/>
      <c r="H26" s="405"/>
      <c r="I26" s="406"/>
      <c r="J26" s="18"/>
      <c r="K26" s="28" t="s">
        <v>278</v>
      </c>
      <c r="L26" s="29" t="s">
        <v>78</v>
      </c>
      <c r="M26" s="30" t="s">
        <v>264</v>
      </c>
      <c r="N26" s="136" t="s">
        <v>88</v>
      </c>
      <c r="O26" s="338" t="s">
        <v>88</v>
      </c>
      <c r="P26" s="339" t="s">
        <v>88</v>
      </c>
      <c r="Q26" s="340" t="s">
        <v>88</v>
      </c>
      <c r="R26" s="136" t="s">
        <v>88</v>
      </c>
      <c r="S26" s="339" t="s">
        <v>62</v>
      </c>
      <c r="T26" s="340" t="s">
        <v>89</v>
      </c>
      <c r="U26" s="136" t="s">
        <v>62</v>
      </c>
      <c r="V26" s="341" t="s">
        <v>62</v>
      </c>
      <c r="W26" s="392" t="s">
        <v>90</v>
      </c>
      <c r="X26" s="317" t="s">
        <v>90</v>
      </c>
      <c r="Y26" s="271"/>
      <c r="Z26" s="28" t="s">
        <v>278</v>
      </c>
      <c r="AA26" s="351">
        <v>28.513507285405399</v>
      </c>
      <c r="AB26" s="137">
        <v>29.771631748094102</v>
      </c>
      <c r="AC26" s="351">
        <v>27.2158905056151</v>
      </c>
      <c r="AD26" s="137">
        <v>28.515506182919399</v>
      </c>
      <c r="AE26" s="6"/>
      <c r="AK26" s="6"/>
      <c r="AL26" s="6"/>
      <c r="AM26" s="28" t="s">
        <v>278</v>
      </c>
      <c r="AN26" s="124" t="s">
        <v>64</v>
      </c>
      <c r="AO26" s="357">
        <v>29.212614455927401</v>
      </c>
      <c r="AP26" s="162">
        <v>22.2</v>
      </c>
      <c r="AQ26" s="357">
        <v>29.387917599185599</v>
      </c>
      <c r="AR26" s="167"/>
      <c r="AS26" s="168"/>
      <c r="AT26" s="167"/>
      <c r="AU26" s="168"/>
      <c r="AV26" s="167"/>
      <c r="AW26" s="168"/>
      <c r="AX26" s="167"/>
      <c r="AY26" s="168"/>
      <c r="BA26" s="28" t="s">
        <v>278</v>
      </c>
      <c r="BB26" s="33">
        <v>2</v>
      </c>
      <c r="BC26" s="251">
        <v>15.74</v>
      </c>
      <c r="BD26" s="106">
        <v>30.25</v>
      </c>
      <c r="BE26" s="251">
        <v>17.28</v>
      </c>
      <c r="BF26" s="106">
        <v>28.74</v>
      </c>
      <c r="BG26" s="124" t="s">
        <v>64</v>
      </c>
      <c r="BH26" s="106">
        <v>28.78</v>
      </c>
      <c r="BI26" s="124" t="s">
        <v>64</v>
      </c>
      <c r="BJ26" s="106">
        <v>28.4</v>
      </c>
      <c r="BK26" s="124" t="s">
        <v>64</v>
      </c>
      <c r="BL26" s="106">
        <v>28.51</v>
      </c>
      <c r="BN26" s="228"/>
      <c r="BO26" s="229"/>
      <c r="BP26" s="228"/>
      <c r="BQ26" s="229"/>
      <c r="BR26" s="228"/>
      <c r="BS26" s="229"/>
      <c r="BT26" s="228"/>
      <c r="BU26" s="229"/>
      <c r="BV26" s="248"/>
      <c r="BW26" s="249"/>
      <c r="BY26" s="181" t="s">
        <v>278</v>
      </c>
      <c r="BZ26" s="263">
        <v>2</v>
      </c>
      <c r="CA26" s="246">
        <v>1</v>
      </c>
      <c r="CB26" s="389">
        <v>16.4859807233289</v>
      </c>
      <c r="CC26" s="106">
        <v>18.370560774808201</v>
      </c>
    </row>
    <row r="27" spans="2:81" ht="15" thickBot="1">
      <c r="B27" s="8"/>
      <c r="C27" s="8"/>
      <c r="D27" s="8"/>
      <c r="E27" s="42"/>
      <c r="F27" s="42"/>
      <c r="G27" s="42"/>
      <c r="H27" s="42"/>
      <c r="I27" s="42"/>
      <c r="J27" s="18"/>
      <c r="K27" s="28" t="s">
        <v>279</v>
      </c>
      <c r="L27" s="29" t="s">
        <v>78</v>
      </c>
      <c r="M27" s="30" t="s">
        <v>264</v>
      </c>
      <c r="N27" s="136" t="s">
        <v>88</v>
      </c>
      <c r="O27" s="338" t="s">
        <v>88</v>
      </c>
      <c r="P27" s="339" t="s">
        <v>61</v>
      </c>
      <c r="Q27" s="340" t="s">
        <v>61</v>
      </c>
      <c r="R27" s="136" t="s">
        <v>62</v>
      </c>
      <c r="S27" s="339" t="s">
        <v>62</v>
      </c>
      <c r="T27" s="340" t="s">
        <v>60</v>
      </c>
      <c r="U27" s="136" t="s">
        <v>62</v>
      </c>
      <c r="V27" s="341" t="s">
        <v>88</v>
      </c>
      <c r="W27" s="392" t="s">
        <v>90</v>
      </c>
      <c r="X27" s="320" t="s">
        <v>117</v>
      </c>
      <c r="Y27" s="271"/>
      <c r="Z27" s="28" t="s">
        <v>279</v>
      </c>
      <c r="AA27" s="351">
        <v>28.055319796766401</v>
      </c>
      <c r="AB27" s="137">
        <v>29.7548201359795</v>
      </c>
      <c r="AC27" s="351">
        <v>26.222571381595799</v>
      </c>
      <c r="AD27" s="137">
        <v>28.711024706208701</v>
      </c>
      <c r="AE27" s="6"/>
      <c r="AK27" s="6"/>
      <c r="AL27" s="6"/>
      <c r="AM27" s="28" t="s">
        <v>279</v>
      </c>
      <c r="AN27" s="124" t="s">
        <v>64</v>
      </c>
      <c r="AO27" s="357">
        <v>29.275581610482199</v>
      </c>
      <c r="AP27" s="124" t="s">
        <v>64</v>
      </c>
      <c r="AQ27" s="357">
        <v>29.139761695280701</v>
      </c>
      <c r="AR27" s="124" t="s">
        <v>64</v>
      </c>
      <c r="AS27" s="106">
        <v>29.91</v>
      </c>
      <c r="AT27" s="124" t="s">
        <v>64</v>
      </c>
      <c r="AU27" s="106">
        <v>29.59</v>
      </c>
      <c r="AV27" s="124" t="s">
        <v>64</v>
      </c>
      <c r="AW27" s="106">
        <v>29.63</v>
      </c>
      <c r="AX27" s="124" t="s">
        <v>64</v>
      </c>
      <c r="AY27" s="106">
        <v>29.7</v>
      </c>
      <c r="BA27" s="28" t="s">
        <v>279</v>
      </c>
      <c r="BB27" s="33"/>
      <c r="BC27" s="167"/>
      <c r="BD27" s="168"/>
      <c r="BE27" s="167"/>
      <c r="BF27" s="168"/>
      <c r="BG27" s="167"/>
      <c r="BH27" s="168"/>
      <c r="BI27" s="167"/>
      <c r="BJ27" s="168"/>
      <c r="BK27" s="167"/>
      <c r="BL27" s="168"/>
      <c r="BN27" s="228"/>
      <c r="BO27" s="229"/>
      <c r="BP27" s="228"/>
      <c r="BQ27" s="229"/>
      <c r="BR27" s="228"/>
      <c r="BS27" s="229"/>
      <c r="BT27" s="228"/>
      <c r="BU27" s="229"/>
      <c r="BV27" s="248"/>
      <c r="BW27" s="249"/>
      <c r="BY27" s="181" t="s">
        <v>279</v>
      </c>
      <c r="BZ27" s="267"/>
      <c r="CA27" s="268"/>
      <c r="CB27" s="254"/>
      <c r="CC27" s="168"/>
    </row>
    <row r="28" spans="2:81" ht="15" thickBot="1">
      <c r="B28" s="417" t="s">
        <v>123</v>
      </c>
      <c r="C28" s="418"/>
      <c r="D28" s="418"/>
      <c r="E28" s="418"/>
      <c r="F28" s="418"/>
      <c r="G28" s="418"/>
      <c r="H28" s="419" t="s">
        <v>124</v>
      </c>
      <c r="I28" s="420"/>
      <c r="J28" s="18"/>
      <c r="K28" s="28" t="s">
        <v>280</v>
      </c>
      <c r="L28" s="29" t="s">
        <v>78</v>
      </c>
      <c r="M28" s="30" t="s">
        <v>264</v>
      </c>
      <c r="N28" s="136" t="s">
        <v>88</v>
      </c>
      <c r="O28" s="338" t="s">
        <v>88</v>
      </c>
      <c r="P28" s="339" t="s">
        <v>88</v>
      </c>
      <c r="Q28" s="340" t="s">
        <v>88</v>
      </c>
      <c r="R28" s="136" t="s">
        <v>88</v>
      </c>
      <c r="S28" s="339" t="s">
        <v>62</v>
      </c>
      <c r="T28" s="340" t="s">
        <v>89</v>
      </c>
      <c r="U28" s="136" t="s">
        <v>62</v>
      </c>
      <c r="V28" s="341" t="s">
        <v>62</v>
      </c>
      <c r="W28" s="392" t="s">
        <v>90</v>
      </c>
      <c r="X28" s="317" t="s">
        <v>90</v>
      </c>
      <c r="Y28" s="271"/>
      <c r="Z28" s="28" t="s">
        <v>280</v>
      </c>
      <c r="AA28" s="351">
        <v>27.054917195447899</v>
      </c>
      <c r="AB28" s="137">
        <v>29.463841554318599</v>
      </c>
      <c r="AC28" s="351">
        <v>25.638141698900199</v>
      </c>
      <c r="AD28" s="137">
        <v>28.501392405074402</v>
      </c>
      <c r="AE28" s="6"/>
      <c r="AK28" s="6"/>
      <c r="AL28" s="6"/>
      <c r="AM28" s="28" t="s">
        <v>280</v>
      </c>
      <c r="AN28" s="162">
        <v>20.69</v>
      </c>
      <c r="AO28" s="357">
        <v>29.044404605557901</v>
      </c>
      <c r="AP28" s="124" t="s">
        <v>64</v>
      </c>
      <c r="AQ28" s="357">
        <v>29.192395276277001</v>
      </c>
      <c r="AR28" s="167"/>
      <c r="AS28" s="168"/>
      <c r="AT28" s="167"/>
      <c r="AU28" s="168"/>
      <c r="AV28" s="167"/>
      <c r="AW28" s="168"/>
      <c r="AX28" s="167"/>
      <c r="AY28" s="168"/>
      <c r="BA28" s="28" t="s">
        <v>280</v>
      </c>
      <c r="BB28" s="33">
        <v>1</v>
      </c>
      <c r="BC28" s="124" t="s">
        <v>64</v>
      </c>
      <c r="BD28" s="106">
        <v>28.39</v>
      </c>
      <c r="BE28" s="124" t="s">
        <v>267</v>
      </c>
      <c r="BF28" s="106">
        <v>28.68</v>
      </c>
      <c r="BG28" s="124" t="s">
        <v>64</v>
      </c>
      <c r="BH28" s="106">
        <v>28.37</v>
      </c>
      <c r="BI28" s="251">
        <v>16.21</v>
      </c>
      <c r="BJ28" s="106">
        <v>30.59</v>
      </c>
      <c r="BK28" s="124" t="s">
        <v>64</v>
      </c>
      <c r="BL28" s="106">
        <v>28.42</v>
      </c>
      <c r="BN28" s="228"/>
      <c r="BO28" s="229"/>
      <c r="BP28" s="228"/>
      <c r="BQ28" s="229"/>
      <c r="BR28" s="228"/>
      <c r="BS28" s="229"/>
      <c r="BT28" s="228"/>
      <c r="BU28" s="229"/>
      <c r="BV28" s="248"/>
      <c r="BW28" s="249"/>
      <c r="BY28" s="181" t="s">
        <v>280</v>
      </c>
      <c r="BZ28" s="263">
        <v>1</v>
      </c>
      <c r="CA28" s="246">
        <v>4</v>
      </c>
      <c r="CB28" s="139">
        <v>16.717979543591799</v>
      </c>
      <c r="CC28" s="106">
        <v>18.47</v>
      </c>
    </row>
    <row r="29" spans="2:81" ht="15" thickBot="1">
      <c r="B29" s="421" t="s">
        <v>126</v>
      </c>
      <c r="C29" s="422"/>
      <c r="D29" s="422"/>
      <c r="E29" s="422"/>
      <c r="F29" s="425" t="s">
        <v>127</v>
      </c>
      <c r="G29" s="425"/>
      <c r="H29" s="425"/>
      <c r="I29" s="426"/>
      <c r="J29" s="18"/>
      <c r="K29" s="25" t="s">
        <v>281</v>
      </c>
      <c r="L29" s="29" t="s">
        <v>78</v>
      </c>
      <c r="M29" s="30" t="s">
        <v>264</v>
      </c>
      <c r="N29" s="136" t="s">
        <v>88</v>
      </c>
      <c r="O29" s="338" t="s">
        <v>88</v>
      </c>
      <c r="P29" s="339" t="s">
        <v>61</v>
      </c>
      <c r="Q29" s="340" t="s">
        <v>61</v>
      </c>
      <c r="R29" s="136" t="s">
        <v>62</v>
      </c>
      <c r="S29" s="339" t="s">
        <v>62</v>
      </c>
      <c r="T29" s="340" t="s">
        <v>60</v>
      </c>
      <c r="U29" s="136" t="s">
        <v>62</v>
      </c>
      <c r="V29" s="341" t="s">
        <v>88</v>
      </c>
      <c r="W29" s="392" t="s">
        <v>90</v>
      </c>
      <c r="X29" s="320" t="s">
        <v>117</v>
      </c>
      <c r="Y29" s="271"/>
      <c r="Z29" s="25" t="s">
        <v>281</v>
      </c>
      <c r="AA29" s="351">
        <v>29.3000365558303</v>
      </c>
      <c r="AB29" s="137">
        <v>29.235572340516299</v>
      </c>
      <c r="AC29" s="351">
        <v>28.8317133231809</v>
      </c>
      <c r="AD29" s="137">
        <v>28.466280501158199</v>
      </c>
      <c r="AE29" s="6"/>
      <c r="AF29" s="6"/>
      <c r="AG29" s="46" t="s">
        <v>282</v>
      </c>
      <c r="AK29" s="6"/>
      <c r="AL29" s="6"/>
      <c r="AM29" s="25" t="s">
        <v>281</v>
      </c>
      <c r="AN29" s="124" t="s">
        <v>64</v>
      </c>
      <c r="AO29" s="357">
        <v>29.121269941609899</v>
      </c>
      <c r="AP29" s="124" t="s">
        <v>64</v>
      </c>
      <c r="AQ29" s="357">
        <v>29.235080860121499</v>
      </c>
      <c r="AR29" s="124" t="s">
        <v>64</v>
      </c>
      <c r="AS29" s="106">
        <v>29.59</v>
      </c>
      <c r="AT29" s="124" t="s">
        <v>64</v>
      </c>
      <c r="AU29" s="106">
        <v>29.77</v>
      </c>
      <c r="AV29" s="124" t="s">
        <v>64</v>
      </c>
      <c r="AW29" s="106">
        <v>29.82</v>
      </c>
      <c r="AX29" s="124" t="s">
        <v>64</v>
      </c>
      <c r="AY29" s="106">
        <v>29.72</v>
      </c>
      <c r="BA29" s="25" t="s">
        <v>281</v>
      </c>
      <c r="BB29" s="33"/>
      <c r="BC29" s="167"/>
      <c r="BD29" s="168"/>
      <c r="BE29" s="167"/>
      <c r="BF29" s="168"/>
      <c r="BG29" s="167"/>
      <c r="BH29" s="168"/>
      <c r="BI29" s="167"/>
      <c r="BJ29" s="168"/>
      <c r="BK29" s="167"/>
      <c r="BL29" s="168"/>
      <c r="BN29" s="228"/>
      <c r="BO29" s="229"/>
      <c r="BP29" s="228"/>
      <c r="BQ29" s="229"/>
      <c r="BR29" s="228"/>
      <c r="BS29" s="229"/>
      <c r="BT29" s="228"/>
      <c r="BU29" s="229"/>
      <c r="BV29" s="248"/>
      <c r="BW29" s="249"/>
      <c r="BY29" s="252" t="s">
        <v>281</v>
      </c>
      <c r="BZ29" s="267"/>
      <c r="CA29" s="268"/>
      <c r="CB29" s="254"/>
      <c r="CC29" s="168"/>
    </row>
    <row r="30" spans="2:81">
      <c r="B30" s="397" t="s">
        <v>130</v>
      </c>
      <c r="C30" s="398"/>
      <c r="D30" s="398"/>
      <c r="E30" s="399"/>
      <c r="F30" s="400" t="s">
        <v>131</v>
      </c>
      <c r="G30" s="401"/>
      <c r="H30" s="401"/>
      <c r="I30" s="402"/>
      <c r="J30" s="18"/>
      <c r="K30" s="28" t="s">
        <v>283</v>
      </c>
      <c r="L30" s="29" t="s">
        <v>78</v>
      </c>
      <c r="M30" s="30" t="s">
        <v>264</v>
      </c>
      <c r="N30" s="136" t="s">
        <v>88</v>
      </c>
      <c r="O30" s="338" t="s">
        <v>88</v>
      </c>
      <c r="P30" s="339" t="s">
        <v>88</v>
      </c>
      <c r="Q30" s="340" t="s">
        <v>88</v>
      </c>
      <c r="R30" s="136" t="s">
        <v>88</v>
      </c>
      <c r="S30" s="339" t="s">
        <v>62</v>
      </c>
      <c r="T30" s="340" t="s">
        <v>89</v>
      </c>
      <c r="U30" s="136" t="s">
        <v>62</v>
      </c>
      <c r="V30" s="341" t="s">
        <v>62</v>
      </c>
      <c r="W30" s="392" t="s">
        <v>90</v>
      </c>
      <c r="X30" s="317" t="s">
        <v>90</v>
      </c>
      <c r="Y30" s="271"/>
      <c r="Z30" s="28" t="s">
        <v>283</v>
      </c>
      <c r="AA30" s="351">
        <v>24.496536996418399</v>
      </c>
      <c r="AB30" s="137">
        <v>29.1475951309815</v>
      </c>
      <c r="AC30" s="351">
        <v>26.4017268270659</v>
      </c>
      <c r="AD30" s="137">
        <v>28.273801921150199</v>
      </c>
      <c r="AE30" s="6"/>
      <c r="AG30" s="449" t="s">
        <v>69</v>
      </c>
      <c r="AH30" s="434"/>
      <c r="AI30" s="433" t="s">
        <v>70</v>
      </c>
      <c r="AJ30" s="434"/>
      <c r="AK30" s="6"/>
      <c r="AL30" s="6"/>
      <c r="AM30" s="28" t="s">
        <v>283</v>
      </c>
      <c r="AN30" s="162">
        <v>19.47</v>
      </c>
      <c r="AO30" s="357">
        <v>29.437202961825101</v>
      </c>
      <c r="AP30" s="124" t="s">
        <v>64</v>
      </c>
      <c r="AQ30" s="357">
        <v>29.2491566121769</v>
      </c>
      <c r="AR30" s="167"/>
      <c r="AS30" s="168"/>
      <c r="AT30" s="167"/>
      <c r="AU30" s="168"/>
      <c r="AV30" s="167"/>
      <c r="AW30" s="168"/>
      <c r="AX30" s="167"/>
      <c r="AY30" s="168"/>
      <c r="BA30" s="28" t="s">
        <v>283</v>
      </c>
      <c r="BB30" s="33">
        <v>1</v>
      </c>
      <c r="BC30" s="124" t="s">
        <v>64</v>
      </c>
      <c r="BD30" s="106">
        <v>28.82</v>
      </c>
      <c r="BE30" s="124" t="s">
        <v>64</v>
      </c>
      <c r="BF30" s="106">
        <v>28.96</v>
      </c>
      <c r="BG30" s="124" t="s">
        <v>64</v>
      </c>
      <c r="BH30" s="106">
        <v>28.9</v>
      </c>
      <c r="BI30" s="251">
        <v>16.41</v>
      </c>
      <c r="BJ30" s="106">
        <v>30.46</v>
      </c>
      <c r="BK30" s="124" t="s">
        <v>64</v>
      </c>
      <c r="BL30" s="106">
        <v>28.74</v>
      </c>
      <c r="BN30" s="228"/>
      <c r="BO30" s="229"/>
      <c r="BP30" s="228"/>
      <c r="BQ30" s="229"/>
      <c r="BR30" s="228"/>
      <c r="BS30" s="229"/>
      <c r="BT30" s="228"/>
      <c r="BU30" s="229"/>
      <c r="BV30" s="248"/>
      <c r="BW30" s="249"/>
      <c r="BY30" s="181" t="s">
        <v>283</v>
      </c>
      <c r="BZ30" s="263">
        <v>1</v>
      </c>
      <c r="CA30" s="246">
        <v>4</v>
      </c>
      <c r="CB30" s="139">
        <v>16.75</v>
      </c>
      <c r="CC30" s="106">
        <v>30.9</v>
      </c>
    </row>
    <row r="31" spans="2:81" ht="15" thickBot="1">
      <c r="B31" s="413" t="s">
        <v>133</v>
      </c>
      <c r="C31" s="414"/>
      <c r="D31" s="414"/>
      <c r="E31" s="414"/>
      <c r="F31" s="415" t="s">
        <v>124</v>
      </c>
      <c r="G31" s="415"/>
      <c r="H31" s="415"/>
      <c r="I31" s="416"/>
      <c r="J31" s="18"/>
      <c r="K31" s="28" t="s">
        <v>284</v>
      </c>
      <c r="L31" s="29" t="s">
        <v>78</v>
      </c>
      <c r="M31" s="30" t="s">
        <v>264</v>
      </c>
      <c r="N31" s="136" t="s">
        <v>88</v>
      </c>
      <c r="O31" s="338" t="s">
        <v>88</v>
      </c>
      <c r="P31" s="339" t="s">
        <v>61</v>
      </c>
      <c r="Q31" s="340" t="s">
        <v>61</v>
      </c>
      <c r="R31" s="136" t="s">
        <v>62</v>
      </c>
      <c r="S31" s="339" t="s">
        <v>62</v>
      </c>
      <c r="T31" s="350" t="s">
        <v>60</v>
      </c>
      <c r="U31" s="136" t="s">
        <v>62</v>
      </c>
      <c r="V31" s="341" t="s">
        <v>88</v>
      </c>
      <c r="W31" s="392" t="s">
        <v>90</v>
      </c>
      <c r="X31" s="320" t="s">
        <v>117</v>
      </c>
      <c r="Y31" s="271"/>
      <c r="Z31" s="28" t="s">
        <v>284</v>
      </c>
      <c r="AA31" s="351">
        <v>28.185779946598601</v>
      </c>
      <c r="AB31" s="137">
        <v>30.6287315652019</v>
      </c>
      <c r="AC31" s="351">
        <v>26.371692919802001</v>
      </c>
      <c r="AD31" s="137">
        <v>28.358848486999602</v>
      </c>
      <c r="AE31" s="6"/>
      <c r="AG31" s="100" t="s">
        <v>55</v>
      </c>
      <c r="AH31" s="101" t="s">
        <v>56</v>
      </c>
      <c r="AI31" s="102" t="s">
        <v>55</v>
      </c>
      <c r="AJ31" s="101" t="s">
        <v>56</v>
      </c>
      <c r="AK31" s="6"/>
      <c r="AL31" s="6"/>
      <c r="AM31" s="28" t="s">
        <v>284</v>
      </c>
      <c r="AN31" s="124" t="s">
        <v>64</v>
      </c>
      <c r="AO31" s="357">
        <v>29.368211999809699</v>
      </c>
      <c r="AP31" s="124" t="s">
        <v>64</v>
      </c>
      <c r="AQ31" s="357">
        <v>29.314665517603199</v>
      </c>
      <c r="AR31" s="124" t="s">
        <v>64</v>
      </c>
      <c r="AS31" s="106">
        <v>29.78</v>
      </c>
      <c r="AT31" s="124" t="s">
        <v>64</v>
      </c>
      <c r="AU31" s="106">
        <v>29.71</v>
      </c>
      <c r="AV31" s="124" t="s">
        <v>64</v>
      </c>
      <c r="AW31" s="106">
        <v>29.76</v>
      </c>
      <c r="AX31" s="124" t="s">
        <v>64</v>
      </c>
      <c r="AY31" s="106">
        <v>29.84</v>
      </c>
      <c r="BA31" s="28" t="s">
        <v>284</v>
      </c>
      <c r="BB31" s="33"/>
      <c r="BC31" s="167"/>
      <c r="BD31" s="168"/>
      <c r="BE31" s="167"/>
      <c r="BF31" s="168"/>
      <c r="BG31" s="167"/>
      <c r="BH31" s="168"/>
      <c r="BI31" s="167"/>
      <c r="BJ31" s="168"/>
      <c r="BK31" s="167"/>
      <c r="BL31" s="168"/>
      <c r="BN31" s="228"/>
      <c r="BO31" s="229"/>
      <c r="BP31" s="228"/>
      <c r="BQ31" s="229"/>
      <c r="BR31" s="228"/>
      <c r="BS31" s="229"/>
      <c r="BT31" s="228"/>
      <c r="BU31" s="229"/>
      <c r="BV31" s="248"/>
      <c r="BW31" s="249"/>
      <c r="BY31" s="181" t="s">
        <v>284</v>
      </c>
      <c r="BZ31" s="267"/>
      <c r="CA31" s="268"/>
      <c r="CB31" s="254"/>
      <c r="CC31" s="168"/>
    </row>
    <row r="32" spans="2:81" ht="15" customHeight="1">
      <c r="B32" s="413" t="s">
        <v>100</v>
      </c>
      <c r="C32" s="414"/>
      <c r="D32" s="414"/>
      <c r="E32" s="414"/>
      <c r="F32" s="415" t="s">
        <v>285</v>
      </c>
      <c r="G32" s="415"/>
      <c r="H32" s="415"/>
      <c r="I32" s="416"/>
      <c r="J32" s="18"/>
      <c r="K32" s="28" t="s">
        <v>286</v>
      </c>
      <c r="L32" s="29" t="s">
        <v>78</v>
      </c>
      <c r="M32" s="30" t="s">
        <v>264</v>
      </c>
      <c r="N32" s="136" t="s">
        <v>88</v>
      </c>
      <c r="O32" s="338" t="s">
        <v>88</v>
      </c>
      <c r="P32" s="339" t="s">
        <v>88</v>
      </c>
      <c r="Q32" s="340" t="s">
        <v>88</v>
      </c>
      <c r="R32" s="136" t="s">
        <v>88</v>
      </c>
      <c r="S32" s="339" t="s">
        <v>62</v>
      </c>
      <c r="T32" s="340" t="s">
        <v>89</v>
      </c>
      <c r="U32" s="136" t="s">
        <v>62</v>
      </c>
      <c r="V32" s="341" t="s">
        <v>62</v>
      </c>
      <c r="W32" s="392" t="s">
        <v>90</v>
      </c>
      <c r="X32" s="317" t="s">
        <v>90</v>
      </c>
      <c r="Z32" s="28" t="s">
        <v>286</v>
      </c>
      <c r="AA32" s="351">
        <v>27.813439632890098</v>
      </c>
      <c r="AB32" s="137">
        <v>29.5617385808672</v>
      </c>
      <c r="AC32" s="351">
        <v>27.3024010733096</v>
      </c>
      <c r="AD32" s="137">
        <v>28.594509674591201</v>
      </c>
      <c r="AE32" s="6"/>
      <c r="AF32" s="78" t="s">
        <v>74</v>
      </c>
      <c r="AG32" s="87">
        <f>AVERAGE(AA14:AA23)</f>
        <v>25.438947269745704</v>
      </c>
      <c r="AH32" s="76">
        <f>AVERAGE(AB14:AB23)</f>
        <v>29.103080451598043</v>
      </c>
      <c r="AI32" s="86">
        <f>AVERAGE(AC14:AC23)</f>
        <v>24.153124267241143</v>
      </c>
      <c r="AJ32" s="76">
        <f>AVERAGE(AD14:AD23)</f>
        <v>28.972401086380909</v>
      </c>
      <c r="AK32" s="6"/>
      <c r="AL32" s="6"/>
      <c r="AM32" s="28" t="s">
        <v>286</v>
      </c>
      <c r="AN32" s="124" t="s">
        <v>64</v>
      </c>
      <c r="AO32" s="359">
        <v>29.238885917360701</v>
      </c>
      <c r="AP32" s="162">
        <v>21.16</v>
      </c>
      <c r="AQ32" s="359">
        <v>29.1918756381001</v>
      </c>
      <c r="AR32" s="167"/>
      <c r="AS32" s="168"/>
      <c r="AT32" s="167"/>
      <c r="AU32" s="168"/>
      <c r="AV32" s="167"/>
      <c r="AW32" s="168"/>
      <c r="AX32" s="167"/>
      <c r="AY32" s="168"/>
      <c r="BA32" s="28" t="s">
        <v>286</v>
      </c>
      <c r="BB32" s="33">
        <v>2</v>
      </c>
      <c r="BC32" s="237">
        <v>15.12</v>
      </c>
      <c r="BD32" s="106">
        <v>31.29</v>
      </c>
      <c r="BE32" s="135" t="s">
        <v>64</v>
      </c>
      <c r="BF32" s="106">
        <v>29.09</v>
      </c>
      <c r="BG32" s="235">
        <v>19.37</v>
      </c>
      <c r="BH32" s="106">
        <v>29.45</v>
      </c>
      <c r="BI32" s="135" t="s">
        <v>64</v>
      </c>
      <c r="BJ32" s="106">
        <v>28.87</v>
      </c>
      <c r="BK32" s="135" t="s">
        <v>64</v>
      </c>
      <c r="BL32" s="106">
        <v>28.33</v>
      </c>
      <c r="BN32" s="219"/>
      <c r="BO32" s="168"/>
      <c r="BP32" s="219"/>
      <c r="BQ32" s="168"/>
      <c r="BR32" s="219"/>
      <c r="BS32" s="168"/>
      <c r="BT32" s="219"/>
      <c r="BU32" s="168"/>
      <c r="BV32" s="167"/>
      <c r="BW32" s="168"/>
      <c r="BY32" s="181" t="s">
        <v>286</v>
      </c>
      <c r="BZ32" s="263">
        <v>2</v>
      </c>
      <c r="CA32" s="269">
        <v>1</v>
      </c>
      <c r="CB32" s="139">
        <v>16</v>
      </c>
      <c r="CC32" s="276">
        <v>27.669</v>
      </c>
    </row>
    <row r="33" spans="2:81" ht="15.75" customHeight="1" thickBot="1">
      <c r="B33" s="413" t="s">
        <v>137</v>
      </c>
      <c r="C33" s="414"/>
      <c r="D33" s="414"/>
      <c r="E33" s="414"/>
      <c r="F33" s="415" t="s">
        <v>62</v>
      </c>
      <c r="G33" s="415"/>
      <c r="H33" s="415"/>
      <c r="I33" s="416"/>
      <c r="J33" s="18"/>
      <c r="K33" s="34" t="s">
        <v>287</v>
      </c>
      <c r="L33" s="35" t="s">
        <v>78</v>
      </c>
      <c r="M33" s="36" t="s">
        <v>264</v>
      </c>
      <c r="N33" s="138" t="s">
        <v>88</v>
      </c>
      <c r="O33" s="342" t="s">
        <v>88</v>
      </c>
      <c r="P33" s="343" t="s">
        <v>88</v>
      </c>
      <c r="Q33" s="344" t="s">
        <v>88</v>
      </c>
      <c r="R33" s="138" t="s">
        <v>88</v>
      </c>
      <c r="S33" s="343" t="s">
        <v>62</v>
      </c>
      <c r="T33" s="344" t="s">
        <v>89</v>
      </c>
      <c r="U33" s="138" t="s">
        <v>62</v>
      </c>
      <c r="V33" s="347" t="s">
        <v>62</v>
      </c>
      <c r="W33" s="393" t="s">
        <v>90</v>
      </c>
      <c r="X33" s="318" t="s">
        <v>90</v>
      </c>
      <c r="Z33" s="34" t="s">
        <v>287</v>
      </c>
      <c r="AA33" s="129">
        <v>29.057006108476099</v>
      </c>
      <c r="AB33" s="113">
        <v>29.638686733496201</v>
      </c>
      <c r="AC33" s="354">
        <v>28.4378014523543</v>
      </c>
      <c r="AD33" s="113">
        <v>28.5837132034459</v>
      </c>
      <c r="AE33" s="6"/>
      <c r="AF33" s="80" t="s">
        <v>83</v>
      </c>
      <c r="AG33" s="93">
        <f>AVERAGE(AA24:AA33)</f>
        <v>28.466827322485603</v>
      </c>
      <c r="AH33" s="77">
        <f>AVERAGE(AB24:AB33)</f>
        <v>29.607332723923594</v>
      </c>
      <c r="AI33" s="103">
        <f>AVERAGE(AC24:AC33)</f>
        <v>27.544826198636343</v>
      </c>
      <c r="AJ33" s="77">
        <f>AVERAGE(AD24:AD33)</f>
        <v>28.537102893426258</v>
      </c>
      <c r="AK33" s="6"/>
      <c r="AL33" s="6"/>
      <c r="AM33" s="34" t="s">
        <v>287</v>
      </c>
      <c r="AN33" s="129" t="s">
        <v>64</v>
      </c>
      <c r="AO33" s="360">
        <v>29.281299616062199</v>
      </c>
      <c r="AP33" s="164">
        <v>22.18</v>
      </c>
      <c r="AQ33" s="360">
        <v>29.198321213326501</v>
      </c>
      <c r="AR33" s="169"/>
      <c r="AS33" s="170"/>
      <c r="AT33" s="169"/>
      <c r="AU33" s="170"/>
      <c r="AV33" s="169"/>
      <c r="AW33" s="170"/>
      <c r="AX33" s="169"/>
      <c r="AY33" s="170"/>
      <c r="BA33" s="34" t="s">
        <v>287</v>
      </c>
      <c r="BB33" s="45">
        <v>2</v>
      </c>
      <c r="BC33" s="241" t="s">
        <v>64</v>
      </c>
      <c r="BD33" s="107">
        <v>28.28</v>
      </c>
      <c r="BE33" s="135" t="s">
        <v>64</v>
      </c>
      <c r="BF33" s="106">
        <v>28.54</v>
      </c>
      <c r="BG33" s="135" t="s">
        <v>64</v>
      </c>
      <c r="BH33" s="106">
        <v>28.33</v>
      </c>
      <c r="BI33" s="135" t="s">
        <v>64</v>
      </c>
      <c r="BJ33" s="106">
        <v>28.24</v>
      </c>
      <c r="BK33" s="135" t="s">
        <v>64</v>
      </c>
      <c r="BL33" s="106">
        <v>28.8</v>
      </c>
      <c r="BN33" s="34" t="s">
        <v>64</v>
      </c>
      <c r="BO33" s="107">
        <v>26.54</v>
      </c>
      <c r="BP33" s="34" t="s">
        <v>64</v>
      </c>
      <c r="BQ33" s="107">
        <v>26.71</v>
      </c>
      <c r="BR33" s="34" t="s">
        <v>64</v>
      </c>
      <c r="BS33" s="107">
        <v>26.72</v>
      </c>
      <c r="BT33" s="126" t="s">
        <v>64</v>
      </c>
      <c r="BU33" s="107">
        <v>26.69</v>
      </c>
      <c r="BV33" s="250">
        <v>14.87</v>
      </c>
      <c r="BW33" s="107">
        <v>27.57</v>
      </c>
      <c r="BY33" s="182" t="s">
        <v>287</v>
      </c>
      <c r="BZ33" s="270">
        <v>2</v>
      </c>
      <c r="CA33" s="269">
        <v>10</v>
      </c>
      <c r="CB33" s="355">
        <v>14.86</v>
      </c>
      <c r="CC33" s="276">
        <v>17.12</v>
      </c>
    </row>
    <row r="34" spans="2:81" ht="15.75" customHeight="1">
      <c r="B34" s="397" t="s">
        <v>139</v>
      </c>
      <c r="C34" s="398"/>
      <c r="D34" s="398"/>
      <c r="E34" s="399"/>
      <c r="F34" s="479" t="s">
        <v>62</v>
      </c>
      <c r="G34" s="480"/>
      <c r="H34" s="480"/>
      <c r="I34" s="481"/>
      <c r="J34" s="18"/>
      <c r="U34" s="44"/>
      <c r="V34" s="44"/>
      <c r="Z34" s="127" t="s">
        <v>140</v>
      </c>
      <c r="AA34" s="123">
        <v>22.927621416455501</v>
      </c>
      <c r="AB34" s="105">
        <v>28.367241865275702</v>
      </c>
      <c r="AC34" s="123">
        <v>21.6352056040527</v>
      </c>
      <c r="AD34" s="105">
        <v>28.121211843506099</v>
      </c>
      <c r="AK34" s="6"/>
      <c r="AL34" s="6"/>
      <c r="AM34" s="155" t="s">
        <v>140</v>
      </c>
      <c r="AN34" s="128">
        <v>15.91</v>
      </c>
      <c r="AO34" s="357">
        <v>29.6320777712669</v>
      </c>
      <c r="AP34" s="128">
        <v>17.84</v>
      </c>
      <c r="AQ34" s="357">
        <v>29.795295350874099</v>
      </c>
      <c r="AR34" s="210"/>
      <c r="AS34" s="178"/>
      <c r="AT34" s="165"/>
      <c r="AU34" s="166"/>
      <c r="AV34" s="165"/>
      <c r="AW34" s="166"/>
      <c r="AX34" s="165"/>
      <c r="AY34" s="166"/>
      <c r="BA34" s="155" t="s">
        <v>140</v>
      </c>
      <c r="BB34" s="27" t="s">
        <v>61</v>
      </c>
      <c r="BC34" s="239">
        <v>17.09</v>
      </c>
      <c r="BD34" s="105">
        <v>27.97</v>
      </c>
      <c r="BE34" s="165"/>
      <c r="BF34" s="166"/>
      <c r="BG34" s="165"/>
      <c r="BH34" s="166"/>
      <c r="BI34" s="165"/>
      <c r="BJ34" s="166"/>
      <c r="BK34" s="165"/>
      <c r="BL34" s="166"/>
      <c r="BN34" s="226"/>
      <c r="BO34" s="227"/>
      <c r="BP34" s="226"/>
      <c r="BQ34" s="227"/>
      <c r="BR34" s="226"/>
      <c r="BS34" s="227"/>
      <c r="BT34" s="226"/>
      <c r="BU34" s="227"/>
      <c r="BV34" s="226"/>
      <c r="BW34" s="227"/>
      <c r="BY34" s="155" t="s">
        <v>140</v>
      </c>
      <c r="BZ34" s="83" t="s">
        <v>61</v>
      </c>
      <c r="CA34" s="41" t="s">
        <v>61</v>
      </c>
      <c r="CB34" s="275">
        <v>18.170000000000002</v>
      </c>
      <c r="CC34" s="105">
        <v>27.7200740078084</v>
      </c>
    </row>
    <row r="35" spans="2:81" ht="15" thickBot="1">
      <c r="B35" s="407" t="s">
        <v>141</v>
      </c>
      <c r="C35" s="408"/>
      <c r="D35" s="408"/>
      <c r="E35" s="409"/>
      <c r="F35" s="410" t="s">
        <v>62</v>
      </c>
      <c r="G35" s="411"/>
      <c r="H35" s="411"/>
      <c r="I35" s="412"/>
      <c r="U35" s="6"/>
      <c r="V35" s="6"/>
      <c r="W35" s="6"/>
      <c r="X35" s="314"/>
      <c r="Z35" s="81" t="s">
        <v>143</v>
      </c>
      <c r="AA35" s="28" t="s">
        <v>64</v>
      </c>
      <c r="AB35" s="106">
        <v>28.740325407624201</v>
      </c>
      <c r="AC35" s="28" t="s">
        <v>64</v>
      </c>
      <c r="AD35" s="106">
        <v>28.801266892482001</v>
      </c>
      <c r="AK35" s="6"/>
      <c r="AL35" s="6"/>
      <c r="AM35" s="156" t="s">
        <v>143</v>
      </c>
      <c r="AN35" s="124" t="s">
        <v>64</v>
      </c>
      <c r="AO35" s="359">
        <v>29.496852101533399</v>
      </c>
      <c r="AP35" s="124" t="s">
        <v>64</v>
      </c>
      <c r="AQ35" s="357">
        <v>29.3516239428685</v>
      </c>
      <c r="AR35" s="124" t="s">
        <v>64</v>
      </c>
      <c r="AS35" s="357">
        <v>29.179444286848401</v>
      </c>
      <c r="AT35" s="124" t="s">
        <v>64</v>
      </c>
      <c r="AU35" s="357">
        <v>29.382215694466499</v>
      </c>
      <c r="AV35" s="124" t="s">
        <v>64</v>
      </c>
      <c r="AW35" s="357">
        <v>29.236160273404401</v>
      </c>
      <c r="AX35" s="124" t="s">
        <v>64</v>
      </c>
      <c r="AY35" s="357">
        <v>29.115258155537301</v>
      </c>
      <c r="BA35" s="156" t="s">
        <v>143</v>
      </c>
      <c r="BB35" s="33" t="s">
        <v>61</v>
      </c>
      <c r="BC35" s="240" t="s">
        <v>64</v>
      </c>
      <c r="BD35" s="106">
        <v>28.49</v>
      </c>
      <c r="BE35" s="167"/>
      <c r="BF35" s="225"/>
      <c r="BG35" s="167"/>
      <c r="BH35" s="225"/>
      <c r="BI35" s="167"/>
      <c r="BJ35" s="225"/>
      <c r="BK35" s="167"/>
      <c r="BL35" s="225"/>
      <c r="BN35" s="228"/>
      <c r="BO35" s="229"/>
      <c r="BP35" s="228"/>
      <c r="BQ35" s="229"/>
      <c r="BR35" s="228"/>
      <c r="BS35" s="229"/>
      <c r="BT35" s="228"/>
      <c r="BU35" s="229"/>
      <c r="BV35" s="228"/>
      <c r="BW35" s="229"/>
      <c r="BY35" s="156" t="s">
        <v>143</v>
      </c>
      <c r="BZ35" s="84" t="s">
        <v>61</v>
      </c>
      <c r="CA35" s="33" t="s">
        <v>61</v>
      </c>
      <c r="CB35" s="139" t="s">
        <v>64</v>
      </c>
      <c r="CC35" s="137">
        <v>26.838539803988201</v>
      </c>
    </row>
    <row r="36" spans="2:81" ht="15.95" thickBot="1">
      <c r="K36" s="330"/>
      <c r="U36" s="310"/>
      <c r="V36" s="42"/>
      <c r="W36" s="42"/>
      <c r="X36" s="314"/>
      <c r="Z36" s="81" t="s">
        <v>144</v>
      </c>
      <c r="AA36" s="28" t="s">
        <v>64</v>
      </c>
      <c r="AB36" s="106">
        <v>28.602066658805199</v>
      </c>
      <c r="AC36" s="28" t="s">
        <v>64</v>
      </c>
      <c r="AD36" s="106">
        <v>28.7668506710516</v>
      </c>
      <c r="AK36" s="6"/>
      <c r="AL36" s="6"/>
      <c r="AM36" s="157" t="s">
        <v>145</v>
      </c>
      <c r="AN36" s="126" t="s">
        <v>64</v>
      </c>
      <c r="AO36" s="360">
        <v>29.7712697908695</v>
      </c>
      <c r="AP36" s="171"/>
      <c r="AQ36" s="305"/>
      <c r="AR36" s="171"/>
      <c r="AS36" s="305"/>
      <c r="AT36" s="171"/>
      <c r="AU36" s="305"/>
      <c r="AV36" s="171"/>
      <c r="AW36" s="305"/>
      <c r="AX36" s="171"/>
      <c r="AY36" s="305"/>
      <c r="BA36" s="157" t="s">
        <v>145</v>
      </c>
      <c r="BB36" s="45" t="s">
        <v>61</v>
      </c>
      <c r="BC36" s="241" t="s">
        <v>64</v>
      </c>
      <c r="BD36" s="107">
        <v>28.98</v>
      </c>
      <c r="BE36" s="171"/>
      <c r="BF36" s="172"/>
      <c r="BG36" s="171"/>
      <c r="BH36" s="172"/>
      <c r="BI36" s="171"/>
      <c r="BJ36" s="172"/>
      <c r="BK36" s="171"/>
      <c r="BL36" s="172"/>
      <c r="BN36" s="230"/>
      <c r="BO36" s="231"/>
      <c r="BP36" s="230"/>
      <c r="BQ36" s="231"/>
      <c r="BR36" s="230"/>
      <c r="BS36" s="231"/>
      <c r="BT36" s="230"/>
      <c r="BU36" s="231"/>
      <c r="BV36" s="230"/>
      <c r="BW36" s="231"/>
      <c r="BY36" s="157" t="s">
        <v>145</v>
      </c>
      <c r="BZ36" s="85" t="s">
        <v>61</v>
      </c>
      <c r="CA36" s="45" t="s">
        <v>61</v>
      </c>
      <c r="CB36" s="140" t="s">
        <v>64</v>
      </c>
      <c r="CC36" s="113">
        <v>27.319591829946901</v>
      </c>
    </row>
    <row r="37" spans="2:81" ht="15.75" customHeight="1" thickBot="1">
      <c r="B37" s="98" t="s">
        <v>146</v>
      </c>
      <c r="T37" s="115"/>
      <c r="U37" s="19"/>
      <c r="V37" s="42"/>
      <c r="W37" s="42"/>
      <c r="X37" s="314"/>
      <c r="Z37" s="82" t="s">
        <v>145</v>
      </c>
      <c r="AA37" s="34" t="s">
        <v>64</v>
      </c>
      <c r="AB37" s="107">
        <v>28.364117323250898</v>
      </c>
      <c r="AC37" s="34" t="s">
        <v>64</v>
      </c>
      <c r="AD37" s="107">
        <v>28.379724828855402</v>
      </c>
      <c r="AK37" s="6"/>
      <c r="AL37" s="6"/>
      <c r="AM37" s="44" t="s">
        <v>288</v>
      </c>
      <c r="BA37" s="6" t="s">
        <v>289</v>
      </c>
      <c r="BN37" s="6" t="s">
        <v>290</v>
      </c>
      <c r="BY37" s="6" t="s">
        <v>291</v>
      </c>
    </row>
    <row r="38" spans="2:81" ht="15" thickBot="1">
      <c r="B38" s="13" t="s">
        <v>151</v>
      </c>
      <c r="U38" s="19"/>
      <c r="V38" s="42"/>
      <c r="W38" s="42"/>
      <c r="X38" s="314"/>
      <c r="Z38" s="6" t="s">
        <v>292</v>
      </c>
      <c r="AA38" s="6"/>
      <c r="AB38" s="6"/>
      <c r="AC38" s="6"/>
      <c r="AD38" s="6"/>
      <c r="AE38" s="6"/>
      <c r="AM38" s="6" t="s">
        <v>293</v>
      </c>
    </row>
    <row r="39" spans="2:81" ht="15" thickBot="1">
      <c r="B39" s="6" t="s">
        <v>154</v>
      </c>
      <c r="C39" s="47">
        <v>45400</v>
      </c>
      <c r="K39" s="143" t="s">
        <v>155</v>
      </c>
      <c r="L39" s="322" t="s">
        <v>90</v>
      </c>
      <c r="M39" s="323" t="s">
        <v>63</v>
      </c>
      <c r="N39" s="323" t="s">
        <v>156</v>
      </c>
      <c r="O39" s="324" t="s">
        <v>157</v>
      </c>
      <c r="Q39" s="59" t="s">
        <v>158</v>
      </c>
      <c r="R39" s="325">
        <f>L42/SUM(L42,O42)</f>
        <v>1</v>
      </c>
      <c r="U39" s="19"/>
      <c r="V39" s="42"/>
      <c r="W39" s="42"/>
      <c r="Z39" s="44"/>
      <c r="AA39" s="6"/>
      <c r="AB39" s="6"/>
      <c r="AC39" s="6"/>
      <c r="AD39" s="6"/>
      <c r="AE39" s="6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</row>
    <row r="40" spans="2:81" ht="15" customHeight="1">
      <c r="B40" s="6" t="s">
        <v>161</v>
      </c>
      <c r="C40" s="47">
        <v>45401</v>
      </c>
      <c r="K40" s="51" t="s">
        <v>162</v>
      </c>
      <c r="L40" s="20">
        <f>COUNTIF($W$9:$W$13,L39)</f>
        <v>0</v>
      </c>
      <c r="M40" s="23">
        <f>COUNTIF($W$9:$W$13,M39)</f>
        <v>5</v>
      </c>
      <c r="N40" s="23">
        <f>COUNTIF($W$9:$W$13,N39)</f>
        <v>0</v>
      </c>
      <c r="O40" s="41">
        <f>COUNTIF($W$9:$W$13,O39)</f>
        <v>0</v>
      </c>
      <c r="Q40" s="64" t="s">
        <v>163</v>
      </c>
      <c r="R40" s="326">
        <f>M42/SUM(M42,N42)</f>
        <v>1</v>
      </c>
      <c r="U40" s="19"/>
      <c r="X40" s="315"/>
      <c r="AP40" s="147"/>
      <c r="AS40" s="147"/>
      <c r="AT40" s="491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73"/>
    </row>
    <row r="41" spans="2:81" ht="15" customHeight="1" thickBot="1">
      <c r="B41" s="6" t="s">
        <v>166</v>
      </c>
      <c r="C41" s="19" t="s">
        <v>167</v>
      </c>
      <c r="K41" s="327" t="s">
        <v>168</v>
      </c>
      <c r="L41" s="34">
        <f>COUNTIF($W$14:$W$33,L39)</f>
        <v>20</v>
      </c>
      <c r="M41" s="37">
        <f>COUNTIF($W$14:$W$33,M39)</f>
        <v>0</v>
      </c>
      <c r="N41" s="37">
        <f>COUNTIF($W$14:$W$33,N39)</f>
        <v>0</v>
      </c>
      <c r="O41" s="45">
        <f>COUNTIF($W$14:$W$33,O39)</f>
        <v>0</v>
      </c>
      <c r="Q41" s="64" t="s">
        <v>169</v>
      </c>
      <c r="R41" s="326">
        <f>1-R39</f>
        <v>0</v>
      </c>
      <c r="U41" s="310"/>
      <c r="V41" s="309"/>
      <c r="W41" s="309"/>
      <c r="X41" s="315"/>
      <c r="AJ41" s="491"/>
      <c r="AK41" s="173"/>
      <c r="AL41" s="173"/>
      <c r="AM41" s="174"/>
      <c r="AP41" s="147"/>
      <c r="AS41" s="147"/>
      <c r="AT41" s="174"/>
      <c r="AU41" s="147"/>
      <c r="AV41" s="147"/>
      <c r="AW41" s="147"/>
      <c r="AX41" s="147"/>
      <c r="AY41" s="14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 spans="2:81" ht="15" thickBot="1">
      <c r="L42" s="7">
        <f>SUM(L40:L41)</f>
        <v>20</v>
      </c>
      <c r="M42" s="7">
        <f>SUM(M40:M41)</f>
        <v>5</v>
      </c>
      <c r="N42" s="7">
        <f>SUM(N40:N41)</f>
        <v>0</v>
      </c>
      <c r="O42" s="7">
        <f>SUM(O40:O41)</f>
        <v>0</v>
      </c>
      <c r="Q42" s="64" t="s">
        <v>170</v>
      </c>
      <c r="R42" s="328">
        <f>1-R40</f>
        <v>0</v>
      </c>
      <c r="V42" s="309"/>
      <c r="W42" s="309"/>
      <c r="X42" s="315"/>
      <c r="AF42" s="491"/>
      <c r="AG42" s="173"/>
      <c r="AH42" s="173"/>
      <c r="AI42" s="173"/>
      <c r="AJ42" s="174"/>
      <c r="AK42" s="147"/>
      <c r="AL42" s="147"/>
      <c r="AM42" s="174"/>
      <c r="AP42" s="147"/>
      <c r="AS42" s="147"/>
      <c r="AT42" s="174"/>
      <c r="AU42" s="147"/>
      <c r="AV42" s="147"/>
      <c r="AW42" s="147"/>
      <c r="AX42" s="147"/>
      <c r="AY42" s="147"/>
      <c r="AZ42" s="7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</row>
    <row r="43" spans="2:81" ht="15.75" customHeight="1" thickBot="1">
      <c r="B43" s="90" t="s">
        <v>172</v>
      </c>
      <c r="C43" s="91" t="s">
        <v>173</v>
      </c>
      <c r="D43" s="92" t="s">
        <v>174</v>
      </c>
      <c r="E43" s="90" t="s">
        <v>175</v>
      </c>
      <c r="L43" s="7"/>
      <c r="M43" s="7"/>
      <c r="N43" s="7"/>
      <c r="O43" s="7"/>
      <c r="Q43" s="67" t="s">
        <v>176</v>
      </c>
      <c r="R43" s="329">
        <f>SUM(L42:M42)/SUM(L42:O42)</f>
        <v>1</v>
      </c>
      <c r="V43" s="309"/>
      <c r="W43" s="309"/>
      <c r="X43" s="315"/>
      <c r="AF43" s="174"/>
      <c r="AG43" s="147"/>
      <c r="AH43" s="147"/>
      <c r="AI43" s="147"/>
      <c r="AJ43" s="174"/>
      <c r="AK43" s="147"/>
      <c r="AL43" s="147"/>
      <c r="AM43" s="174"/>
      <c r="AP43" s="147"/>
      <c r="AS43" s="147"/>
      <c r="AT43" s="174"/>
      <c r="AU43" s="147"/>
      <c r="AV43" s="147"/>
      <c r="AW43" s="147"/>
      <c r="AX43" s="147"/>
      <c r="AY43" s="147"/>
      <c r="AZ43" s="7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</row>
    <row r="44" spans="2:81">
      <c r="B44" s="48">
        <v>1E-4</v>
      </c>
      <c r="C44" s="49" t="s">
        <v>294</v>
      </c>
      <c r="D44" s="50" t="s">
        <v>294</v>
      </c>
      <c r="E44" s="51">
        <f>E45*10</f>
        <v>9500</v>
      </c>
      <c r="R44" s="19"/>
      <c r="V44" s="309"/>
      <c r="W44" s="309"/>
      <c r="AF44" s="174"/>
      <c r="AG44" s="147"/>
      <c r="AH44" s="147"/>
      <c r="AI44" s="147"/>
      <c r="AJ44" s="174"/>
      <c r="AK44" s="147"/>
      <c r="AL44" s="147"/>
      <c r="AM44" s="174"/>
      <c r="AP44" s="147"/>
      <c r="AS44" s="147"/>
      <c r="AT44" s="174"/>
      <c r="AU44" s="147"/>
      <c r="AV44" s="147"/>
      <c r="AW44" s="147"/>
      <c r="AX44" s="147"/>
      <c r="AY44" s="147"/>
      <c r="AZ44" s="7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</row>
    <row r="45" spans="2:81" ht="15" thickBot="1">
      <c r="B45" s="141">
        <v>1.0000000000000001E-5</v>
      </c>
      <c r="C45" s="52">
        <v>99</v>
      </c>
      <c r="D45" s="53">
        <v>91</v>
      </c>
      <c r="E45" s="74">
        <f>AVERAGE(C45:D45)*10</f>
        <v>950</v>
      </c>
      <c r="F45" s="6" t="s">
        <v>295</v>
      </c>
      <c r="K45" s="13" t="s">
        <v>179</v>
      </c>
      <c r="R45" s="19"/>
      <c r="V45" s="309"/>
      <c r="W45" s="309"/>
      <c r="X45" s="309"/>
      <c r="AF45" s="174"/>
      <c r="AG45" s="147"/>
      <c r="AH45" s="147"/>
      <c r="AI45" s="147"/>
      <c r="AJ45" s="174"/>
      <c r="AK45" s="147"/>
      <c r="AL45" s="147"/>
      <c r="AM45" s="174"/>
      <c r="AP45" s="147"/>
      <c r="AS45" s="147"/>
      <c r="AT45" s="174"/>
      <c r="AU45" s="147"/>
      <c r="AV45" s="147"/>
      <c r="AW45" s="147"/>
      <c r="AX45" s="147"/>
      <c r="AY45" s="147"/>
      <c r="AZ45" s="7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</row>
    <row r="46" spans="2:81" ht="15" thickBot="1">
      <c r="B46" s="55">
        <v>9.9999999999999995E-7</v>
      </c>
      <c r="C46" s="56">
        <v>4</v>
      </c>
      <c r="D46" s="57">
        <v>8</v>
      </c>
      <c r="E46" s="58">
        <f>E45/10</f>
        <v>95</v>
      </c>
      <c r="K46" s="143" t="s">
        <v>54</v>
      </c>
      <c r="L46" s="322" t="s">
        <v>90</v>
      </c>
      <c r="M46" s="323" t="s">
        <v>63</v>
      </c>
      <c r="N46" s="323" t="s">
        <v>156</v>
      </c>
      <c r="O46" s="324" t="s">
        <v>157</v>
      </c>
      <c r="Q46" s="59" t="s">
        <v>158</v>
      </c>
      <c r="R46" s="325">
        <f>L49/SUM(L49,O49)</f>
        <v>0.8</v>
      </c>
      <c r="AF46" s="174"/>
      <c r="AG46" s="147"/>
      <c r="AH46" s="147"/>
      <c r="AI46" s="147"/>
      <c r="AJ46" s="174"/>
      <c r="AK46" s="147"/>
      <c r="AL46" s="147"/>
      <c r="AM46" s="174"/>
      <c r="AP46" s="147"/>
      <c r="AS46" s="147"/>
      <c r="AT46" s="174"/>
      <c r="AU46" s="147"/>
      <c r="AV46" s="147"/>
      <c r="AW46" s="147"/>
      <c r="AX46" s="147"/>
      <c r="AY46" s="147"/>
      <c r="AZ46" s="7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</row>
    <row r="47" spans="2:81">
      <c r="B47" s="6" t="s">
        <v>180</v>
      </c>
      <c r="K47" s="51" t="s">
        <v>162</v>
      </c>
      <c r="L47" s="20">
        <f>COUNTIF($X$9:$X$13,L46)</f>
        <v>0</v>
      </c>
      <c r="M47" s="23">
        <f t="shared" ref="M47:O47" si="0">COUNTIF($X$9:$X$13,M46)</f>
        <v>5</v>
      </c>
      <c r="N47" s="23">
        <f t="shared" si="0"/>
        <v>0</v>
      </c>
      <c r="O47" s="41">
        <f t="shared" si="0"/>
        <v>0</v>
      </c>
      <c r="Q47" s="64" t="s">
        <v>163</v>
      </c>
      <c r="R47" s="326">
        <f>M49/SUM(M49,N49)</f>
        <v>1</v>
      </c>
      <c r="AF47" s="174"/>
      <c r="AG47" s="147"/>
      <c r="AH47" s="147"/>
      <c r="AI47" s="147"/>
      <c r="AJ47" s="174"/>
      <c r="AK47" s="147"/>
      <c r="AL47" s="147"/>
      <c r="AM47" s="174"/>
      <c r="AP47" s="147"/>
      <c r="AS47" s="147"/>
      <c r="AT47" s="174"/>
      <c r="AU47" s="147"/>
      <c r="AV47" s="147"/>
      <c r="AW47" s="147"/>
      <c r="AX47" s="147"/>
      <c r="AY47" s="147"/>
      <c r="AZ47" s="7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</row>
    <row r="48" spans="2:81" ht="15" thickBot="1">
      <c r="K48" s="327" t="s">
        <v>168</v>
      </c>
      <c r="L48" s="34">
        <f>COUNTIF($X$14:$X$33,L46)</f>
        <v>16</v>
      </c>
      <c r="M48" s="37">
        <f t="shared" ref="M48:O48" si="1">COUNTIF($X$14:$X$33,M46)</f>
        <v>0</v>
      </c>
      <c r="N48" s="37">
        <f t="shared" si="1"/>
        <v>0</v>
      </c>
      <c r="O48" s="45">
        <v>4</v>
      </c>
      <c r="Q48" s="64" t="s">
        <v>169</v>
      </c>
      <c r="R48" s="326">
        <f>1-R46</f>
        <v>0.19999999999999996</v>
      </c>
      <c r="AF48" s="174"/>
      <c r="AG48" s="147"/>
      <c r="AH48" s="147"/>
      <c r="AI48" s="147"/>
      <c r="AJ48" s="174"/>
      <c r="AK48" s="147"/>
      <c r="AL48" s="147"/>
      <c r="AM48" s="147"/>
      <c r="AN48" s="147"/>
      <c r="AO48" s="147"/>
      <c r="AP48" s="147"/>
      <c r="AQ48" s="147"/>
      <c r="AR48" s="147"/>
      <c r="AS48" s="147"/>
      <c r="AT48" s="174"/>
      <c r="AU48" s="147"/>
      <c r="AV48" s="147"/>
      <c r="AW48" s="147"/>
      <c r="AX48" s="147"/>
      <c r="AY48" s="147"/>
      <c r="AZ48" s="7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</row>
    <row r="49" spans="2:77">
      <c r="B49" s="13" t="s">
        <v>181</v>
      </c>
      <c r="L49" s="7">
        <f>SUM(L47:L48)</f>
        <v>16</v>
      </c>
      <c r="M49" s="7">
        <f>SUM(M47:M48)</f>
        <v>5</v>
      </c>
      <c r="N49" s="7">
        <f>SUM(N47:N48)</f>
        <v>0</v>
      </c>
      <c r="O49" s="7">
        <f>SUM(O47:O48)</f>
        <v>4</v>
      </c>
      <c r="Q49" s="64" t="s">
        <v>170</v>
      </c>
      <c r="R49" s="328">
        <f>1-R47</f>
        <v>0</v>
      </c>
      <c r="AF49" s="174"/>
      <c r="AG49" s="147"/>
      <c r="AH49" s="147"/>
      <c r="AI49" s="147"/>
      <c r="AJ49" s="174"/>
      <c r="AK49" s="147"/>
      <c r="AL49" s="147"/>
      <c r="AM49" s="147"/>
      <c r="AN49" s="147"/>
      <c r="AO49" s="147"/>
      <c r="AP49" s="147"/>
      <c r="AQ49" s="147"/>
      <c r="AR49" s="147"/>
      <c r="AS49" s="147"/>
      <c r="AT49" s="174"/>
      <c r="AU49" s="204"/>
      <c r="AV49" s="204"/>
      <c r="AW49" s="204"/>
      <c r="AX49" s="204"/>
      <c r="AY49" s="204"/>
      <c r="AZ49" s="7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</row>
    <row r="50" spans="2:77" ht="15" thickBot="1">
      <c r="B50" s="6" t="s">
        <v>154</v>
      </c>
      <c r="C50" s="47">
        <v>45400</v>
      </c>
      <c r="Q50" s="67" t="s">
        <v>176</v>
      </c>
      <c r="R50" s="329">
        <f>SUM(L49:M49)/SUM(L49:O49)</f>
        <v>0.84</v>
      </c>
      <c r="AF50" s="174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</row>
    <row r="51" spans="2:77">
      <c r="B51" s="6" t="s">
        <v>161</v>
      </c>
      <c r="C51" s="47">
        <v>45401</v>
      </c>
      <c r="M51" s="144"/>
      <c r="N51" s="145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2:77" ht="15" thickBot="1">
      <c r="B52" s="6" t="s">
        <v>166</v>
      </c>
      <c r="C52" s="19" t="s">
        <v>167</v>
      </c>
      <c r="K52" s="13" t="s">
        <v>182</v>
      </c>
      <c r="M52" s="146"/>
      <c r="N52" s="19"/>
      <c r="P52" s="146"/>
      <c r="Q52" s="19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2:77" ht="15" thickBot="1">
      <c r="K53" s="143" t="s">
        <v>54</v>
      </c>
      <c r="L53" s="322" t="s">
        <v>90</v>
      </c>
      <c r="M53" s="323" t="s">
        <v>63</v>
      </c>
      <c r="N53" s="323" t="s">
        <v>156</v>
      </c>
      <c r="O53" s="324" t="s">
        <v>157</v>
      </c>
      <c r="Q53" s="59" t="s">
        <v>158</v>
      </c>
      <c r="R53" s="325">
        <f>L56/SUM(L56,O56)</f>
        <v>1</v>
      </c>
    </row>
    <row r="54" spans="2:77" ht="15" thickBot="1">
      <c r="B54" s="90" t="s">
        <v>172</v>
      </c>
      <c r="C54" s="91" t="s">
        <v>173</v>
      </c>
      <c r="D54" s="92" t="s">
        <v>174</v>
      </c>
      <c r="E54" s="90" t="s">
        <v>175</v>
      </c>
      <c r="K54" s="51" t="s">
        <v>162</v>
      </c>
      <c r="L54" s="20">
        <v>0</v>
      </c>
      <c r="M54" s="23">
        <f>COUNTIF($W$9:$W$13,M53)</f>
        <v>5</v>
      </c>
      <c r="N54" s="23">
        <f>COUNTIF($W$9:$W$13,N53)</f>
        <v>0</v>
      </c>
      <c r="O54" s="41">
        <f>COUNTIF($W$9:$W$13,O53)</f>
        <v>0</v>
      </c>
      <c r="Q54" s="64" t="s">
        <v>163</v>
      </c>
      <c r="R54" s="326">
        <f>M56/SUM(M56,N56)</f>
        <v>1</v>
      </c>
    </row>
    <row r="55" spans="2:77" ht="15" thickBot="1">
      <c r="B55" s="48">
        <v>1E-4</v>
      </c>
      <c r="C55" s="49" t="s">
        <v>294</v>
      </c>
      <c r="D55" s="50" t="s">
        <v>294</v>
      </c>
      <c r="E55" s="51">
        <f>E56*10</f>
        <v>9450</v>
      </c>
      <c r="F55" s="6" t="s">
        <v>296</v>
      </c>
      <c r="K55" s="327" t="s">
        <v>168</v>
      </c>
      <c r="L55" s="34">
        <f>COUNTIF($W$14:$W$33,L53)</f>
        <v>20</v>
      </c>
      <c r="M55" s="37">
        <f>COUNTIF($W$14:$W$33,M53)</f>
        <v>0</v>
      </c>
      <c r="N55" s="37">
        <f>COUNTIF($W$14:$W$33,N53)</f>
        <v>0</v>
      </c>
      <c r="O55" s="45">
        <f>COUNTIF($W$14:$W$33,O53)</f>
        <v>0</v>
      </c>
      <c r="Q55" s="64" t="s">
        <v>169</v>
      </c>
      <c r="R55" s="326">
        <f>1-R53</f>
        <v>0</v>
      </c>
      <c r="Z55" s="6" t="s">
        <v>297</v>
      </c>
      <c r="AM55" s="6" t="s">
        <v>298</v>
      </c>
      <c r="AT55" s="203" t="s">
        <v>299</v>
      </c>
      <c r="AU55" s="203"/>
      <c r="AV55" s="203"/>
      <c r="AW55" s="203"/>
      <c r="BA55" s="6" t="s">
        <v>300</v>
      </c>
      <c r="BN55" s="6" t="s">
        <v>301</v>
      </c>
      <c r="BY55" s="6" t="s">
        <v>302</v>
      </c>
    </row>
    <row r="56" spans="2:77">
      <c r="B56" s="141">
        <v>1.0000000000000001E-5</v>
      </c>
      <c r="C56" s="72">
        <v>96</v>
      </c>
      <c r="D56" s="73">
        <v>93</v>
      </c>
      <c r="E56" s="142">
        <f>AVERAGE(C56:D56)*10</f>
        <v>945</v>
      </c>
      <c r="L56" s="7">
        <f>SUM(L54:L55)</f>
        <v>20</v>
      </c>
      <c r="M56" s="7">
        <f>SUM(M54:M55)</f>
        <v>5</v>
      </c>
      <c r="N56" s="7">
        <f>SUM(N54:N55)</f>
        <v>0</v>
      </c>
      <c r="O56" s="7">
        <f>SUM(O54:O55)</f>
        <v>0</v>
      </c>
      <c r="Q56" s="64" t="s">
        <v>170</v>
      </c>
      <c r="R56" s="328">
        <f>1-R54</f>
        <v>0</v>
      </c>
      <c r="AT56" s="203"/>
      <c r="AU56" s="203"/>
      <c r="AV56" s="203"/>
      <c r="AW56" s="203"/>
    </row>
    <row r="57" spans="2:77" ht="15" thickBot="1">
      <c r="B57" s="55">
        <v>9.9999999999999995E-7</v>
      </c>
      <c r="C57" s="56">
        <v>6</v>
      </c>
      <c r="D57" s="57">
        <v>11</v>
      </c>
      <c r="E57" s="58">
        <f>E56/10</f>
        <v>94.5</v>
      </c>
      <c r="L57" s="7"/>
      <c r="M57" s="7"/>
      <c r="N57" s="7"/>
      <c r="O57" s="7"/>
      <c r="Q57" s="67" t="s">
        <v>176</v>
      </c>
      <c r="R57" s="329">
        <f>SUM(L56:M56)/SUM(L56:O56)</f>
        <v>1</v>
      </c>
      <c r="AT57" s="203"/>
      <c r="AU57" s="203"/>
      <c r="AV57" s="203"/>
      <c r="AW57" s="203"/>
    </row>
    <row r="58" spans="2:77">
      <c r="B58" s="6" t="s">
        <v>180</v>
      </c>
      <c r="AT58" s="203"/>
      <c r="AU58" s="203"/>
      <c r="AV58" s="203"/>
      <c r="AW58" s="203"/>
    </row>
    <row r="59" spans="2:77">
      <c r="AT59" s="203"/>
      <c r="AU59" s="203"/>
      <c r="AV59" s="203"/>
      <c r="AW59" s="203"/>
    </row>
    <row r="60" spans="2:77">
      <c r="AT60" s="203"/>
      <c r="AU60" s="203"/>
      <c r="AV60" s="203"/>
      <c r="AW60" s="203"/>
    </row>
    <row r="61" spans="2:77">
      <c r="B61" s="98" t="s">
        <v>192</v>
      </c>
      <c r="AT61" s="203"/>
      <c r="AU61" s="203"/>
      <c r="AV61" s="203"/>
      <c r="AW61" s="203"/>
    </row>
    <row r="62" spans="2:77" ht="15" thickBot="1">
      <c r="B62" s="13" t="s">
        <v>151</v>
      </c>
      <c r="C62" s="47"/>
      <c r="E62" s="13" t="s">
        <v>193</v>
      </c>
      <c r="AT62" s="203"/>
      <c r="AU62" s="203"/>
      <c r="AV62" s="203"/>
      <c r="AW62" s="203"/>
    </row>
    <row r="63" spans="2:77">
      <c r="B63" s="6" t="s">
        <v>154</v>
      </c>
      <c r="C63" s="47">
        <v>45401</v>
      </c>
      <c r="E63" s="59">
        <v>9</v>
      </c>
      <c r="F63" s="60">
        <v>11</v>
      </c>
      <c r="G63" s="60">
        <v>8</v>
      </c>
      <c r="H63" s="61">
        <v>7</v>
      </c>
      <c r="I63" s="19" t="s">
        <v>194</v>
      </c>
      <c r="J63" s="62">
        <f>IFERROR(AVERAGE(E63:H67),"-")</f>
        <v>9</v>
      </c>
      <c r="K63" s="6" t="s">
        <v>303</v>
      </c>
      <c r="AT63" s="203"/>
      <c r="AU63" s="203"/>
      <c r="AV63" s="203"/>
      <c r="AW63" s="203"/>
    </row>
    <row r="64" spans="2:77">
      <c r="B64" s="6" t="s">
        <v>161</v>
      </c>
      <c r="C64" s="63">
        <v>45402</v>
      </c>
      <c r="E64" s="64">
        <v>8</v>
      </c>
      <c r="F64" s="65">
        <v>6</v>
      </c>
      <c r="G64" s="65">
        <v>10</v>
      </c>
      <c r="H64" s="66">
        <v>11</v>
      </c>
      <c r="I64" s="19" t="s">
        <v>195</v>
      </c>
      <c r="J64" s="19">
        <f>COUNTIF(E63:H67,"&gt;0")</f>
        <v>20</v>
      </c>
      <c r="K64" s="6" t="str">
        <f>"   &lt;&lt;  "&amp;J64/SUM(J64:J65)*100&amp;"%"</f>
        <v xml:space="preserve">   &lt;&lt;  100%</v>
      </c>
      <c r="AT64" s="203"/>
      <c r="AU64" s="203"/>
      <c r="AV64" s="203"/>
      <c r="AW64" s="203"/>
    </row>
    <row r="65" spans="2:11">
      <c r="B65" s="6" t="s">
        <v>166</v>
      </c>
      <c r="C65" s="19" t="s">
        <v>167</v>
      </c>
      <c r="E65" s="64">
        <v>9</v>
      </c>
      <c r="F65" s="65">
        <v>10</v>
      </c>
      <c r="G65" s="65">
        <v>14</v>
      </c>
      <c r="H65" s="66">
        <v>9</v>
      </c>
      <c r="I65" s="19" t="s">
        <v>196</v>
      </c>
      <c r="J65" s="19">
        <f>COUNTIF(E63:H67,"=0")</f>
        <v>0</v>
      </c>
      <c r="K65" s="6" t="str">
        <f>"   &lt;&lt;  "&amp;J65/SUM(J64:J65)*100&amp;"%"</f>
        <v xml:space="preserve">   &lt;&lt;  0%</v>
      </c>
    </row>
    <row r="66" spans="2:11">
      <c r="E66" s="64">
        <v>9</v>
      </c>
      <c r="F66" s="65">
        <v>5</v>
      </c>
      <c r="G66" s="65">
        <v>12</v>
      </c>
      <c r="H66" s="66">
        <v>12</v>
      </c>
      <c r="I66" s="19"/>
      <c r="J66" s="94"/>
    </row>
    <row r="67" spans="2:11" ht="15" thickBot="1">
      <c r="E67" s="67">
        <v>12</v>
      </c>
      <c r="F67" s="68">
        <v>2</v>
      </c>
      <c r="G67" s="68">
        <v>7</v>
      </c>
      <c r="H67" s="69">
        <v>9</v>
      </c>
      <c r="I67" s="19"/>
      <c r="J67" s="19"/>
    </row>
    <row r="68" spans="2:11">
      <c r="I68" s="19"/>
      <c r="J68" s="19"/>
    </row>
    <row r="69" spans="2:11" ht="15" thickBot="1">
      <c r="B69" s="13" t="s">
        <v>181</v>
      </c>
      <c r="C69" s="47"/>
      <c r="E69" s="13" t="s">
        <v>193</v>
      </c>
      <c r="I69" s="19"/>
      <c r="J69" s="19"/>
    </row>
    <row r="70" spans="2:11">
      <c r="B70" s="6" t="s">
        <v>154</v>
      </c>
      <c r="C70" s="47">
        <v>45401</v>
      </c>
      <c r="E70" s="59">
        <v>98</v>
      </c>
      <c r="F70" s="60">
        <v>72</v>
      </c>
      <c r="G70" s="60">
        <v>93</v>
      </c>
      <c r="H70" s="61">
        <v>94</v>
      </c>
      <c r="I70" s="19" t="s">
        <v>194</v>
      </c>
      <c r="J70" s="62">
        <f>IFERROR(AVERAGE(E70:H74),"-")</f>
        <v>94.4</v>
      </c>
      <c r="K70" s="6" t="s">
        <v>198</v>
      </c>
    </row>
    <row r="71" spans="2:11">
      <c r="B71" s="6" t="s">
        <v>161</v>
      </c>
      <c r="C71" s="63">
        <v>45402</v>
      </c>
      <c r="E71" s="64">
        <v>87</v>
      </c>
      <c r="F71" s="65">
        <v>88</v>
      </c>
      <c r="G71" s="65">
        <v>97</v>
      </c>
      <c r="H71" s="66">
        <v>96</v>
      </c>
      <c r="I71" s="19" t="s">
        <v>195</v>
      </c>
      <c r="J71" s="19">
        <f>COUNTIF(E70:H74,"&gt;0")</f>
        <v>20</v>
      </c>
      <c r="K71" s="6" t="str">
        <f>"   &lt;&lt;  "&amp;J71/SUM(J71:J72)*100&amp;"%"</f>
        <v xml:space="preserve">   &lt;&lt;  100%</v>
      </c>
    </row>
    <row r="72" spans="2:11">
      <c r="B72" s="6" t="s">
        <v>166</v>
      </c>
      <c r="C72" s="19" t="s">
        <v>167</v>
      </c>
      <c r="E72" s="64">
        <v>101</v>
      </c>
      <c r="F72" s="65">
        <v>100</v>
      </c>
      <c r="G72" s="65">
        <v>89</v>
      </c>
      <c r="H72" s="66">
        <v>110</v>
      </c>
      <c r="I72" s="19" t="s">
        <v>196</v>
      </c>
      <c r="J72" s="19">
        <f>COUNTIF(E70:H74,"=0")</f>
        <v>0</v>
      </c>
      <c r="K72" s="6" t="str">
        <f>"   &lt;&lt;  "&amp;J72/SUM(J71:J72)*100&amp;"%"</f>
        <v xml:space="preserve">   &lt;&lt;  0%</v>
      </c>
    </row>
    <row r="73" spans="2:11">
      <c r="E73" s="64">
        <v>104</v>
      </c>
      <c r="F73" s="65">
        <v>100</v>
      </c>
      <c r="G73" s="65">
        <v>108</v>
      </c>
      <c r="H73" s="66">
        <v>96</v>
      </c>
      <c r="I73" s="44"/>
      <c r="J73" s="70"/>
    </row>
    <row r="74" spans="2:11" ht="15" thickBot="1">
      <c r="E74" s="67">
        <v>87</v>
      </c>
      <c r="F74" s="68">
        <v>95</v>
      </c>
      <c r="G74" s="68">
        <v>92</v>
      </c>
      <c r="H74" s="69">
        <v>81</v>
      </c>
      <c r="I74" s="7"/>
    </row>
    <row r="78" spans="2:11">
      <c r="B78" s="98" t="s">
        <v>199</v>
      </c>
    </row>
    <row r="79" spans="2:11">
      <c r="B79" s="13" t="s">
        <v>59</v>
      </c>
      <c r="C79" s="47"/>
    </row>
    <row r="80" spans="2:11">
      <c r="B80" s="6" t="s">
        <v>200</v>
      </c>
      <c r="C80" s="47">
        <v>45404</v>
      </c>
    </row>
    <row r="81" spans="2:7">
      <c r="B81" s="6" t="s">
        <v>161</v>
      </c>
      <c r="C81" s="63">
        <v>45406</v>
      </c>
    </row>
    <row r="82" spans="2:7">
      <c r="B82" s="6" t="s">
        <v>166</v>
      </c>
      <c r="C82" s="19" t="s">
        <v>201</v>
      </c>
    </row>
    <row r="83" spans="2:7" ht="15" thickBot="1"/>
    <row r="84" spans="2:7" ht="15" thickBot="1">
      <c r="B84" s="95" t="s">
        <v>172</v>
      </c>
      <c r="C84" s="96" t="s">
        <v>173</v>
      </c>
      <c r="D84" s="97" t="s">
        <v>174</v>
      </c>
      <c r="E84" s="95" t="s">
        <v>202</v>
      </c>
    </row>
    <row r="85" spans="2:7">
      <c r="B85" s="183">
        <v>0.1</v>
      </c>
      <c r="C85" s="192" t="s">
        <v>177</v>
      </c>
      <c r="D85" s="193" t="s">
        <v>177</v>
      </c>
      <c r="E85" s="187"/>
    </row>
    <row r="86" spans="2:7">
      <c r="B86" s="184">
        <v>0.01</v>
      </c>
      <c r="C86" s="194" t="s">
        <v>177</v>
      </c>
      <c r="D86" s="195" t="s">
        <v>177</v>
      </c>
      <c r="E86" s="188"/>
    </row>
    <row r="87" spans="2:7">
      <c r="B87" s="184">
        <v>1E-3</v>
      </c>
      <c r="C87" s="194" t="s">
        <v>177</v>
      </c>
      <c r="D87" s="195" t="s">
        <v>177</v>
      </c>
      <c r="E87" s="189"/>
    </row>
    <row r="88" spans="2:7">
      <c r="B88" s="185">
        <v>1E-4</v>
      </c>
      <c r="C88" s="194" t="s">
        <v>177</v>
      </c>
      <c r="D88" s="195" t="s">
        <v>177</v>
      </c>
      <c r="E88" s="190"/>
    </row>
    <row r="89" spans="2:7">
      <c r="B89" s="184">
        <v>1.0000000000000001E-5</v>
      </c>
      <c r="C89" s="194" t="s">
        <v>177</v>
      </c>
      <c r="D89" s="195" t="s">
        <v>177</v>
      </c>
      <c r="E89" s="190"/>
      <c r="G89" s="121"/>
    </row>
    <row r="90" spans="2:7">
      <c r="B90" s="184">
        <v>9.9999999999999995E-7</v>
      </c>
      <c r="C90" s="196">
        <v>47</v>
      </c>
      <c r="D90" s="197">
        <v>50</v>
      </c>
      <c r="E90" s="374">
        <f>SUM(C90:D90)/(2*B90)</f>
        <v>48500000</v>
      </c>
    </row>
    <row r="91" spans="2:7" ht="15" thickBot="1">
      <c r="B91" s="186">
        <v>9.9999999999999995E-8</v>
      </c>
      <c r="C91" s="198">
        <v>7</v>
      </c>
      <c r="D91" s="199">
        <v>3</v>
      </c>
      <c r="E91" s="191"/>
    </row>
    <row r="92" spans="2:7">
      <c r="B92" s="6" t="s">
        <v>180</v>
      </c>
    </row>
    <row r="94" spans="2:7">
      <c r="B94" s="13" t="s">
        <v>78</v>
      </c>
      <c r="C94" s="47"/>
    </row>
    <row r="95" spans="2:7">
      <c r="B95" s="6" t="s">
        <v>200</v>
      </c>
      <c r="C95" s="47">
        <v>45404</v>
      </c>
    </row>
    <row r="96" spans="2:7">
      <c r="B96" s="6" t="s">
        <v>161</v>
      </c>
      <c r="C96" s="63">
        <v>45406</v>
      </c>
    </row>
    <row r="97" spans="2:5">
      <c r="B97" s="6" t="s">
        <v>166</v>
      </c>
      <c r="C97" s="19" t="s">
        <v>201</v>
      </c>
    </row>
    <row r="98" spans="2:5" ht="15" thickBot="1"/>
    <row r="99" spans="2:5" ht="15" thickBot="1">
      <c r="B99" s="95" t="s">
        <v>172</v>
      </c>
      <c r="C99" s="96" t="s">
        <v>173</v>
      </c>
      <c r="D99" s="97" t="s">
        <v>174</v>
      </c>
      <c r="E99" s="95" t="s">
        <v>202</v>
      </c>
    </row>
    <row r="100" spans="2:5">
      <c r="B100" s="48">
        <v>0.1</v>
      </c>
      <c r="C100" s="192" t="s">
        <v>177</v>
      </c>
      <c r="D100" s="193" t="s">
        <v>177</v>
      </c>
      <c r="E100" s="51"/>
    </row>
    <row r="101" spans="2:5">
      <c r="B101" s="71">
        <v>0.01</v>
      </c>
      <c r="C101" s="194" t="s">
        <v>177</v>
      </c>
      <c r="D101" s="195" t="s">
        <v>177</v>
      </c>
      <c r="E101" s="54"/>
    </row>
    <row r="102" spans="2:5">
      <c r="B102" s="71">
        <v>1E-3</v>
      </c>
      <c r="C102" s="194" t="s">
        <v>177</v>
      </c>
      <c r="D102" s="195" t="s">
        <v>177</v>
      </c>
      <c r="E102" s="74"/>
    </row>
    <row r="103" spans="2:5">
      <c r="B103" s="75">
        <v>1E-4</v>
      </c>
      <c r="C103" s="194" t="s">
        <v>177</v>
      </c>
      <c r="D103" s="195" t="s">
        <v>177</v>
      </c>
      <c r="E103" s="54"/>
    </row>
    <row r="104" spans="2:5">
      <c r="B104" s="71">
        <v>1.0000000000000001E-5</v>
      </c>
      <c r="C104" s="194" t="s">
        <v>177</v>
      </c>
      <c r="D104" s="195" t="s">
        <v>177</v>
      </c>
      <c r="E104" s="54"/>
    </row>
    <row r="105" spans="2:5">
      <c r="B105" s="71">
        <v>9.9999999999999995E-7</v>
      </c>
      <c r="C105" s="194" t="s">
        <v>177</v>
      </c>
      <c r="D105" s="195" t="s">
        <v>177</v>
      </c>
      <c r="E105" s="71"/>
    </row>
    <row r="106" spans="2:5" ht="15" thickBot="1">
      <c r="B106" s="55">
        <v>9.9999999999999995E-8</v>
      </c>
      <c r="C106" s="201">
        <v>39</v>
      </c>
      <c r="D106" s="202">
        <v>44</v>
      </c>
      <c r="E106" s="375">
        <f>SUM(C106:D106)/(2*B106)</f>
        <v>415000000</v>
      </c>
    </row>
    <row r="107" spans="2:5">
      <c r="B107" s="6" t="s">
        <v>180</v>
      </c>
    </row>
    <row r="145" spans="2:8">
      <c r="B145"/>
      <c r="H145"/>
    </row>
    <row r="162" spans="2:2">
      <c r="B162"/>
    </row>
  </sheetData>
  <mergeCells count="81">
    <mergeCell ref="AC7:AD7"/>
    <mergeCell ref="N7:Q7"/>
    <mergeCell ref="U7:V7"/>
    <mergeCell ref="W7:X7"/>
    <mergeCell ref="Z7:Z8"/>
    <mergeCell ref="AA7:AB7"/>
    <mergeCell ref="CB7:CC7"/>
    <mergeCell ref="B8:I8"/>
    <mergeCell ref="BI7:BJ7"/>
    <mergeCell ref="BK7:BL7"/>
    <mergeCell ref="BN7:BO7"/>
    <mergeCell ref="BP7:BQ7"/>
    <mergeCell ref="BR7:BS7"/>
    <mergeCell ref="BT7:BU7"/>
    <mergeCell ref="AX7:AY7"/>
    <mergeCell ref="BA7:BA8"/>
    <mergeCell ref="BB7:BB8"/>
    <mergeCell ref="BC7:BD7"/>
    <mergeCell ref="BE7:BF7"/>
    <mergeCell ref="BG7:BH7"/>
    <mergeCell ref="AM7:AM8"/>
    <mergeCell ref="AN7:AO7"/>
    <mergeCell ref="AI10:AJ10"/>
    <mergeCell ref="BV7:BW7"/>
    <mergeCell ref="BY7:BY8"/>
    <mergeCell ref="BZ7:BZ8"/>
    <mergeCell ref="CA7:CA8"/>
    <mergeCell ref="AP7:AQ7"/>
    <mergeCell ref="AR7:AS7"/>
    <mergeCell ref="AT7:AU7"/>
    <mergeCell ref="AV7:AW7"/>
    <mergeCell ref="B9:E9"/>
    <mergeCell ref="F9:I9"/>
    <mergeCell ref="B10:E10"/>
    <mergeCell ref="F10:I10"/>
    <mergeCell ref="AG10:AH10"/>
    <mergeCell ref="B18:E18"/>
    <mergeCell ref="F18:I18"/>
    <mergeCell ref="B11:E11"/>
    <mergeCell ref="F11:I11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19:E19"/>
    <mergeCell ref="F19:I19"/>
    <mergeCell ref="B20:E20"/>
    <mergeCell ref="F20:I20"/>
    <mergeCell ref="B21:E21"/>
    <mergeCell ref="F21:I21"/>
    <mergeCell ref="B23:G23"/>
    <mergeCell ref="H23:I23"/>
    <mergeCell ref="B24:E24"/>
    <mergeCell ref="F24:I24"/>
    <mergeCell ref="B25:E25"/>
    <mergeCell ref="F25:I25"/>
    <mergeCell ref="B26:E26"/>
    <mergeCell ref="F26:I26"/>
    <mergeCell ref="B28:G28"/>
    <mergeCell ref="H28:I28"/>
    <mergeCell ref="B29:E29"/>
    <mergeCell ref="F29:I29"/>
    <mergeCell ref="B30:E30"/>
    <mergeCell ref="F30:I30"/>
    <mergeCell ref="AG30:AH30"/>
    <mergeCell ref="AI30:AJ30"/>
    <mergeCell ref="B31:E31"/>
    <mergeCell ref="F31:I31"/>
    <mergeCell ref="B35:E35"/>
    <mergeCell ref="F35:I35"/>
    <mergeCell ref="B32:E32"/>
    <mergeCell ref="F32:I32"/>
    <mergeCell ref="B33:E33"/>
    <mergeCell ref="F33:I33"/>
    <mergeCell ref="B34:E34"/>
    <mergeCell ref="F34:I34"/>
  </mergeCells>
  <phoneticPr fontId="4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473-149F-4E1E-8745-E64264DD62B9}">
  <dimension ref="B2:V25"/>
  <sheetViews>
    <sheetView workbookViewId="0">
      <selection activeCell="D21" sqref="D21"/>
    </sheetView>
  </sheetViews>
  <sheetFormatPr defaultColWidth="10.85546875" defaultRowHeight="14.45"/>
  <cols>
    <col min="5" max="5" width="12.5703125" customWidth="1"/>
    <col min="6" max="6" width="1.7109375" customWidth="1"/>
    <col min="17" max="17" width="1.85546875" customWidth="1"/>
  </cols>
  <sheetData>
    <row r="2" spans="2:22" ht="23.45">
      <c r="B2" s="372" t="s">
        <v>304</v>
      </c>
    </row>
    <row r="4" spans="2:22">
      <c r="B4" s="306" t="s">
        <v>305</v>
      </c>
    </row>
    <row r="5" spans="2:22">
      <c r="B5" s="306" t="s">
        <v>306</v>
      </c>
    </row>
    <row r="6" spans="2:22">
      <c r="C6" t="s">
        <v>307</v>
      </c>
    </row>
    <row r="7" spans="2:22">
      <c r="C7" t="s">
        <v>308</v>
      </c>
    </row>
    <row r="8" spans="2:22">
      <c r="C8" t="s">
        <v>309</v>
      </c>
    </row>
    <row r="9" spans="2:22">
      <c r="C9" t="s">
        <v>310</v>
      </c>
    </row>
    <row r="10" spans="2:22">
      <c r="B10" s="306" t="s">
        <v>311</v>
      </c>
    </row>
    <row r="11" spans="2:22">
      <c r="B11" s="306" t="s">
        <v>312</v>
      </c>
    </row>
    <row r="12" spans="2:22">
      <c r="B12" s="306"/>
      <c r="C12" t="s">
        <v>313</v>
      </c>
    </row>
    <row r="15" spans="2:22" ht="15" thickBot="1">
      <c r="B15" s="245" t="s">
        <v>314</v>
      </c>
      <c r="G15" s="245" t="s">
        <v>315</v>
      </c>
      <c r="R15" s="245" t="s">
        <v>316</v>
      </c>
    </row>
    <row r="16" spans="2:22">
      <c r="B16" s="485" t="s">
        <v>20</v>
      </c>
      <c r="C16" s="487" t="s">
        <v>29</v>
      </c>
      <c r="D16" s="483" t="s">
        <v>317</v>
      </c>
      <c r="E16" s="484"/>
      <c r="G16" s="441" t="s">
        <v>30</v>
      </c>
      <c r="H16" s="444"/>
      <c r="I16" s="441" t="s">
        <v>31</v>
      </c>
      <c r="J16" s="442"/>
      <c r="K16" s="443" t="s">
        <v>32</v>
      </c>
      <c r="L16" s="444"/>
      <c r="M16" s="441" t="s">
        <v>33</v>
      </c>
      <c r="N16" s="442"/>
      <c r="O16" s="441" t="s">
        <v>34</v>
      </c>
      <c r="P16" s="442"/>
      <c r="Q16" s="7"/>
      <c r="R16" s="447" t="s">
        <v>20</v>
      </c>
      <c r="S16" s="445" t="s">
        <v>29</v>
      </c>
      <c r="T16" s="435" t="s">
        <v>40</v>
      </c>
      <c r="U16" s="449" t="s">
        <v>30</v>
      </c>
      <c r="V16" s="434"/>
    </row>
    <row r="17" spans="2:22" ht="15" thickBot="1">
      <c r="B17" s="486"/>
      <c r="C17" s="488"/>
      <c r="D17" s="298" t="s">
        <v>55</v>
      </c>
      <c r="E17" s="311" t="s">
        <v>56</v>
      </c>
      <c r="G17" s="112" t="s">
        <v>55</v>
      </c>
      <c r="H17" s="114" t="s">
        <v>56</v>
      </c>
      <c r="I17" s="112" t="s">
        <v>55</v>
      </c>
      <c r="J17" s="111" t="s">
        <v>56</v>
      </c>
      <c r="K17" s="110" t="s">
        <v>55</v>
      </c>
      <c r="L17" s="114" t="s">
        <v>56</v>
      </c>
      <c r="M17" s="112" t="s">
        <v>55</v>
      </c>
      <c r="N17" s="111" t="s">
        <v>56</v>
      </c>
      <c r="O17" s="112" t="s">
        <v>55</v>
      </c>
      <c r="P17" s="111" t="s">
        <v>56</v>
      </c>
      <c r="Q17" s="7"/>
      <c r="R17" s="448"/>
      <c r="S17" s="446"/>
      <c r="T17" s="436"/>
      <c r="U17" s="100" t="s">
        <v>55</v>
      </c>
      <c r="V17" s="101" t="s">
        <v>56</v>
      </c>
    </row>
    <row r="18" spans="2:22">
      <c r="B18" s="78" t="s">
        <v>307</v>
      </c>
      <c r="C18" s="307">
        <v>1</v>
      </c>
      <c r="D18" s="370">
        <v>21.3769459771916</v>
      </c>
      <c r="E18" s="105">
        <v>26.837477452576699</v>
      </c>
      <c r="G18" s="376">
        <v>15.62</v>
      </c>
      <c r="H18" s="24">
        <v>27.61</v>
      </c>
      <c r="I18" s="376">
        <v>16.7</v>
      </c>
      <c r="J18" s="41">
        <v>26.45</v>
      </c>
      <c r="K18" s="83" t="s">
        <v>64</v>
      </c>
      <c r="L18" s="24">
        <v>26.78</v>
      </c>
      <c r="M18" s="20" t="s">
        <v>64</v>
      </c>
      <c r="N18" s="41">
        <v>26.6</v>
      </c>
      <c r="O18" s="20" t="s">
        <v>64</v>
      </c>
      <c r="P18" s="41">
        <v>27</v>
      </c>
      <c r="Q18" s="7"/>
      <c r="R18" s="180" t="s">
        <v>276</v>
      </c>
      <c r="S18" s="83">
        <v>1</v>
      </c>
      <c r="T18" s="41">
        <v>1</v>
      </c>
      <c r="U18" s="148">
        <v>15.5493447812628</v>
      </c>
      <c r="V18" s="105">
        <v>18.353474082675</v>
      </c>
    </row>
    <row r="19" spans="2:22">
      <c r="B19" s="79" t="s">
        <v>308</v>
      </c>
      <c r="C19" s="32">
        <v>1</v>
      </c>
      <c r="D19" s="371">
        <v>21.5718197455117</v>
      </c>
      <c r="E19" s="106">
        <v>27.024412760931298</v>
      </c>
      <c r="G19" s="28" t="s">
        <v>64</v>
      </c>
      <c r="H19" s="32">
        <v>26.47</v>
      </c>
      <c r="I19" s="384">
        <v>16.41</v>
      </c>
      <c r="J19" s="33">
        <v>26.2</v>
      </c>
      <c r="K19" s="385">
        <v>34.450000000000003</v>
      </c>
      <c r="L19" s="32">
        <v>26.43</v>
      </c>
      <c r="M19" s="384">
        <v>15.58</v>
      </c>
      <c r="N19" s="33">
        <v>27.09</v>
      </c>
      <c r="O19" s="28" t="s">
        <v>64</v>
      </c>
      <c r="P19" s="33">
        <v>26.98</v>
      </c>
      <c r="Q19" s="7"/>
      <c r="R19" s="181" t="s">
        <v>279</v>
      </c>
      <c r="S19" s="84">
        <v>1</v>
      </c>
      <c r="T19" s="33">
        <v>2</v>
      </c>
      <c r="U19" s="149">
        <v>17.300806077414101</v>
      </c>
      <c r="V19" s="106">
        <v>29.429737644911</v>
      </c>
    </row>
    <row r="20" spans="2:22">
      <c r="B20" s="125" t="s">
        <v>309</v>
      </c>
      <c r="C20" s="134">
        <v>1</v>
      </c>
      <c r="D20" s="371">
        <v>21.341771088975399</v>
      </c>
      <c r="E20" s="106">
        <v>26.7910022051142</v>
      </c>
      <c r="G20" s="384">
        <v>18.03</v>
      </c>
      <c r="H20" s="32">
        <v>26.42</v>
      </c>
      <c r="I20" s="28" t="s">
        <v>64</v>
      </c>
      <c r="J20" s="33">
        <v>26.65</v>
      </c>
      <c r="K20" s="385">
        <v>18.46</v>
      </c>
      <c r="L20" s="32">
        <v>26.72</v>
      </c>
      <c r="M20" s="384">
        <v>16.82</v>
      </c>
      <c r="N20" s="33">
        <v>26.57</v>
      </c>
      <c r="O20" s="384">
        <v>16.63</v>
      </c>
      <c r="P20" s="33">
        <v>25.9</v>
      </c>
      <c r="Q20" s="7"/>
      <c r="R20" s="181" t="s">
        <v>281</v>
      </c>
      <c r="S20" s="84">
        <v>1</v>
      </c>
      <c r="T20" s="33">
        <v>1</v>
      </c>
      <c r="U20" s="149">
        <v>18.971307708284101</v>
      </c>
      <c r="V20" s="106">
        <v>22.9543780238197</v>
      </c>
    </row>
    <row r="21" spans="2:22" ht="15" thickBot="1">
      <c r="B21" s="125" t="s">
        <v>310</v>
      </c>
      <c r="C21" s="134">
        <v>1</v>
      </c>
      <c r="D21" s="369">
        <v>21.793496455358</v>
      </c>
      <c r="E21" s="107">
        <v>26.5760306506664</v>
      </c>
      <c r="G21" s="34" t="s">
        <v>64</v>
      </c>
      <c r="H21" s="38">
        <v>26.55</v>
      </c>
      <c r="I21" s="112">
        <v>16.77</v>
      </c>
      <c r="J21" s="45">
        <v>26.87</v>
      </c>
      <c r="K21" s="110">
        <v>20.350000000000001</v>
      </c>
      <c r="L21" s="38">
        <v>26.55</v>
      </c>
      <c r="M21" s="112">
        <v>19.25</v>
      </c>
      <c r="N21" s="45">
        <v>26.25</v>
      </c>
      <c r="O21" s="112">
        <v>16.399999999999999</v>
      </c>
      <c r="P21" s="45">
        <v>26.74</v>
      </c>
      <c r="Q21" s="7"/>
      <c r="R21" s="373" t="s">
        <v>284</v>
      </c>
      <c r="S21" s="133">
        <v>1</v>
      </c>
      <c r="T21" s="132">
        <v>2</v>
      </c>
      <c r="U21" s="394">
        <v>17.445564495034699</v>
      </c>
      <c r="V21" s="107">
        <v>20.073984014699001</v>
      </c>
    </row>
    <row r="22" spans="2:22">
      <c r="B22" s="285" t="s">
        <v>140</v>
      </c>
      <c r="C22" s="41" t="s">
        <v>61</v>
      </c>
      <c r="D22" s="240">
        <v>18.273702870143801</v>
      </c>
      <c r="E22" s="176">
        <v>26.465777239544</v>
      </c>
      <c r="G22" s="381">
        <v>17.690000000000001</v>
      </c>
      <c r="H22" s="378">
        <v>27.28</v>
      </c>
      <c r="R22" s="155" t="s">
        <v>140</v>
      </c>
      <c r="S22" s="83" t="s">
        <v>61</v>
      </c>
      <c r="T22" s="41" t="s">
        <v>61</v>
      </c>
      <c r="U22" s="275">
        <v>18.170000000000002</v>
      </c>
      <c r="V22" s="105">
        <v>27.7200740078084</v>
      </c>
    </row>
    <row r="23" spans="2:22">
      <c r="B23" s="136" t="s">
        <v>143</v>
      </c>
      <c r="C23" s="33" t="s">
        <v>61</v>
      </c>
      <c r="D23" s="240" t="s">
        <v>267</v>
      </c>
      <c r="E23" s="106">
        <v>26.962806940286299</v>
      </c>
      <c r="G23" s="382" t="s">
        <v>64</v>
      </c>
      <c r="H23" s="379">
        <v>26.51</v>
      </c>
      <c r="R23" s="156" t="s">
        <v>143</v>
      </c>
      <c r="S23" s="84" t="s">
        <v>61</v>
      </c>
      <c r="T23" s="33" t="s">
        <v>61</v>
      </c>
      <c r="U23" s="139" t="s">
        <v>64</v>
      </c>
      <c r="V23" s="137">
        <v>26.838539803988201</v>
      </c>
    </row>
    <row r="24" spans="2:22" ht="15" thickBot="1">
      <c r="B24" s="138" t="s">
        <v>145</v>
      </c>
      <c r="C24" s="45" t="s">
        <v>61</v>
      </c>
      <c r="D24" s="241" t="s">
        <v>267</v>
      </c>
      <c r="E24" s="107">
        <v>27.889741611442901</v>
      </c>
      <c r="G24" s="383" t="s">
        <v>64</v>
      </c>
      <c r="H24" s="380">
        <v>26.73</v>
      </c>
      <c r="R24" s="157" t="s">
        <v>145</v>
      </c>
      <c r="S24" s="85" t="s">
        <v>61</v>
      </c>
      <c r="T24" s="45" t="s">
        <v>61</v>
      </c>
      <c r="U24" s="140" t="s">
        <v>64</v>
      </c>
      <c r="V24" s="113">
        <v>27.319591829946901</v>
      </c>
    </row>
    <row r="25" spans="2:22">
      <c r="B25" s="274" t="s">
        <v>318</v>
      </c>
      <c r="G25" s="377" t="s">
        <v>290</v>
      </c>
      <c r="R25" s="390" t="s">
        <v>291</v>
      </c>
    </row>
  </sheetData>
  <mergeCells count="12">
    <mergeCell ref="B16:B17"/>
    <mergeCell ref="C16:C17"/>
    <mergeCell ref="D16:E16"/>
    <mergeCell ref="U16:V16"/>
    <mergeCell ref="R16:R17"/>
    <mergeCell ref="S16:S17"/>
    <mergeCell ref="T16:T17"/>
    <mergeCell ref="G16:H16"/>
    <mergeCell ref="I16:J16"/>
    <mergeCell ref="K16:L16"/>
    <mergeCell ref="M16:N16"/>
    <mergeCell ref="O16:P16"/>
  </mergeCells>
  <pageMargins left="0.7" right="0.7" top="0.75" bottom="0.75" header="0.3" footer="0.3"/>
  <headerFooter>
    <oddHeader>&amp;R&amp;"Calibri"&amp;12&amp;K000000 Unclassified /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68B0E-7D24-4062-BB0D-955A7F2227BC}"/>
</file>

<file path=customXml/itemProps2.xml><?xml version="1.0" encoding="utf-8"?>
<ds:datastoreItem xmlns:ds="http://schemas.openxmlformats.org/officeDocument/2006/customXml" ds:itemID="{2FB5C189-8E7A-4C5C-9DF9-93BD748EB89C}"/>
</file>

<file path=customXml/itemProps3.xml><?xml version="1.0" encoding="utf-8"?>
<ds:datastoreItem xmlns:ds="http://schemas.openxmlformats.org/officeDocument/2006/customXml" ds:itemID="{D7E14884-ECBE-46FA-886D-66793651B4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HC-PHAC - SC-ASPC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Plante, Daniel (HC/SC)</dc:creator>
  <cp:keywords/>
  <dc:description/>
  <cp:lastModifiedBy>Deschênes, Mylène (CFIA/ACIA)</cp:lastModifiedBy>
  <cp:revision/>
  <dcterms:created xsi:type="dcterms:W3CDTF">2024-01-24T19:00:31Z</dcterms:created>
  <dcterms:modified xsi:type="dcterms:W3CDTF">2025-09-20T19:15:41Z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chival">
    <vt:lpwstr/>
  </property>
  <property fmtid="{D5CDD505-2E9C-101B-9397-08002B2CF9AE}" pid="3" name="ContentTypeId">
    <vt:lpwstr>0x010100761589C1FC759D4AA60564C8F3842147</vt:lpwstr>
  </property>
  <property fmtid="{D5CDD505-2E9C-101B-9397-08002B2CF9AE}" pid="4" name="Accountability">
    <vt:lpwstr>3;#Laboratories|ecf3c7b8-7787-40a2-ac5b-c0435af29266</vt:lpwstr>
  </property>
  <property fmtid="{D5CDD505-2E9C-101B-9397-08002B2CF9AE}" pid="5" name="Fiscal Year">
    <vt:lpwstr/>
  </property>
  <property fmtid="{D5CDD505-2E9C-101B-9397-08002B2CF9AE}" pid="6" name="_dlc_DocIdItemGuid">
    <vt:lpwstr>5c0c5b77-4d34-4481-8dd2-d468694bc318</vt:lpwstr>
  </property>
  <property fmtid="{D5CDD505-2E9C-101B-9397-08002B2CF9AE}" pid="7" name="Program">
    <vt:lpwstr>2;#Laboratory science leadership and services|374f136d-90b0-4bc2-af38-50de5dc5d5ad</vt:lpwstr>
  </property>
  <property fmtid="{D5CDD505-2E9C-101B-9397-08002B2CF9AE}" pid="8" name="Document-Status">
    <vt:lpwstr>1;#Active|b3c4d83a-10bd-4776-b251-f379e1cb284c</vt:lpwstr>
  </property>
  <property fmtid="{D5CDD505-2E9C-101B-9397-08002B2CF9AE}" pid="9" name="Security Level">
    <vt:lpwstr/>
  </property>
  <property fmtid="{D5CDD505-2E9C-101B-9397-08002B2CF9AE}" pid="10" name="MediaServiceImageTags">
    <vt:lpwstr/>
  </property>
  <property fmtid="{D5CDD505-2E9C-101B-9397-08002B2CF9AE}" pid="11" name="lcf76f155ced4ddcb4097134ff3c332f">
    <vt:lpwstr/>
  </property>
  <property fmtid="{D5CDD505-2E9C-101B-9397-08002B2CF9AE}" pid="12" name="MSIP_Label_05d8ed60-cd71-485b-a85b-277aaf32f506_Enabled">
    <vt:lpwstr>true</vt:lpwstr>
  </property>
  <property fmtid="{D5CDD505-2E9C-101B-9397-08002B2CF9AE}" pid="13" name="MSIP_Label_05d8ed60-cd71-485b-a85b-277aaf32f506_SetDate">
    <vt:lpwstr>2024-11-13T15:46:33Z</vt:lpwstr>
  </property>
  <property fmtid="{D5CDD505-2E9C-101B-9397-08002B2CF9AE}" pid="14" name="MSIP_Label_05d8ed60-cd71-485b-a85b-277aaf32f506_Method">
    <vt:lpwstr>Standard</vt:lpwstr>
  </property>
  <property fmtid="{D5CDD505-2E9C-101B-9397-08002B2CF9AE}" pid="15" name="MSIP_Label_05d8ed60-cd71-485b-a85b-277aaf32f506_Name">
    <vt:lpwstr>Unclassified</vt:lpwstr>
  </property>
  <property fmtid="{D5CDD505-2E9C-101B-9397-08002B2CF9AE}" pid="16" name="MSIP_Label_05d8ed60-cd71-485b-a85b-277aaf32f506_SiteId">
    <vt:lpwstr>42fd9015-de4d-4223-a368-baeacab48927</vt:lpwstr>
  </property>
  <property fmtid="{D5CDD505-2E9C-101B-9397-08002B2CF9AE}" pid="17" name="MSIP_Label_05d8ed60-cd71-485b-a85b-277aaf32f506_ActionId">
    <vt:lpwstr>da8e3da7-1e85-4652-a47f-4e733da310ba</vt:lpwstr>
  </property>
  <property fmtid="{D5CDD505-2E9C-101B-9397-08002B2CF9AE}" pid="18" name="MSIP_Label_05d8ed60-cd71-485b-a85b-277aaf32f506_ContentBits">
    <vt:lpwstr>1</vt:lpwstr>
  </property>
  <property fmtid="{D5CDD505-2E9C-101B-9397-08002B2CF9AE}" pid="19" name="Fiscal_x0020_Year">
    <vt:lpwstr/>
  </property>
  <property fmtid="{D5CDD505-2E9C-101B-9397-08002B2CF9AE}" pid="20" name="Document_x002d_Status">
    <vt:lpwstr>1;#Active|b3c4d83a-10bd-4776-b251-f379e1cb284c</vt:lpwstr>
  </property>
  <property fmtid="{D5CDD505-2E9C-101B-9397-08002B2CF9AE}" pid="21" name="Security_x0020_Level">
    <vt:lpwstr/>
  </property>
</Properties>
</file>