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<sst xmlns="http://schemas.openxmlformats.org/spreadsheetml/2006/main" count="1741" uniqueCount="689">
  <si>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</si>
  <si>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</si>
  <si>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</si>
  <si>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</si>
  <si>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</si>
  <si>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</si>
  <si>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</si>
  <si>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</si>
  <si>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</si>
  <si>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</si>
  <si>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</si>
  <si>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</si>
  <si>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</si>
  <si>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</si>
  <si>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</si>
  <si>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</si>
  <si>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</si>
  <si>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</si>
  <si>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</si>
  <si>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</si>
  <si>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</si>
  <si>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</si>
  <si>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</si>
  <si>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</si>
  <si>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</si>
  <si>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Current as of 2024-06-03</t>
  </si>
  <si>
    <t>phs</t>
  </si>
  <si>
    <t>Study Designs</t>
  </si>
  <si>
    <t>Data Types</t>
  </si>
  <si>
    <t>Collection Methods</t>
  </si>
  <si>
    <t>NIH Institutes</t>
  </si>
  <si>
    <t>Study Domains</t>
  </si>
  <si>
    <t>Study Focus Populations</t>
  </si>
  <si>
    <t>Population Count</t>
  </si>
  <si>
    <t>phs002516</t>
  </si>
  <si>
    <t>phs002519</t>
  </si>
  <si>
    <t>phs002520</t>
  </si>
  <si>
    <t>phs002521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</si>
  <si>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</si>
  <si>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</si>
  <si>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</si>
  <si>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</si>
  <si>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</si>
  <si>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</si>
  <si>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</si>
  <si>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</si>
  <si>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</si>
  <si>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</si>
  <si>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</si>
  <si>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</si>
  <si>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</si>
  <si>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</si>
  <si>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</si>
  <si>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</si>
  <si>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</si>
  <si>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</si>
  <si>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</si>
  <si>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</si>
  <si>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</si>
  <si>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</si>
  <si>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</si>
  <si>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</si>
  <si>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</si>
  <si>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</si>
  <si>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</si>
  <si>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</si>
  <si>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</si>
  <si>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</si>
  <si>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</si>
  <si>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</si>
  <si>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</si>
  <si>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</si>
  <si>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</si>
  <si>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</si>
  <si>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</si>
  <si>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</si>
  <si>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</si>
  <si>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</si>
  <si>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</si>
  <si>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</si>
  <si>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</si>
  <si>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</si>
  <si>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</si>
  <si>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</si>
  <si>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</si>
  <si>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</si>
  <si>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</si>
  <si>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</si>
  <si>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</si>
  <si>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</si>
  <si>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</si>
  <si>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</si>
  <si>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</si>
  <si>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</si>
  <si>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phs002651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</si>
  <si>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</si>
  <si>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</si>
  <si>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</si>
  <si>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</si>
  <si>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</si>
  <si>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</si>
  <si>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</si>
  <si>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phs002689</t>
  </si>
  <si>
    <t>phs002699</t>
  </si>
  <si>
    <t>phs002700</t>
  </si>
  <si>
    <t>phs002704</t>
  </si>
  <si>
    <t>phs002707</t>
  </si>
  <si>
    <t>phs002708</t>
  </si>
  <si>
    <t>phs002709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</si>
  <si>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</si>
  <si>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</si>
  <si>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</si>
  <si>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</si>
  <si>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</si>
  <si>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</si>
  <si>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</si>
  <si>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</si>
  <si>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</si>
  <si>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</si>
  <si>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</si>
  <si>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</si>
  <si>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</si>
  <si>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</si>
  <si>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</si>
  <si>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</si>
  <si>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</si>
  <si>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</si>
  <si>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</si>
  <si>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</si>
  <si>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</si>
  <si>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</si>
  <si>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</si>
  <si>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</si>
  <si>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</si>
  <si>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</si>
  <si>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</si>
  <si>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</si>
  <si>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</si>
  <si>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</si>
  <si>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</si>
  <si>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</si>
  <si>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</si>
  <si>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</si>
  <si>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</si>
  <si>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</si>
  <si>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</si>
  <si>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</si>
  <si>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</si>
  <si>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</si>
  <si>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</si>
  <si>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</si>
  <si>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phs002945</t>
  </si>
  <si>
    <t>phs002946</t>
  </si>
  <si>
    <t>phs002947</t>
  </si>
  <si>
    <t>phs002948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</si>
  <si>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</si>
  <si>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</si>
  <si>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</si>
  <si>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</si>
  <si>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</si>
  <si>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</si>
  <si>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</si>
  <si>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</si>
  <si>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</si>
  <si>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</si>
  <si>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</si>
  <si>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</si>
  <si>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</si>
  <si>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</si>
  <si>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</si>
  <si>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</si>
  <si>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</si>
  <si>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</si>
  <si>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</si>
  <si>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</si>
  <si>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</si>
  <si>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</si>
  <si>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</si>
  <si>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</si>
  <si>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</si>
  <si>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</si>
  <si>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</si>
  <si>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</si>
  <si>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</si>
  <si>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</si>
  <si>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</si>
  <si>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phs003368</t>
  </si>
  <si>
    <t>phs003371</t>
  </si>
  <si>
    <t>phs003373</t>
  </si>
  <si>
    <t>phs003374</t>
  </si>
  <si>
    <t>phs003375</t>
  </si>
  <si>
    <t>phs003376</t>
  </si>
  <si>
    <t>phs003484</t>
  </si>
  <si>
    <t>phs003504</t>
  </si>
  <si>
    <t>phs003507</t>
  </si>
  <si>
    <t>phs003514</t>
  </si>
  <si>
    <t>phs003515</t>
  </si>
  <si>
    <t>RADx-DHT</t>
  </si>
  <si>
    <t>RADx-UP</t>
  </si>
  <si>
    <t>RADx-rad</t>
  </si>
  <si>
    <t>RADx Tech</t>
  </si>
  <si>
    <t>Longitudinal Cohort</t>
  </si>
  <si>
    <t>Time-Series</t>
  </si>
  <si>
    <t>Observational</t>
  </si>
  <si>
    <t>Device Validation Study</t>
  </si>
  <si>
    <t>Device Verification Study</t>
  </si>
  <si>
    <t>Mixed Methods</t>
  </si>
  <si>
    <t>Case-Control</t>
  </si>
  <si>
    <t>Interventional/Clinical Trial</t>
  </si>
  <si>
    <t>Cross-Sectional</t>
  </si>
  <si>
    <t>Qualitative</t>
  </si>
  <si>
    <t>Open Cohort</t>
  </si>
  <si>
    <t>Behavioral; Clinical; Questionnaires/Surveys; Social</t>
  </si>
  <si>
    <t>Behavioral; Clinical; Psychological; Questionnaires/Surveys; Social</t>
  </si>
  <si>
    <t>Behavioral; Clinical; Questionnaires/Surveys</t>
  </si>
  <si>
    <t>Behavioral; Questionnaires/Surveys</t>
  </si>
  <si>
    <t>Physical Activity; Questionnaires/Surveys</t>
  </si>
  <si>
    <t>Clinical; Imaging</t>
  </si>
  <si>
    <t>Clinical; Electronic Medical Records; Enviornmental (Physical); Genomic; Genotyping; Immunological; Questionnaires/Surveys; Supporting Documents</t>
  </si>
  <si>
    <t>Questionnaires/Surveys; Social</t>
  </si>
  <si>
    <t>Enviornmental (Physical); Immunological</t>
  </si>
  <si>
    <t>Clinical; Electronic Medical Records; Questionnaires/Surveys</t>
  </si>
  <si>
    <t>Behavioral; Individual Phenotype; Physical Activity; Questionnaires/Surveys</t>
  </si>
  <si>
    <t>Clinical; Electronic Medical Records; Enviornmental (Physical); Questionnaires/Surveys; Supporting Documents</t>
  </si>
  <si>
    <t>Enviornmental (Physical); Questionnaires/Surveys</t>
  </si>
  <si>
    <t>Immunological</t>
  </si>
  <si>
    <t>Clinical; Immunological</t>
  </si>
  <si>
    <t>Immunological; Questionnaires/Surveys</t>
  </si>
  <si>
    <t>Clinical; Electronic Medical Records; Family History; Imaging; Immunological; Individual Phenotype; Questionnaires/Surveys; Social</t>
  </si>
  <si>
    <t>Questionnaires/Surveys</t>
  </si>
  <si>
    <t>Clinical</t>
  </si>
  <si>
    <t>Clinical; Electronic Medical Records; Family History; Genomic; Immunological;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</si>
  <si>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</si>
  <si>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</si>
  <si>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</si>
  <si>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Electronic Medical Records</t>
  </si>
  <si>
    <t>Electronic Medical Records; Individual Phenotype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</si>
  <si>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</si>
  <si>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</si>
  <si>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Immunological; Metabolomic</t>
  </si>
  <si>
    <t>Genomic</t>
  </si>
  <si>
    <t>Clinical; Electronic Medical Records; Genomic; Questionnaires/Surveys</t>
  </si>
  <si>
    <t>Behavioral; Clinical; Electronic Medical Records; Enviornmental (Physical); Psychological; Questionnaires/Surveys; Social</t>
  </si>
  <si>
    <t>Behavioral; Questionnaires/Surveys; Social</t>
  </si>
  <si>
    <t>Behavioral; Individual Phenotype; Questionnaires/Surveys</t>
  </si>
  <si>
    <t>Behavioral; Immunological; Questionnaires/Surveys</t>
  </si>
  <si>
    <t>Behavioral; Clinical; Cognitive; Family History; Psychological; Questionnaires/Surveys; Social; Supporting Documents</t>
  </si>
  <si>
    <t>Clinical; Questionnaires/Surveys</t>
  </si>
  <si>
    <t>Clinical; Electronic Medical Records; Metabolomic; Physical Activity</t>
  </si>
  <si>
    <t>Clinical; Enviornmental (Physical); Genomic</t>
  </si>
  <si>
    <t>Behavioral; Electronic Medical Records; Questionnaires/Surveys</t>
  </si>
  <si>
    <t>Imaging</t>
  </si>
  <si>
    <t>Behavioral; Psychological; Questionnaires/Surveys; Social; Supporting Documents</t>
  </si>
  <si>
    <t>Enviornmental (Physical); Genomic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</si>
  <si>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</si>
  <si>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</si>
  <si>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</si>
  <si>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Immunological; Psychological; Questionnaires/Surveys; Social</t>
  </si>
  <si>
    <t>Clinical; Electronic Medical Records; Family History; Genomic; Questionnaires/Surveys; Social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</si>
  <si>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</si>
  <si>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</si>
  <si>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</si>
  <si>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Phenotype; Questionnaires/Surveys</t>
  </si>
  <si>
    <t>Clinical; Immunological; Psychological; Questionnaires/Surveys</t>
  </si>
  <si>
    <t>Behavioral; Clinical; Electronic Medical Records; Questionnaires/Surveys; Social</t>
  </si>
  <si>
    <t>Behavioral; Family History; Questionnaires/Surveys; Social</t>
  </si>
  <si>
    <t>Behavioral; Clinical; Electronic Medical Records; Imaging; Psychological; Questionnaires/Surveys; Social</t>
  </si>
  <si>
    <t>Behavioral; Cognitive; Enviornmental (Physical); Psychological; Questionnaires/Surveys; Social</t>
  </si>
  <si>
    <t>Behavioral; Cognitive; Psychological; Questionnaires/Surveys; Social</t>
  </si>
  <si>
    <t>Clinical; Electronic Medical Records; Enviornmental (Physical); Family History; Individual Phenotype; Questionnaires/Surveys</t>
  </si>
  <si>
    <t>Behavioral; Cognitive; Enviornmental (Physical); Family History; Physical Activity; Psychological; Questionnaires/Surveys; Social</t>
  </si>
  <si>
    <t>Immunological; Questionnaires/Surveys; Social</t>
  </si>
  <si>
    <t>Electronic Medical Records; Immunological; Questionnaires/Surveys</t>
  </si>
  <si>
    <t>Behavioral; Clinical; Enviornmental (Physical); Family History; Questionnaires/Surveys; Social</t>
  </si>
  <si>
    <t>Electronic Medical Records; Enviornmental (Physical)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</si>
  <si>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</si>
  <si>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</si>
  <si>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</si>
  <si>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</t>
  </si>
  <si>
    <t>Survey; Smartphone; Contact Tracing</t>
  </si>
  <si>
    <t>Smartphone; Contact Tracing</t>
  </si>
  <si>
    <t>Survey; Interview or Focus Group</t>
  </si>
  <si>
    <t>Wearable</t>
  </si>
  <si>
    <t>Wastewater Sampling</t>
  </si>
  <si>
    <t>Survey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</si>
  <si>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</si>
  <si>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</si>
  <si>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</si>
  <si>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</si>
  <si>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</si>
  <si>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</si>
  <si>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</si>
  <si>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</si>
  <si>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</si>
  <si>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</si>
  <si>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</si>
  <si>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</si>
  <si>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</si>
  <si>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</si>
  <si>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</si>
  <si>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</si>
  <si>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</si>
  <si>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</si>
  <si>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Group; Antigen Testing Device</t>
  </si>
  <si>
    <t>Chemosensory Testing Device</t>
  </si>
  <si>
    <t>Survey; Molecular (Nucleic Acid/PCR) Testing Device</t>
  </si>
  <si>
    <t>Survey; Interview or Focus Group; Antigen Testing Device; Molecular (Nucleic Acid/PCR) Testing Device</t>
  </si>
  <si>
    <t>Survey; Contact Tracing; Antigen Testing Device</t>
  </si>
  <si>
    <t>Wearable; Real-World Data</t>
  </si>
  <si>
    <t>Survey; Antigen Testing Device</t>
  </si>
  <si>
    <t>Survey; Smartphone; Molecular (Nucleic Acid/PCR) Testing Device</t>
  </si>
  <si>
    <t>Survey; Smartphone; Antigen Testing Device</t>
  </si>
  <si>
    <t>Smartphone; Antigen Testing Device</t>
  </si>
  <si>
    <t>Survey; Interview or Focus Group; Molecular (Nucleic Acid/PCR) Testing Device; Antibody Testing / Other Adaptive Immune Response Test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</si>
  <si>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</si>
  <si>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</si>
  <si>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</si>
  <si>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</si>
  <si>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</si>
  <si>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</t>
  </si>
  <si>
    <t>NCI</t>
  </si>
  <si>
    <t>NIMH; NIMHD</t>
  </si>
  <si>
    <t>NIDA</t>
  </si>
  <si>
    <t>NINR</t>
  </si>
  <si>
    <t>NIDCR</t>
  </si>
  <si>
    <t>NLM</t>
  </si>
  <si>
    <t>NHLBI</t>
  </si>
  <si>
    <t>NIA; NIAAA</t>
  </si>
  <si>
    <t>NCATS</t>
  </si>
  <si>
    <t>NICHD</t>
  </si>
  <si>
    <t>NIDDK</t>
  </si>
  <si>
    <t>NIA; NIAID</t>
  </si>
  <si>
    <t>NIMH</t>
  </si>
  <si>
    <t>NIDCD</t>
  </si>
  <si>
    <t>NIGMS</t>
  </si>
  <si>
    <t>NIA</t>
  </si>
  <si>
    <t>NIEHS</t>
  </si>
  <si>
    <t>NCCIH</t>
  </si>
  <si>
    <t>NIA; NIAMS</t>
  </si>
  <si>
    <t>Digital Health Applications</t>
  </si>
  <si>
    <t>COVID Hotspots; Digital Health Applications</t>
  </si>
  <si>
    <t>Testing Rate/Uptake; COVID Hotspots; Social Determinants of Health; Community Outreach Programs</t>
  </si>
  <si>
    <t>Testing Rate/Uptake; Substance Use; Vaccination Rate/Uptake; Social Determinants of Health; Community Outreach Programs</t>
  </si>
  <si>
    <t>Disease Surveillance; Multimodal Surveillance; Biosensor Technology; Digital Health Applications</t>
  </si>
  <si>
    <t>Disease Surveillance; Virological Testing</t>
  </si>
  <si>
    <t>Wastewater Surveillance; Community Outreach Programs</t>
  </si>
  <si>
    <t>Vaccination Rate/Uptake; Social Determinants of Health; Community Outreach Programs</t>
  </si>
  <si>
    <t>Screening Testing; Wastewater Surveillance; Next Generation Sequencing (NGS)</t>
  </si>
  <si>
    <t>Pandemic Perceptions and Decision-Making; Virological Testing; Digital Health Applications; Influenza</t>
  </si>
  <si>
    <t>Virological Testing; Serological (Antibody) Testing; Biosensor Technology; Digital Health Applications</t>
  </si>
  <si>
    <t>Biosensor Technology; Digital Health Applications</t>
  </si>
  <si>
    <t>Biosensor Technology; Digital Health Applications; Influenza</t>
  </si>
  <si>
    <t>Wastewater Surveillance; Next Generation Sequencing (NGS)</t>
  </si>
  <si>
    <t>Virological Testing</t>
  </si>
  <si>
    <t>Biosensor Technology</t>
  </si>
  <si>
    <t>Multisystem Inflammatory Syndrome in Children (MIS-C); Multisystem Inflammatory Syndrome (MIS); Social Determinants of Health; Children</t>
  </si>
  <si>
    <t>Point-of-Care (POC) Testing; Virological Testing</t>
  </si>
  <si>
    <t>Disease Surveillance; Multimodal Surveillance; Virological Testing</t>
  </si>
  <si>
    <t>Multisystem Inflammatory Syndrome in Children (MIS-C); Multisystem Inflammatory Syndrome (MIS); Virological Testing; Children</t>
  </si>
  <si>
    <t>Novel Biosensing and VOC; Virological Testing</t>
  </si>
  <si>
    <t>Testing Rate/Uptake; Pandemic Perceptions and Decision-Making; Social Determinants of Health; Community Outreach Programs</t>
  </si>
  <si>
    <t>Health Behaviors; Virological Testing; Serological (Antibody) Testing</t>
  </si>
  <si>
    <t>Novel Biosensing and VOC; Multimodal Surveillance; Virological Testing</t>
  </si>
  <si>
    <t>Testing Rate/Uptake; Screening Testing; Social Determinants of Health; Community Outreach Programs</t>
  </si>
  <si>
    <t>Testing Rate/Uptake; Pandemic Perceptions and Decision-Making; Health Behaviors; Virological Testing; Community Outreach Programs</t>
  </si>
  <si>
    <t>Testing Rate/Uptake; Virological Testing; Vaccination Rate/Uptake; Community Outreach Programs</t>
  </si>
  <si>
    <t>Testing Rate/Uptake; Pandemic Perceptions and Decision-Making; Social Determinants of Health</t>
  </si>
  <si>
    <t>Testing Rate/Uptake; Health Behaviors; Virological Testing; Community Outreach Programs</t>
  </si>
  <si>
    <t>Social Determinants of Health</t>
  </si>
  <si>
    <t>Testing Rate/Uptake; Health Behaviors; Substance Use; Virological Testing; Community Outreach Programs</t>
  </si>
  <si>
    <t>Novel Biosensing and VOC; Multisystem Inflammatory Syndrome in Children (MIS-C); Multisystem Inflammatory Syndrome (MIS); Children</t>
  </si>
  <si>
    <t>Wastewater Surveillance; Variants</t>
  </si>
  <si>
    <t>Testing Rate/Uptake; Pandemic Perceptions and Decision-Making; Serological (Antibody) Testing; Social Determinants of Health</t>
  </si>
  <si>
    <t>Multisystem Inflammatory Syndrome in Children (MIS-C); Multisystem Inflammatory Syndrome (MIS); Children</t>
  </si>
  <si>
    <t>Testing Rate/Uptake; Pandemic Perceptions and Decision-Making; Health Behaviors; Vaccination Rate/Uptake; Social Determinants of Health</t>
  </si>
  <si>
    <t>Testing Rate/Uptake; Virological Testing; Mobile Unit Testing; Vaccination Rate/Uptake; Community Outreach Programs</t>
  </si>
  <si>
    <t>Testing Rate/Uptake; Mobile Unit Testing; Community Outreach Programs</t>
  </si>
  <si>
    <t>Screening Testing</t>
  </si>
  <si>
    <t>Testing Rate/Uptake; COVID in School Settings; Community Outreach Programs</t>
  </si>
  <si>
    <t>Testing Rate/Uptake; Health Behaviors; Virological Testing</t>
  </si>
  <si>
    <t>Testing Rate/Uptake; Social Determinants of Health; Community Outreach Programs</t>
  </si>
  <si>
    <t>Seroprevalence; Serological (Antibody) Testing; Community Outreach Programs</t>
  </si>
  <si>
    <t>Testing Rate/Uptake; Community Outreach Programs</t>
  </si>
  <si>
    <t>Testing Rate/Uptake; Health Behaviors; Community Outreach Programs</t>
  </si>
  <si>
    <t>Point-of-Care (POC) Testing</t>
  </si>
  <si>
    <t>Testing Rate/Uptake; Pandemic Perceptions and Decision-Making; Mobile Unit Testing; Vaccination Rate/Uptake; Social Determinants of Health; Community Outreach Programs</t>
  </si>
  <si>
    <t>Multimodal Surveillance</t>
  </si>
  <si>
    <t>Community Outreach Programs</t>
  </si>
  <si>
    <t>Diagnostic Testing; Social Determinants of Health</t>
  </si>
  <si>
    <t>COVID in School Settings</t>
  </si>
  <si>
    <t>Comorbidities; Substance Use; Mobile Unit Testing</t>
  </si>
  <si>
    <t>Novel Biosensing and VOC; Biosensor Technology</t>
  </si>
  <si>
    <t>Testing Rate/Uptake; Pandemic Perceptions and Decision-Making; Vaccination Rate/Uptake; Community Outreach Programs</t>
  </si>
  <si>
    <t>Social Determinants of Health; Community Outreach Programs</t>
  </si>
  <si>
    <t>Testing Rate/Uptake; Pandemic Perceptions and Decision-Making; Health Behaviors; Substance Use; Social Determinants of Health</t>
  </si>
  <si>
    <t>Testing Rate/Uptake; Mental Health; Substance Use; Social Determinants of Health</t>
  </si>
  <si>
    <t>Wastewater Surveillance; Virological Testing</t>
  </si>
  <si>
    <t>Diagnostic Testing; Virological Testing</t>
  </si>
  <si>
    <t>Virological Testing; Digital Health Applications</t>
  </si>
  <si>
    <t>Testing Rate/Uptake; COVID in School Settings; Virological Testing</t>
  </si>
  <si>
    <t>Testing Rate/Uptake; Diagnostic Testing; Virological Testing</t>
  </si>
  <si>
    <t>Testing Rate/Uptake; Virological Testing; Community Outreach Programs</t>
  </si>
  <si>
    <t>Testing Rate/Uptake; Pandemic Perceptions and Decision-Making; Vaccination Rate/Uptake; Social Determinants of Health</t>
  </si>
  <si>
    <t>Testing Rate/Uptake; Disease Surveillance; Virological Testing; Community Outreach Programs</t>
  </si>
  <si>
    <t>Pandemic Perceptions and Decision-Making; COVID in School Settings; Screening Testing; Social Determinants of Health</t>
  </si>
  <si>
    <t>Testing Rate/Uptake; Comorbidities; Substance Use; Community Outreach Programs</t>
  </si>
  <si>
    <t>Testing Rate/Uptake; Comorbidities; COVID Hotspots; COVID Testing Deserts; Virological Testing; Community Outreach Programs</t>
  </si>
  <si>
    <t>Testing Rate/Uptake; Point-of-Care (POC) Testing; Social Determinants of Health; Digital Health Applications</t>
  </si>
  <si>
    <t>Testing Rate/Uptake; COVID Hotspots; COVID Testing Deserts; Social Determinants of Health; Community Outreach Programs</t>
  </si>
  <si>
    <t>Testing Rate/Uptake; Vaccination Rate/Uptake; Social Determinants of Health</t>
  </si>
  <si>
    <t>Diagnostic Testing; Multisystem Inflammatory Syndrome in Children (MIS-C); Multisystem Inflammatory Syndrome (MIS); Children</t>
  </si>
  <si>
    <t>Comorbidities; Vaccination Rate/Uptake</t>
  </si>
  <si>
    <t>Testing Rate/Uptake; Comorbidities; Mobile Unit Testing; Community Outreach Programs</t>
  </si>
  <si>
    <t>Testing Rate/Uptake; Comorbidities; Substance Use; Social Determinants of Health; Community Outreach Programs</t>
  </si>
  <si>
    <t>Testing Rate/Uptake; Pandemic Perceptions and Decision-Making; COVID in School Settings; Diagnostic Testing; Virological Testing; Serological (Antibody) Testing; Mobile Unit Testing; Vaccination Rate/Uptake</t>
  </si>
  <si>
    <t>Health Behaviors; Substance Use</t>
  </si>
  <si>
    <t>COVID in School Settings; Diagnostic Testing; COVID Hotspots; Social Determinants of Health</t>
  </si>
  <si>
    <t>Testing Rate/Uptake; Comorbidities; Point-of-Care (POC) Testing; Mobile Unit Testing; Social Determinants of Health; Community Outreach Programs</t>
  </si>
  <si>
    <t>Testing Rate/Uptake; Diagnostic Testing; Social Determinants of Health; Influenza</t>
  </si>
  <si>
    <t>Testing Rate/Uptake; COVID in School Settings; Disease Surveillance</t>
  </si>
  <si>
    <t>Testing Rate/Uptake; Diagnostic Testing; COVID Hotspots; Substance Use; Community Outreach Programs</t>
  </si>
  <si>
    <t>Testing Rate/Uptake; COVID Testing Deserts; Mobile Unit Testing; Vaccination Rate/Uptake; Social Determinants of Health</t>
  </si>
  <si>
    <t>Pandemic Perceptions and Decision-Making; Health Behaviors; Vaccination Rate/Uptake</t>
  </si>
  <si>
    <t>COVID in School Settings; Screening Testing</t>
  </si>
  <si>
    <t>Pandemic Perceptions and Decision-Making; COVID in School Settings; Diagnostic Testing</t>
  </si>
  <si>
    <t>Testing Rate/Uptake; Pandemic Perceptions and Decision-Making; Health Behaviors; Mental Health; Serological (Antibody) Testing</t>
  </si>
  <si>
    <t>Testing Rate/Uptake; Diagnostic Testing; Social Determinants of Health; Community Outreach Programs</t>
  </si>
  <si>
    <t>Testing Rate/Uptake; Point-of-Care (POC) Testing; Social Determinants of Health; Community Outreach Programs</t>
  </si>
  <si>
    <t>Testing Rate/Uptake; Pandemic Perceptions and Decision-Making; Virological Testing; Vaccination Rate/Uptake</t>
  </si>
  <si>
    <t>Testing Rate/Uptake; Diagnostic Testing; Vaccination Rate/Uptake; Social Determinants of Health; Community Outreach Programs</t>
  </si>
  <si>
    <t>Testing Rate/Uptake; Pandemic Perceptions and Decision-Making; COVID in School Settings; Diagnostic Testing</t>
  </si>
  <si>
    <t>Testing Rate/Uptake; Diagnostic Testing; Substance Use; Vaccination Rate/Uptake; Social Determinants of Health; Community Outreach Programs</t>
  </si>
  <si>
    <t>Testing Rate/Uptake; Pandemic Perceptions and Decision-Making; Mental Health; Virological Testing; Vaccination Rate/Uptake; Social Determinants of Health</t>
  </si>
  <si>
    <t>Testing Rate/Uptake; Virological Testing; Social Determinants of Health; Community Outreach Programs</t>
  </si>
  <si>
    <t>Testing Rate/Uptake; COVID in School Settings; Wastewater Surveillance; Virological Testing</t>
  </si>
  <si>
    <t>Testing Rate/Uptake; Pandemic Perceptions and Decision-Making; Virological Testing; Vaccination Rate/Uptake; Community Outreach Programs</t>
  </si>
  <si>
    <t>Testing Rate/Uptake; Pandemic Perceptions and Decision-Making; Seroprevalence; Virological Testing; Serological (Antibody) Testing; Social Determinants of Health; Community Outreach Programs</t>
  </si>
  <si>
    <t>COVID in School Settings; Virological Testing</t>
  </si>
  <si>
    <t>Testing Rate/Uptake; Comorbidities; COVID Testing Deserts; Virological Testing; Vaccination Rate/Uptake; Social Determinants of Health; Community Outreach Programs</t>
  </si>
  <si>
    <t>Testing Rate/Uptake; Pandemic Perceptions and Decision-Making; Health Behaviors; Virological Testing; Social Determinants of Health; Community Outreach Programs</t>
  </si>
  <si>
    <t>Pandemic Perceptions and Decision-Making; COVID in School Settings; Social Determinants of Health</t>
  </si>
  <si>
    <t>Testing Rate/Uptake; Comorbidities; Screening Testing; Virological Testing; Social Determinants of Health; Community Outreach Programs</t>
  </si>
  <si>
    <t>Pandemic Perceptions and Decision-Making; Health Behaviors; Social Determinants of Health; Community Outreach Programs</t>
  </si>
  <si>
    <t>Testing Rate/Uptake; Virological Testing; Vaccination Rate/Uptake; Social Determinants of Health; Digital Health Applications</t>
  </si>
  <si>
    <t>Testing Rate/Uptake; Screening Testing; Social Determinants of Health</t>
  </si>
  <si>
    <t>Testing Rate/Uptake; Point-of-Care (POC) Testing; Substance Use; Mobile Unit Testing; Social Determinants of Health</t>
  </si>
  <si>
    <t>Testing Rate/Uptake; Pandemic Perceptions and Decision-Making; Virological Testing; Vaccination Rate/Uptake; Social Determinants of Health; Community Outreach Programs</t>
  </si>
  <si>
    <t>Wastewater Surveillance</t>
  </si>
  <si>
    <t>Testing Rate/Uptake; COVID in School Settings; Mental Health; Virological Testing; Vaccination Rate/Uptake</t>
  </si>
  <si>
    <t>Social Determinants of Health; Community Outreach Programs; Digital Health Applications</t>
  </si>
  <si>
    <t>Testing Rate/Uptake; Pandemic Perceptions and Decision-Making; Health Behaviors; Virological Testing; Vaccination Rate/Uptake</t>
  </si>
  <si>
    <t>Health Behaviors; Biosensor Technology</t>
  </si>
  <si>
    <t>COVID in School Settings; Social Determinants of Health</t>
  </si>
  <si>
    <t>Testing Rate/Uptake; Virological Testing; Vaccination Rate/Uptake; Social Determinants of Health; Community Outreach Programs</t>
  </si>
  <si>
    <t>Pandemic Perceptions and Decision-Making; Community Outreach Programs</t>
  </si>
  <si>
    <t>Testing Rate/Uptake; Comorbidities; Serological (Antibody) Testing; Vaccination Rate/Uptake; Community Outreach Programs</t>
  </si>
  <si>
    <t>Testing Rate/Uptake; Virological Testing; Mobile Unit Testing; Social Determinants of Health; Community Outreach Programs</t>
  </si>
  <si>
    <t>Testing Rate/Uptake; COVID in School Settings; Virological Testing; Vaccination Rate/Uptake; Community Outreach Programs</t>
  </si>
  <si>
    <t>Testing Rate/Uptake; Pandemic Perceptions and Decision-Making; Virological Testing; Social Determinants of Health</t>
  </si>
  <si>
    <t>Testing Rate/Uptake; Vaccination Rate/Uptake; Social Determinants of Health; Community Outreach Programs</t>
  </si>
  <si>
    <t>Pandemic Perceptions and Decision-Making; COVID in School Settings; Disease Surveillance; Social Determinants of Health</t>
  </si>
  <si>
    <t>Hispanic and Latino; Underserved/Vulnerable Population</t>
  </si>
  <si>
    <t>Children; School Community Members; People Living with HIV/AIDs; Underserved/Vulnerable Population; Older Adults or Elderly; Adults</t>
  </si>
  <si>
    <t>School Community Members; Intellectual and Developmental Disabilities; Dialysis Patients; Underserved/Vulnerable Population; Lower Socioeconomic Status (SES) Population; Older Adults or Elderly; Adults</t>
  </si>
  <si>
    <t>Underserved/Vulnerable Population</t>
  </si>
  <si>
    <t>Adults</t>
  </si>
  <si>
    <t>Native Hawaiian or other Pacific Islander; Underserved/Vulnerable Population</t>
  </si>
  <si>
    <t>Older Adults or Elderly; Adults</t>
  </si>
  <si>
    <t>Rural Communities</t>
  </si>
  <si>
    <t>Children</t>
  </si>
  <si>
    <t>Racial and Ethnic Minorities; African American; Hispanic and Latino; Essential Workers; Lower Socioeconomic Status (SES) Population</t>
  </si>
  <si>
    <t>Children; Underserved/Vulnerable Population</t>
  </si>
  <si>
    <t>Racial and Ethnic Minorities; African American; Hispanic and Latino; Native Hawaiian or other Pacific Islander; Rural Communities; Lower Socioeconomic Status (SES) Population</t>
  </si>
  <si>
    <t>Racial and Ethnic Minorities; African American</t>
  </si>
  <si>
    <t>Racial and Ethnic Minorities; African American; Hispanic and Latino</t>
  </si>
  <si>
    <t>African American; Underserved/Vulnerable Population; Lower Socioeconomic Status (SES) Population</t>
  </si>
  <si>
    <t>Hispanic and Latino; Incarcerated/Institutionalized (or Criminal Legal System Involvement); Rural Communities; Underserved/Vulnerable Population</t>
  </si>
  <si>
    <t>African American</t>
  </si>
  <si>
    <t>Racial and Ethnic Minorities; African American; Hispanic and Latino; Lower Socioeconomic Status (SES) Population</t>
  </si>
  <si>
    <t>African American; Hispanic and Latino; Lower Socioeconomic Status (SES) Population; Adults</t>
  </si>
  <si>
    <t>Rural Communities; Underserved/Vulnerable Population</t>
  </si>
  <si>
    <t>Racial and Ethnic Minorities; Underserved/Vulnerable Population</t>
  </si>
  <si>
    <t>African American; Lower Socioeconomic Status (SES) Population</t>
  </si>
  <si>
    <t>Racial and Ethnic Minorities; Lower Socioeconomic Status (SES) Population; Older Adults or Elderly; Adults</t>
  </si>
  <si>
    <t>African American; Underserved/Vulnerable Population</t>
  </si>
  <si>
    <t>Racial and Ethnic Minorities; Children; Sexual and Gender Minorities; Adults</t>
  </si>
  <si>
    <t>Racial and Ethnic Minorities; Essential Workers; Rural Communities</t>
  </si>
  <si>
    <t>Racial and Ethnic Minorities; Immigrants; African American; Hispanic and Latino; Asian</t>
  </si>
  <si>
    <t>African American; Hispanic and Latino; Dialysis Patients; Underserved/Vulnerable Population</t>
  </si>
  <si>
    <t>People Living with HIV/AIDs; Sexual and Gender Minorities</t>
  </si>
  <si>
    <t>Hispanic and Latino; Adults</t>
  </si>
  <si>
    <t>Hispanic and Latino; Children; School Community Members</t>
  </si>
  <si>
    <t>Racial and Ethnic Minorities; African American; Rural Communities; Underserved/Vulnerable Population</t>
  </si>
  <si>
    <t>Immigrants; Homeless/Unhoused; Lower Socioeconomic Status (SES) Population</t>
  </si>
  <si>
    <t>African American; Children; Pregnant (or Nursing) Women; Underserved/Vulnerable Population; Lower Socioeconomic Status (SES) Population</t>
  </si>
  <si>
    <t>Racial and Ethnic Minorities; Underserved/Vulnerable Population; Lower Socioeconomic Status (SES) Population; Older Adults or Elderly; Adults</t>
  </si>
  <si>
    <t>Racial and Ethnic Minorities; African American; People Living with HIV/AIDs; Underserved/Vulnerable Population</t>
  </si>
  <si>
    <t>Children; School Community Members; Underserved/Vulnerable Population; Lower Socioeconomic Status (SES) Population</t>
  </si>
  <si>
    <t>Native Hawaiian or other Pacific Islander</t>
  </si>
  <si>
    <t>Lower Socioeconomic Status (SES) Population</t>
  </si>
  <si>
    <t>Underserved/Vulnerable Population; Lower Socioeconomic Status (SES) Population</t>
  </si>
  <si>
    <t>African American; Children; School Community Members</t>
  </si>
  <si>
    <t>Immigrants; Homeless/Unhoused; People Living with HIV/AIDs; Lower Socioeconomic Status (SES) Population</t>
  </si>
  <si>
    <t>Racial and Ethnic Minorities; African American; Hispanic and Latino; Homeless/Unhoused</t>
  </si>
  <si>
    <t>Children; Underserved/Vulnerable Population; Adults</t>
  </si>
  <si>
    <t>Hispanic and Latino</t>
  </si>
  <si>
    <t>Asian</t>
  </si>
  <si>
    <t>Hispanic and Latino; Essential Workers; Lower Socioeconomic Status (SES) Population</t>
  </si>
  <si>
    <t>Homeless/Unhoused; Underserved/Vulnerable Population; Lower Socioeconomic Status (SES) Population</t>
  </si>
  <si>
    <t>Children; Intellectual and Developmental Disabilities</t>
  </si>
  <si>
    <t>People Living with HIV/AIDs</t>
  </si>
  <si>
    <t>Racial and Ethnic Minorities; Hispanic and Latino; School Community Members; Underserved/Vulnerable Population; Lower Socioeconomic Status (SES) Population</t>
  </si>
  <si>
    <t>African American; Hispanic and Latino; Underserved/Vulnerable Population</t>
  </si>
  <si>
    <t>Hispanic and Latino; Essential Workers; Lower Socioeconomic Status (SES) Population; Older Adults or Elderly; Adults</t>
  </si>
  <si>
    <t>African American; Hispanic and Latino; Children; School Community Members</t>
  </si>
  <si>
    <t>Essential Workers; Homeless/Unhoused; Underserved/Vulnerable Population; Lower Socioeconomic Status (SES) Population</t>
  </si>
  <si>
    <t>Racial and Ethnic Minorities; Hispanic and Latino; Rural Communities; Underserved/Vulnerable Population</t>
  </si>
  <si>
    <t>Racial and Ethnic Minorities; Hispanic and Latino; Children; School Community Members; Underserved/Vulnerable Population; Lower Socioeconomic Status (SES) Population</t>
  </si>
  <si>
    <t>Children; School Community Members; Intellectual and Developmental Disabilities; Underserved/Vulnerable Population</t>
  </si>
  <si>
    <t>Pregnant (or Nursing) Women</t>
  </si>
  <si>
    <t>Racial and Ethnic Minorities; African American; Hispanic and Latino; Underserved/Vulnerable Population; Lower Socioeconomic Status (SES) Population</t>
  </si>
  <si>
    <t>Racial and Ethnic Minorities; African American; Hispanic and Latino; Underserved/Vulnerable Population</t>
  </si>
  <si>
    <t>Racial and Ethnic Minorities; Hispanic and Latino; Underserved/Vulnerable Population</t>
  </si>
  <si>
    <t>African American; Children; School Community Members; Intellectual and Developmental Disabilities; Underserved/Vulnerable Population</t>
  </si>
  <si>
    <t>Racial and Ethnic Minorities; Asian</t>
  </si>
  <si>
    <t>Racial and Ethnic Minorities; Immigrants; African American; Hispanic and Latino; Rural Communities; Underserved/Vulnerable Population</t>
  </si>
  <si>
    <t>Children; School Community Members</t>
  </si>
  <si>
    <t>Racial and Ethnic Minorities; African American; Hispanic and Latino; Rural Communities; Underserved/Vulnerable Population</t>
  </si>
  <si>
    <t>Racial and Ethnic Minorities; Underserved/Vulnerable Population; Lower Socioeconomic Status (SES) Population</t>
  </si>
  <si>
    <t>Rural Communities; Underserved/Vulnerable Population; Lower Socioeconomic Status (SES) Population</t>
  </si>
  <si>
    <t>Essential Workers; Older Adults or Elderly; Adults</t>
  </si>
  <si>
    <t>African American; Hispanic and Latino; Essential Workers; Lower Socioeconomic Status (SES) Population</t>
  </si>
  <si>
    <t>Rural Communities; Underserved/Vulnerable Population; Lower Socioeconomic Status (SES) Population; Older Adults or Elderly; Adults</t>
  </si>
  <si>
    <t>Racial and Ethnic Minorities; Incarcerated/Institutionalized (or Criminal Legal System Involvement); Underserved/Vulnerable Population; Lower Socioeconomic Status (SES) Population</t>
  </si>
  <si>
    <t>Racial and Ethnic Minorities; Dialysis Patients; Underserved/Vulnerable Population; Lower Socioeconomic Status (SES) Population</t>
  </si>
  <si>
    <t>Racial and Ethnic Minorities; African American; Underserved/Vulnerable Population; Lower Socioeconomic Status (SES) Population</t>
  </si>
  <si>
    <t>Incarcerated/Institutionalized (or Criminal Legal System Involvement)</t>
  </si>
  <si>
    <t>Hispanic and Latino; Children; School Community Members; Rural Communities</t>
  </si>
  <si>
    <t>Racial and Ethnic Minorities; Immigrants; Children; School Community Members</t>
  </si>
  <si>
    <t>Racial and Ethnic Minorities; African American; Children; School Community Members; Intellectual and Developmental Disabilities; Underserved/Vulnerable Population</t>
  </si>
  <si>
    <t>People Living with HIV/AIDs; Underserved/Vulnerable Population; Lower Socioeconomic Status (SES) Population</t>
  </si>
  <si>
    <t>Racial and Ethnic Minorities; Hispanic and Latino; Underserved/Vulnerable Population; Lower Socioeconomic Status (SES) Population</t>
  </si>
  <si>
    <t>Racial and Ethnic Minorities; Rural Communities; Underserved/Vulnerable Population; Lower Socioeconomic Status (SES) Population</t>
  </si>
  <si>
    <t>Racial and Ethnic Minorities; Hispanic and Latino; Lower Socioeconomic Status (SES) Population</t>
  </si>
  <si>
    <t>Racial and Ethnic Minorities; African American; Hispanic and Latino; Adults</t>
  </si>
  <si>
    <t>Native Hawaiian or other Pacific Islander; Asian; Children; School Community Members; Rural Communities; Older Adults or Elderly; Adults</t>
  </si>
  <si>
    <t>Homeless/Unhoused; Sexual and Gender Minorities; Rural Communities; Lower Socioeconomic Status (SES) Population; Older Adults or Elderly; Adults</t>
  </si>
  <si>
    <t>Racial and Ethnic Minorities; Asian; Essential Workers; Underserved/Vulnerable Population; Lower Socioeconomic Status (SES) Population</t>
  </si>
  <si>
    <t>Racial and Ethnic Minorities; Children; School Community Members; Lower Socioeconomic Status (SES) Population</t>
  </si>
  <si>
    <t>251-500</t>
  </si>
  <si>
    <t>1-250</t>
  </si>
  <si>
    <t>2,001-5,000</t>
  </si>
  <si>
    <t>501-1,000</t>
  </si>
  <si>
    <t>&gt;5,000</t>
  </si>
  <si>
    <t>No Participants</t>
  </si>
  <si>
    <t>1,001-2,000</t>
  </si>
  <si>
    <t>Count</t>
  </si>
  <si>
    <t>Percentage</t>
  </si>
  <si>
    <t>PHS IDs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</si>
  <si>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phs002651; phs002658; phs002660; phs002661; phs002662; phs002704; phs002707; phs002708;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phs002874; phs002875; phs002878; phs002904; phs002905; phs002906; phs002917; phs002920; phs002946; phs002947; phs002948;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phs003368; phs003371; phs003373; phs003374; phs003375; phs003376; phs003484; phs003504; phs003507; phs003514; phs003515</t>
  </si>
  <si>
    <t>phs002523; phs002524; phs002525; phs002527; phs002542; phs002543; phs002544; phs002546; phs002549; phs002550; phs002551; phs002553; phs002561; phs002563; phs002565; phs002569; phs002570; phs002573; phs002583; phs002585; phs002588; phs002600; phs002603; phs002604; phs002609; phs002631; phs002642; phs002657; phs002679; phs002689; phs002699; phs002700; phs002709; phs002729; phs002744; phs002747; phs002778; phs002781; phs002945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</si>
  <si>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</si>
  <si>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</si>
  <si>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phs002689; phs002704; phs002708; phs002713; phs002720; phs002729; phs002739; phs002740; phs002743; phs002745; phs002763; phs002775; phs002781; phs002791; phs002799; phs002800; phs002821; phs002868; phs002870; phs002872; phs002875; phs002904; phs002905; phs002917; phs002920; phs003026; phs003029; phs003030; phs003031; phs003032; phs003033; phs003037; phs003049; phs003056; phs003081; phs003082; phs003083; phs003123; phs003125; phs003126; phs003127; phs003128; phs003237; phs003238; phs003239; phs003359; phs003360; phs003364; phs003373; phs003374; phs003376; phs003484; phs003504; phs003507</t>
  </si>
  <si>
    <t>phs002575; phs002578; phs002618; phs002628; phs002634; phs002644; phs002741; phs002742; phs002760; phs002825; phs002869; phs002878; phs002946; phs002947; phs003051; phs003057; phs003234; phs003371; phs003514</t>
  </si>
  <si>
    <t>phs002542; phs002543; phs002544; phs002546; phs002553; phs002561; phs002565; phs002600; phs002682; phs002709; phs002736; phs002737; phs002744</t>
  </si>
  <si>
    <t>phs002616; phs002631; phs002649; phs002662; phs002707; phs002761; phs002777; phs002871; phs002874; phs002945; phs003050; phs003362; phs003375</t>
  </si>
  <si>
    <t>phs002569; phs002573; phs002609; phs002699; phs002747; phs002759; phs002776; phs002778; phs002786; phs002906; phs002948; phs003365</t>
  </si>
  <si>
    <t>phs002550; phs002570; phs002583; phs002700; phs002738</t>
  </si>
  <si>
    <t>phs002568; phs002582; phs002608; phs002647; phs003361</t>
  </si>
  <si>
    <t>phs002527; phs003368; phs003515</t>
  </si>
  <si>
    <t>phs002521; phs002645</t>
  </si>
  <si>
    <t>Behavioral</t>
  </si>
  <si>
    <t>Social</t>
  </si>
  <si>
    <t>Psychological</t>
  </si>
  <si>
    <t>Family History</t>
  </si>
  <si>
    <t>Enviornmental (Physical)</t>
  </si>
  <si>
    <t>Individual Phenotype</t>
  </si>
  <si>
    <t>Physical Activity</t>
  </si>
  <si>
    <t>Cognitive</t>
  </si>
  <si>
    <t>Supporting Documents</t>
  </si>
  <si>
    <t>Individual Sequencing</t>
  </si>
  <si>
    <t>Metabolomic</t>
  </si>
  <si>
    <t>Individual Genotype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</si>
  <si>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phs002651; phs002658; phs002660; phs002661; phs002662; phs002682; phs002699; phs002704; phs002707; phs002708;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phs002874; phs002875; phs002878; phs002904; phs002905; phs002906; phs002917; phs002920; phs002945; phs002946; phs002947; phs002948;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phs003368; phs003371; phs003373; phs003374; phs003375; phs003376; phs003484; phs003504; phs003507; phs003514; phs003515</t>
  </si>
  <si>
    <t>phs002516; phs002519; phs002520; phs002521; phs002537; phs002538; phs002539; phs002581; phs002582; phs002584; phs002601; phs002608; phs002616; phs002619; phs002631; phs002633; phs002634; phs002643; phs002645; phs002647; phs002649; phs002658; phs002660; phs002661; phs002699; phs002707;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</t>
  </si>
  <si>
    <t>phs002516; phs002519; phs002520; phs002524; phs002525; phs002535; phs002540; phs002544; phs002549; phs002553; phs002569; phs002600; phs002601; phs002603; phs002608; phs002609; phs002616; phs002634; phs002648; phs002657; phs002658; phs002660; phs002661; phs002679; phs002682; phs002707; phs002736; phs002737; phs002738; phs002740; phs002741; phs002745; phs002760; phs002761; phs002763; phs002781; phs002791; phs002800; phs002821; phs002869; phs002871; phs002872; phs002904; phs002905; phs002945; phs003032; phs003050; phs003051; phs003125; phs003127; phs003128; phs003234; phs003360; phs003373; phs003374; phs003375; phs003376</t>
  </si>
  <si>
    <t>phs002516; phs002519; phs002526; phs002534; phs002549; phs002581; phs002582; phs002601; phs002616; phs002619; phs002634; phs002645; phs002647; phs002658; phs002660;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</si>
  <si>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phs003037; phs003083; phs003361; phs003374</t>
  </si>
  <si>
    <t>phs002525; phs002527; phs002543; phs002544; phs002546; phs002549; phs002550; phs002561; phs002563; phs002565; phs002569; phs002570; phs002573; phs002583; phs002603; phs002633; phs002700; phs002745; phs002800; phs003033; phs003037</t>
  </si>
  <si>
    <t>phs002519; phs002582; phs002616; phs002634; phs002647; phs002713; phs002740; phs002743; phs002745; phs002761; phs002777; phs002800; phs002821; phs002905; phs002906; phs002917; phs002946; phs003029; phs003374; phs003504</t>
  </si>
  <si>
    <t>phs002549; phs002569; phs002634; phs002740; phs002745; phs002763; phs002777; phs002874; phs002875; phs002945; phs003029; phs003128; phs003373; phs003374; phs003504</t>
  </si>
  <si>
    <t>phs002525; phs002527; phs002540; phs002542; phs002616; phs002679; phs002729; phs002906; phs002945; phs003029; phs003128; phs003361</t>
  </si>
  <si>
    <t>phs002537; phs002538; phs002539; phs002549; phs002569; phs002588; phs002631; phs002747; phs002791; phs002945</t>
  </si>
  <si>
    <t>phs002525; phs002569; phs002604; phs002609; phs002679; phs002729; phs002763; phs002781</t>
  </si>
  <si>
    <t>phs002523; phs002537; phs002538; phs002539; phs002657; phs002777; phs003029</t>
  </si>
  <si>
    <t>phs002634; phs002740; phs002906; phs002917; phs002946; phs003029; phs003504</t>
  </si>
  <si>
    <t>phs002524; phs002549; phs002709; phs002744; phs002781; phs002905</t>
  </si>
  <si>
    <t>phs002525; phs002540; phs002601; phs002634; phs002713</t>
  </si>
  <si>
    <t>phs002569; phs002781;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</si>
  <si>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</si>
  <si>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</si>
  <si>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phs002651; phs002658; phs002660; phs002661; phs002662; phs002682; phs002704; phs002707; phs002708;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phs002874; phs002875; phs002878; phs002904; phs002905; phs002906; phs002917; phs002920; phs002946; phs002947; phs002948;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phs003368; phs003371; phs003373; phs003374; phs003375; phs003376; phs003484; phs003504; phs003507; phs003514; phs003515</t>
  </si>
  <si>
    <t>phs002520; phs002521; phs002542; phs002568; phs002584; phs002608; phs002616; phs002619; phs002633; phs002634; phs002648; phs002660; phs002662; phs002713; phs002720; phs002740; phs002743; phs002745; phs002759; phs002760; phs002763; phs002775; phs002776; phs002777; phs002799; phs002800; phs002871; phs002875; phs002905; phs002920; phs002946; phs002947; phs002948; phs003029; phs003030; phs003031; phs003032; phs003057; phs003081; phs003082; phs003123; phs003125; phs003126; phs003128; phs003361; phs003373; phs003376; phs003484; phs003504</t>
  </si>
  <si>
    <t>phs002542; phs002544; phs002549; phs002565; phs002567; phs002568; phs002573; phs002609; phs002616; phs002633; phs002645; phs002648; phs002662; phs002709; phs002736; phs002737; phs002745; phs002763; phs002778; phs002781; phs002799; phs002800; phs002871; phs002904; phs002947; phs003026; phs003049; phs003083; phs003237; phs003238; phs003239; phs003360; phs003362; phs003374; phs003375; phs003484; phs003514</t>
  </si>
  <si>
    <t>phs002550; phs002561; phs002567; phs002583; phs002619; phs002648; phs002649; phs002662; phs002682; phs002689; phs002720; phs002738; phs002739; phs002742; phs002760; phs002763; phs002799; phs002825; phs002878; phs002904; phs003026; phs003123; phs003128; phs003237; phs003238; phs003239; phs003360; phs003362; phs003364;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</si>
  <si>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</si>
  <si>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</si>
  <si>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</si>
  <si>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</si>
  <si>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</si>
  <si>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phs002546; phs002800; phs003374</t>
  </si>
  <si>
    <t>phs002631; phs002642; phs002699</t>
  </si>
  <si>
    <t>phs002543; phs002588</t>
  </si>
  <si>
    <t>phs002546; phs002570</t>
  </si>
  <si>
    <t>phs002585; phs002657</t>
  </si>
  <si>
    <t>phs002520; phs002526; phs002551; phs002582; phs002616; phs002634; phs002741; phs002745; phs002868; phs002874; phs002875; phs002917; phs002946; phs003029; phs003030; phs003049; phs003051; phs003081; phs003082; phs003234; phs003364; phs003365; phs003368; phs003484; phs003504; phs003507; phs003514</t>
  </si>
  <si>
    <t>phs002520; phs002526; phs002551; phs002616; phs002634; phs002741; phs002745; phs002868; phs002874; phs002875; phs002917; phs002946; phs003029; phs003030; phs003049; phs003051; phs003081; phs003082; phs003234; phs003364; phs003365; phs003368; phs003484; phs003504; phs003507; phs003514</t>
  </si>
  <si>
    <t>phs002549; phs002553; phs002569; phs002585; phs002603; phs002609;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</si>
  <si>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</si>
  <si>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phs002618; phs002628; phs002649; phs002713; phs002743; phs002869; phs002872; phs003057</t>
  </si>
  <si>
    <t>phs002540; phs002561; phs002583; phs002682; phs002689; phs002736; phs002737; phs002738; phs002739; phs002760;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</si>
  <si>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</si>
  <si>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phs002544; phs002563; phs002567; phs002575; phs002588; phs002600; phs002619; phs002643; phs002644; phs002709; phs002747; phs002761; phs002778</t>
  </si>
  <si>
    <t>phs002633; phs002648; phs002662; phs002707; phs002742; phs002775; phs003033; phs003125</t>
  </si>
  <si>
    <t>phs002543; phs002546; phs002565; phs002573; phs002647; phs002700; phs002744</t>
  </si>
  <si>
    <t>phs002581; phs002658; phs002871; phs003083; phs003374; phs003375</t>
  </si>
  <si>
    <t>phs002578; phs002657; phs003032; phs003373</t>
  </si>
  <si>
    <t>phs002708; phs002763; phs002791; phs003371</t>
  </si>
  <si>
    <t>phs002523; phs002568; phs002645</t>
  </si>
  <si>
    <t>phs002524; phs002550; phs002570</t>
  </si>
  <si>
    <t>phs002527; phs002920</t>
  </si>
  <si>
    <t>phs002520; phs002521; phs002567; phs002575; phs002578; phs002581; phs002582; phs002584; phs002601; phs002608; phs002616; phs002618; phs002619; phs002633; phs002634; phs002643; phs002645; phs002647; phs002649; phs002651; phs002707; phs002713; phs002720; phs002740; phs002741; phs002742; phs002743; phs002745; phs002760; phs002761; phs002763; phs002775; phs002776; phs002777; phs002791; phs002799; phs002800; phs002868; phs002869; phs002870; phs002872; phs002874; phs002905; phs002906; phs002917; phs002920; phs002946; phs002947; phs002948; phs003029; phs003030; phs003031; phs003032; phs003033; phs003049; phs003050; phs003051; phs003057; phs003082; phs003083; phs003123; phs003125; phs003127; phs003234; phs003361; phs003362; phs003364; phs003368; phs003371; phs003373; phs003374; phs003375; phs003376; phs003484; phs003504; phs003507; phs003514</t>
  </si>
  <si>
    <t>phs002524; phs002533; phs002534; phs002544; phs002550; phs002551; phs002553; phs002563; phs002565; phs002568; phs002570; phs002573; phs002578; phs002581; phs002583; phs002584; phs002588; phs002600; phs002601; phs002618; phs002634; phs002729; phs002738; phs002739; phs002740; phs002741; phs002742; phs002744; phs002745; phs002747; phs002761; phs002778; phs002800; phs002920;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</si>
  <si>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phs002526; phs002549; phs002567; phs002575; phs002582; phs002585; phs002608; phs002616; phs002643; phs002651; phs002660; phs002704; phs002708; phs002713; phs002720; phs002743; phs002759; phs002763; phs002775; phs002776; phs002777; phs002799; phs002825; phs002868; phs002869; phs002871; phs002874; phs002906; phs002917; phs002946; phs002948;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</si>
  <si>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phs002520; phs002521; phs002525; phs002526; phs002567; phs002575; phs002578; phs002581; phs002584; phs002601; phs002618; phs002619; phs002633; phs002643; phs002644; phs002645; phs002647; phs002649; phs002651; phs002658; phs002707; phs002708; phs002742; phs002745; phs002760; phs002761; phs002775; phs002791; phs002799; phs002868; phs002872; phs002906; phs002917; phs002946; phs002948; phs003030; phs003032; phs003033; phs003049; phs003051; phs003057; phs003081; phs003125; phs003128; phs003361; phs003364; phs003365; phs003368; phs003371; phs003373; phs003374; phs003375; phs003376; phs003504; phs003507</t>
  </si>
  <si>
    <t>phs002521; phs002526; phs002581; phs002616; phs002618; phs002651; phs002707; phs002743; phs002776; phs002777; phs002786; phs002800; phs002874; phs002875; phs002920; phs002946; phs002948; phs003029; phs003032; phs003049; phs003050; phs003082; phs003125; phs003127; phs003234; phs003361; phs003364; phs003368; phs003371; phs003373; phs003376; phs003504; phs003507; phs003514</t>
  </si>
  <si>
    <t>phs002533; phs002567; phs002578; phs002582; phs002608; phs002616; phs002651; phs002707; phs002713; phs002743; phs002759; phs002776; phs002800; phs002875; phs002904; phs002905; phs002920; phs002947; phs003029; phs003032; phs003033; phs003050; phs003051; phs003056; phs003081; phs003125; phs003234; phs003362; phs003365; phs003371; phs003484; phs003514; phs003515</t>
  </si>
  <si>
    <t>phs002516; phs002519; phs002523; phs002533; phs002534; phs002535; phs002537; phs002538; phs002539; phs002540; phs002543; phs002628; phs002739; phs002744; phs002763; phs003082; phs003128</t>
  </si>
  <si>
    <t>phs002633; phs002661; phs002740; phs002759; phs002800; phs002825; phs002870; phs002878; phs002904; phs002947; phs003031; phs003037; phs003056; phs003127; phs003359; phs003376; phs003515</t>
  </si>
  <si>
    <t>phs002568; phs002578; phs002584; phs002601; phs002616; phs002634; phs002647; phs002713; phs002821; phs002875; phs002905; phs003051; phs003081; phs003234; phs003238; phs003362</t>
  </si>
  <si>
    <t>phs002660; phs002738; phs002741; phs002781; phs002800; phs002825; phs002869; phs002872; phs002904; phs002906; phs002946; phs002947; phs002948</t>
  </si>
  <si>
    <t>phs002521; phs002601; phs002662; phs002713; phs002720; phs002760; phs002799; phs002821; phs002872; phs002948; phs003123; phs003362</t>
  </si>
  <si>
    <t>phs002618; phs002619; phs002649; phs002651; phs002662; phs002791; phs002800; phs002868; phs002874; phs003123; phs003374</t>
  </si>
  <si>
    <t>phs002523; phs002534; phs002535; phs002537; phs002538; phs002539; phs002543; phs002546; phs002700; phs003238</t>
  </si>
  <si>
    <t>phs002662; phs002760; phs002761; phs002786; phs002791; phs002799; phs002868; phs003049; phs003057; phs003373</t>
  </si>
  <si>
    <t>phs002550; phs002648; phs002682; phs002736; phs002737; phs002763; phs002868; phs002917; phs003123</t>
  </si>
  <si>
    <t>phs002525; phs002527; phs002542; phs002604; phs002679; phs002729; phs003031; phs003126</t>
  </si>
  <si>
    <t>phs002534; phs002568; phs002608; phs002644; phs002800; phs002905; phs003033; phs003373</t>
  </si>
  <si>
    <t>phs002527; phs002575; phs002631; phs002759; phs002878; phs003057; phs003083</t>
  </si>
  <si>
    <t>phs002563; phs002570; phs002588; phs002600; phs002603; phs002700; phs002747</t>
  </si>
  <si>
    <t>phs002519; phs002520; phs002761; phs002775; phs002825; phs002872</t>
  </si>
  <si>
    <t>phs002523; phs002524; phs002551; phs002745; phs002870; phs003515</t>
  </si>
  <si>
    <t>phs002549; phs002553; phs002603; phs002609; phs002781; phs002945</t>
  </si>
  <si>
    <t>phs002523; phs002551; phs002570; phs002657</t>
  </si>
  <si>
    <t>phs002720; phs002905; phs003029; phs003127</t>
  </si>
  <si>
    <t>phs002761; phs002775; phs002874; phs003049</t>
  </si>
  <si>
    <t>phs002533; phs002539; phs002869</t>
  </si>
  <si>
    <t>phs002527; phs002542</t>
  </si>
  <si>
    <t>phs002604; phs002679</t>
  </si>
  <si>
    <t>phs002644; phs003033</t>
  </si>
  <si>
    <t>phs002519; phs002520; phs002534; phs002535; phs002537; phs002542; phs002543; phs002568; phs002570; phs002573; phs002603; phs002604; phs002648; phs002657; phs002679; phs002689; phs002700; phs002709; phs002713; phs002720; phs002729; phs002738; phs002739; phs002743; phs002776; phs002778; phs002920; phs003026; phs003032; phs003057; phs003081; phs003125; phs003126; phs003515</t>
  </si>
  <si>
    <t>phs002516; phs002567; phs002582; phs002583; phs002588; phs002616; phs002662; phs002682; phs002736; phs002737; phs002777; phs002799; phs002800; phs002821; phs002875; phs002905; phs002917; phs002946; phs002947; phs003049; phs003051; phs003123; phs003360; phs003362; phs003365; phs003371; phs003514</t>
  </si>
  <si>
    <t>phs002524; phs002540; phs002561; phs002563; phs002578; phs002600; phs002609; phs002618; phs002628; phs002634; phs002661; phs002740; phs002741; phs002747; phs002760; phs002761; phs002781; phs002870; phs002906; phs002945; phs003082; phs003127; phs003128; phs003234; phs003239; phs003484; phs003504</t>
  </si>
  <si>
    <t>phs002525; phs002526; phs002553; phs002575; phs002584; phs002585; phs002644; phs002649; phs002699; phs002708; phs002763; phs002775; phs002791; phs002825; phs002869; phs002871; phs002872; phs002878; phs002948; phs003237; phs003359; phs003361; phs003368; phs003373; phs003375; phs003376</t>
  </si>
  <si>
    <t>phs002521; phs002523; phs002538; phs002539; phs002551; phs002601; phs002608; phs002619; phs002642; phs002645; phs002651; phs002660; phs002707; phs002742; phs002759; phs002874; phs002904; phs003050; phs003056; phs003083; phs003238; phs003374</t>
  </si>
  <si>
    <t>phs002549; phs002565; phs002581; phs002631; phs002633; phs002643; phs002647; phs002658; phs002704; phs002745; phs002786; phs002868; phs003027; phs003029; phs003030; phs003031; phs003033; phs003037; phs003364; phs003507</t>
  </si>
  <si>
    <t>phs002527; phs002533; phs002544; phs002546; phs002550; phs002569; phs002744</t>
  </si>
  <si>
    <t>phs002520; phs002521; phs002523; phs002524; phs002526; phs002534; phs002551; phs002568; phs002569; phs002582; phs002584; phs002601; phs002619; phs002631; phs002634; phs002643; phs002645; phs002657; phs002662; phs002704; phs002708; phs002713; phs002720; phs002740; phs002741; phs002745; phs002763; phs002786; phs002799; phs002825; phs002868; phs002871; phs002872; phs002874; phs002875; phs002878; phs002904; phs002906; phs002917; phs002920; phs002946; phs002947; phs002948; phs003030; phs003032; phs003033; phs003049; phs003057; phs003081; phs003082; phs003083; phs003123; phs003125; phs003359; phs003362; phs003364; phs003368; phs003373; phs003375; phs003507; phs003514</t>
  </si>
  <si>
    <t>phs002567; phs002575; phs002578; phs002581; phs002616; phs002631; phs002643; phs002644; phs002647; phs002648; phs002649; phs002651; phs002662; phs002713; phs002720; phs002761; phs002825; phs002874; phs002878; phs002906; phs002917; phs002920; phs002946; phs003029; phs003030; phs003032; phs003033; phs003082; phs003083; phs003125; phs003128; phs003359; phs003364; phs003365; phs003368; phs003371; phs003374; phs003484; phs003507; phs003515</t>
  </si>
  <si>
    <t>phs002523; phs002567; phs002575; phs002582; phs002616; phs002618; phs002633; phs002644; phs002707; phs002708; phs002713; phs002740; phs002743; phs002745; phs002760; phs002791; phs002799; phs002825; phs002869; phs002872;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</si>
  <si>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</si>
  <si>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phs002657; phs002662; phs002708; phs002720; phs002759; phs002761; phs002868; phs002870; phs002875; phs002906; phs002917; phs002920; phs002947; phs003030; phs003032; phs003051; phs003125; phs003359; phs003365; phs003374; phs003484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</si>
  <si>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</si>
  <si>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phs002521; phs002523; phs002661; phs002740; phs002759; phs002825; phs002870; phs002878; phs002904; phs002947; phs003031; phs003037; phs003056; phs003127; phs003128; phs003359; phs003376; phs003515</t>
  </si>
  <si>
    <t>phs002521; phs002523; phs002525; phs002535; phs002618; phs002644; phs002647; phs002660; phs002713; phs002763; phs002869; phs003050; phs003057; phs003360; phs003374; phs003376; phs003504</t>
  </si>
  <si>
    <t>phs002542; phs002575; phs002601; phs002619; phs002648; phs002662; phs002871; phs002874; phs002917; phs003030; phs003032; phs003049; phs003057; phs003127; phs003368; phs003376; phs003504</t>
  </si>
  <si>
    <t>phs002521; phs002523; phs002535; phs002644; phs002713; phs002869; phs003050; phs003057; phs003376; phs003504</t>
  </si>
  <si>
    <t>phs002567; phs002648; phs002791; phs002869; phs002872; phs003050; phs003051;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</si>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</sst>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Program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39</c:v>
                </c:pt>
                <c:pt idx="3">
                  <c:v>103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numRef>
              <c:f>'hiddenStudy Design'!$A$2:$A$11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19</c:v>
                </c:pt>
                <c:pt idx="9">
                  <c:v>89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Individual Phenotype</c:v>
                </c:pt>
                <c:pt idx="1">
                  <c:v>Enviornmental (Physical)</c:v>
                </c:pt>
                <c:pt idx="2">
                  <c:v>Family History</c:v>
                </c:pt>
                <c:pt idx="3">
                  <c:v>Psychological</c:v>
                </c:pt>
                <c:pt idx="4">
                  <c:v>Immunological</c:v>
                </c:pt>
                <c:pt idx="5">
                  <c:v>Electronic Medical Records</c:v>
                </c:pt>
                <c:pt idx="6">
                  <c:v>Social</c:v>
                </c:pt>
                <c:pt idx="7">
                  <c:v>Clinical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32</c:v>
                </c:pt>
                <c:pt idx="6">
                  <c:v>51</c:v>
                </c:pt>
                <c:pt idx="7">
                  <c:v>57</c:v>
                </c:pt>
                <c:pt idx="8">
                  <c:v>77</c:v>
                </c:pt>
                <c:pt idx="9">
                  <c:v>135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numRef>
              <c:f>'hiddenCollection Method'!$A$2:$A$11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32</c:v>
                </c:pt>
                <c:pt idx="7">
                  <c:v>37</c:v>
                </c:pt>
                <c:pt idx="8">
                  <c:v>49</c:v>
                </c:pt>
                <c:pt idx="9">
                  <c:v>118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numRef>
              <c:f>'hiddenStudy Domain'!$A$2:$A$11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13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55</c:v>
                </c:pt>
                <c:pt idx="7">
                  <c:v>56</c:v>
                </c:pt>
                <c:pt idx="8">
                  <c:v>58</c:v>
                </c:pt>
                <c:pt idx="9">
                  <c:v>77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'hiddenPopulation Range'!$B$2:$B$8</c:f>
              <c:numCache>
                <c:formatCode>General</c:formatCode>
                <c:ptCount val="7"/>
                <c:pt idx="0">
                  <c:v>7</c:v>
                </c:pt>
                <c:pt idx="1">
                  <c:v>20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34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numRef>
              <c:f>'hiddenStudy Focus Population'!$A$2:$A$11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10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29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61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9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3" spans="2:4">
      <c r="B3" t="s">
        <v>25</v>
      </c>
    </row>
    <row r="5" spans="2:4">
      <c r="B5" t="s">
        <v>1</v>
      </c>
    </row>
    <row r="6" spans="2:4">
      <c r="C6" t="s">
        <v>2</v>
      </c>
    </row>
    <row r="7" spans="2:4">
      <c r="C7" t="s">
        <v>3</v>
      </c>
    </row>
    <row r="9" spans="2:4">
      <c r="B9" t="s">
        <v>4</v>
      </c>
    </row>
    <row r="10" spans="2:4">
      <c r="C10" t="s">
        <v>5</v>
      </c>
      <c r="D10" t="s">
        <v>6</v>
      </c>
    </row>
    <row r="11" spans="2:4">
      <c r="C11" t="s">
        <v>7</v>
      </c>
      <c r="D11" t="s">
        <v>8</v>
      </c>
    </row>
    <row r="12" spans="2:4">
      <c r="C12" t="s">
        <v>9</v>
      </c>
      <c r="D12" t="s">
        <v>10</v>
      </c>
    </row>
    <row r="13" spans="2:4">
      <c r="C13" t="s">
        <v>11</v>
      </c>
      <c r="D13" t="s">
        <v>12</v>
      </c>
    </row>
    <row r="14" spans="2:4">
      <c r="C14" t="s">
        <v>13</v>
      </c>
      <c r="D14" t="s">
        <v>14</v>
      </c>
    </row>
    <row r="15" spans="2:4">
      <c r="C15" t="s">
        <v>15</v>
      </c>
      <c r="D15" t="s">
        <v>16</v>
      </c>
    </row>
    <row r="16" spans="2:4">
      <c r="C16" t="s">
        <v>17</v>
      </c>
      <c r="D16" t="s">
        <v>18</v>
      </c>
    </row>
    <row r="17" spans="3:4">
      <c r="C17" t="s">
        <v>19</v>
      </c>
      <c r="D17" t="s">
        <v>20</v>
      </c>
    </row>
    <row r="18" spans="3:4">
      <c r="C18" t="s">
        <v>21</v>
      </c>
      <c r="D18" t="s">
        <v>22</v>
      </c>
    </row>
    <row r="19" spans="3:4">
      <c r="C19" t="s">
        <v>23</v>
      </c>
      <c r="D19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1" width="44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15</v>
      </c>
      <c r="B1" s="1" t="s">
        <v>556</v>
      </c>
      <c r="C1" s="1" t="s">
        <v>557</v>
      </c>
      <c r="D1" s="1" t="s">
        <v>558</v>
      </c>
    </row>
    <row r="2" spans="1:4">
      <c r="A2" s="2">
        <f>HYPERLINK("https://radxdatahub.nih.gov/studyExplorer?&amp;facets=%5B%7B%22name%22:%22source_array%22,%22facets%22:%5B%22Survey%22%5D%7D%5D", "Survey")</f>
        <v>0</v>
      </c>
      <c r="B2">
        <v>118</v>
      </c>
      <c r="C2" s="3">
        <v>0.7239263803680982</v>
      </c>
      <c r="D2" t="s">
        <v>602</v>
      </c>
    </row>
    <row r="3" spans="1:4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49</v>
      </c>
      <c r="C3" s="3">
        <v>0.3006134969325153</v>
      </c>
      <c r="D3" t="s">
        <v>603</v>
      </c>
    </row>
    <row r="4" spans="1:4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37</v>
      </c>
      <c r="C4" s="3">
        <v>0.2269938650306748</v>
      </c>
      <c r="D4" t="s">
        <v>604</v>
      </c>
    </row>
    <row r="5" spans="1:4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32</v>
      </c>
      <c r="C5" s="3">
        <v>0.196319018404908</v>
      </c>
      <c r="D5" t="s">
        <v>605</v>
      </c>
    </row>
    <row r="6" spans="1:4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s="3">
        <v>0.09815950920245399</v>
      </c>
      <c r="D6" t="s">
        <v>606</v>
      </c>
    </row>
    <row r="7" spans="1:4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s="3">
        <v>0.05521472392638037</v>
      </c>
      <c r="D7" t="s">
        <v>607</v>
      </c>
    </row>
    <row r="8" spans="1:4">
      <c r="A8" s="2">
        <f>HYPERLINK("https://radxdatahub.nih.gov/studyExplorer?&amp;facets=%5B%7B%22name%22:%22source_array%22,%22facets%22:%5B%22Wearable%22%5D%7D%5D", "Wearable")</f>
        <v>0</v>
      </c>
      <c r="B8">
        <v>7</v>
      </c>
      <c r="C8" s="3">
        <v>0.04294478527607362</v>
      </c>
      <c r="D8" t="s">
        <v>608</v>
      </c>
    </row>
    <row r="9" spans="1:4">
      <c r="A9" s="2">
        <f>HYPERLINK("https://radxdatahub.nih.gov/studyExplorer?&amp;facets=%5B%7B%22name%22:%22source_array%22,%22facets%22:%5B%22Wastewater Sampling%22%5D%7D%5D", "Wastewater Sampling")</f>
        <v>0</v>
      </c>
      <c r="B9">
        <v>6</v>
      </c>
      <c r="C9" s="3">
        <v>0.03680981595092025</v>
      </c>
      <c r="D9" t="s">
        <v>609</v>
      </c>
    </row>
    <row r="10" spans="1:4">
      <c r="A10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0">
        <v>6</v>
      </c>
      <c r="C10" s="3">
        <v>0.03680981595092025</v>
      </c>
      <c r="D10" t="s">
        <v>610</v>
      </c>
    </row>
    <row r="11" spans="1:4">
      <c r="A11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1">
        <v>3</v>
      </c>
      <c r="C11" s="3">
        <v>0.01840490797546012</v>
      </c>
      <c r="D11" t="s">
        <v>611</v>
      </c>
    </row>
    <row r="12" spans="1:4">
      <c r="A12" s="2">
        <f>HYPERLINK("https://radxdatahub.nih.gov/studyExplorer?&amp;facets=%5B%7B%22name%22:%22source_array%22,%22facets%22:%5B%22Chemosensory Testing Device%22%5D%7D%5D", "Chemosensory Testing Device")</f>
        <v>0</v>
      </c>
      <c r="B12">
        <v>3</v>
      </c>
      <c r="C12" s="3">
        <v>0.01840490797546012</v>
      </c>
      <c r="D12" t="s">
        <v>612</v>
      </c>
    </row>
    <row r="13" spans="1:4">
      <c r="A13" s="2">
        <f>HYPERLINK("https://radxdatahub.nih.gov/studyExplorer?&amp;facets=%5B%7B%22name%22:%22source_array%22,%22facets%22:%5B%22Unspecified COVID Testing Device%22%5D%7D%5D", "Unspecified COVID Testing Device")</f>
        <v>0</v>
      </c>
      <c r="B13">
        <v>2</v>
      </c>
      <c r="C13" s="3">
        <v>0.01226993865030675</v>
      </c>
      <c r="D13" t="s">
        <v>613</v>
      </c>
    </row>
    <row r="14" spans="1:4">
      <c r="A14" s="2">
        <f>HYPERLINK("https://radxdatahub.nih.gov/studyExplorer?&amp;facets=%5B%7B%22name%22:%22source_array%22,%22facets%22:%5B%22Electrochemical Testing Device%22%5D%7D%5D", "Electrochemical Testing Device")</f>
        <v>0</v>
      </c>
      <c r="B14">
        <v>2</v>
      </c>
      <c r="C14" s="3">
        <v>0.01226993865030675</v>
      </c>
      <c r="D14" t="s">
        <v>614</v>
      </c>
    </row>
    <row r="15" spans="1:4">
      <c r="A15" s="2">
        <f>HYPERLINK("https://radxdatahub.nih.gov/studyExplorer?&amp;facets=%5B%7B%22name%22:%22source_array%22,%22facets%22:%5B%22Real-World Data%22%5D%7D%5D", "Real-World Data")</f>
        <v>0</v>
      </c>
      <c r="B15">
        <v>2</v>
      </c>
      <c r="C15" s="3">
        <v>0.01226993865030675</v>
      </c>
      <c r="D15" t="s">
        <v>615</v>
      </c>
    </row>
    <row r="16" spans="1:4">
      <c r="A16" s="2">
        <f>HYPERLINK("https://radxdatahub.nih.gov/studyExplorer?&amp;facets=%5B%7B%22name%22:%22source_array%22,%22facets%22:%5B%22Biobank Samples%22%5D%7D%5D", "Biobank Samples")</f>
        <v>0</v>
      </c>
      <c r="B16">
        <v>1</v>
      </c>
      <c r="C16" s="3">
        <v>0.006134969325153374</v>
      </c>
      <c r="D16" t="s">
        <v>57</v>
      </c>
    </row>
    <row r="17" spans="1:4">
      <c r="A17" s="2">
        <f>HYPERLINK("https://radxdatahub.nih.gov/studyExplorer?&amp;facets=%5B%7B%22name%22:%22source_array%22,%22facets%22:%5B%22Disease Registry%22%5D%7D%5D", "Disease Registry")</f>
        <v>0</v>
      </c>
      <c r="B17">
        <v>1</v>
      </c>
      <c r="C17" s="3">
        <v>0.006134969325153374</v>
      </c>
      <c r="D17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15</v>
      </c>
      <c r="B1" s="1" t="s">
        <v>556</v>
      </c>
      <c r="C1" s="1" t="s">
        <v>557</v>
      </c>
      <c r="D1" s="1" t="s">
        <v>558</v>
      </c>
    </row>
    <row r="2" spans="1:4">
      <c r="A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2">
        <v>3</v>
      </c>
      <c r="C2">
        <v>0.01840490797546012</v>
      </c>
      <c r="D2" t="s">
        <v>611</v>
      </c>
    </row>
    <row r="3" spans="1:4">
      <c r="A3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3">
        <v>6</v>
      </c>
      <c r="C3">
        <v>0.03680981595092025</v>
      </c>
      <c r="D3" t="s">
        <v>610</v>
      </c>
    </row>
    <row r="4" spans="1:4">
      <c r="A4">
        <f>HYPERLINK("https://radxdatahub.nih.gov/studyExplorer?&amp;facets=%5B%7B%22name%22:%22source_array%22,%22facets%22:%5B%22Wastewater Sampling%22%5D%7D%5D", "Wastewater Sampling")</f>
        <v>0</v>
      </c>
      <c r="B4">
        <v>6</v>
      </c>
      <c r="C4">
        <v>0.03680981595092025</v>
      </c>
      <c r="D4" t="s">
        <v>609</v>
      </c>
    </row>
    <row r="5" spans="1:4">
      <c r="A5">
        <f>HYPERLINK("https://radxdatahub.nih.gov/studyExplorer?&amp;facets=%5B%7B%22name%22:%22source_array%22,%22facets%22:%5B%22Wearable%22%5D%7D%5D", "Wearable")</f>
        <v>0</v>
      </c>
      <c r="B5">
        <v>7</v>
      </c>
      <c r="C5">
        <v>0.04294478527607362</v>
      </c>
      <c r="D5" t="s">
        <v>608</v>
      </c>
    </row>
    <row r="6" spans="1:4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>
        <v>0.05521472392638037</v>
      </c>
      <c r="D6" t="s">
        <v>607</v>
      </c>
    </row>
    <row r="7" spans="1:4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>
        <v>0.09815950920245399</v>
      </c>
      <c r="D7" t="s">
        <v>606</v>
      </c>
    </row>
    <row r="8" spans="1:4">
      <c r="A8">
        <f>HYPERLINK("https://radxdatahub.nih.gov/studyExplorer?&amp;facets=%5B%7B%22name%22:%22source_array%22,%22facets%22:%5B%22Antigen Testing Device%22%5D%7D%5D", "Antigen Testing Device")</f>
        <v>0</v>
      </c>
      <c r="B8">
        <v>32</v>
      </c>
      <c r="C8">
        <v>0.196319018404908</v>
      </c>
      <c r="D8" t="s">
        <v>605</v>
      </c>
    </row>
    <row r="9" spans="1:4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37</v>
      </c>
      <c r="C9">
        <v>0.2269938650306748</v>
      </c>
      <c r="D9" t="s">
        <v>604</v>
      </c>
    </row>
    <row r="10" spans="1:4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49</v>
      </c>
      <c r="C10">
        <v>0.3006134969325153</v>
      </c>
      <c r="D10" t="s">
        <v>603</v>
      </c>
    </row>
    <row r="11" spans="1:4">
      <c r="A11">
        <f>HYPERLINK("https://radxdatahub.nih.gov/studyExplorer?&amp;facets=%5B%7B%22name%22:%22source_array%22,%22facets%22:%5B%22Survey%22%5D%7D%5D", "Survey")</f>
        <v>0</v>
      </c>
      <c r="B11">
        <v>118</v>
      </c>
      <c r="C11">
        <v>0.7239263803680982</v>
      </c>
      <c r="D11" t="s">
        <v>602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1" width="1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17</v>
      </c>
      <c r="B1" s="1" t="s">
        <v>556</v>
      </c>
      <c r="C1" s="1" t="s">
        <v>557</v>
      </c>
      <c r="D1" s="1" t="s">
        <v>558</v>
      </c>
    </row>
    <row r="2" spans="1:4">
      <c r="A2" s="2">
        <f>HYPERLINK("https://radxdatahub.nih.gov/studyExplorer?&amp;facets=%5B%7B%22name%22:%22institutes_supporting_study_array%22,%22facets%22:%5B%22NIMH%22%5D%7D%5D", "NIMH")</f>
        <v>0</v>
      </c>
      <c r="B2">
        <v>27</v>
      </c>
      <c r="C2" s="3">
        <v>0.1656441717791411</v>
      </c>
      <c r="D2" t="s">
        <v>616</v>
      </c>
    </row>
    <row r="3" spans="1:4">
      <c r="A3" s="2">
        <f>HYPERLINK("https://radxdatahub.nih.gov/studyExplorer?&amp;facets=%5B%7B%22name%22:%22institutes_supporting_study_array%22,%22facets%22:%5B%22NIMHD%22%5D%7D%5D", "NIMHD")</f>
        <v>0</v>
      </c>
      <c r="B3">
        <v>26</v>
      </c>
      <c r="C3" s="3">
        <v>0.1595092024539877</v>
      </c>
      <c r="D3" t="s">
        <v>617</v>
      </c>
    </row>
    <row r="4" spans="1:4">
      <c r="A4" s="2">
        <f>HYPERLINK("https://radxdatahub.nih.gov/studyExplorer?&amp;facets=%5B%7B%22name%22:%22institutes_supporting_study_array%22,%22facets%22:%5B%22NICHD%22%5D%7D%5D", "NICHD")</f>
        <v>0</v>
      </c>
      <c r="B4">
        <v>26</v>
      </c>
      <c r="C4" s="3">
        <v>0.1595092024539877</v>
      </c>
      <c r="D4" t="s">
        <v>618</v>
      </c>
    </row>
    <row r="5" spans="1:4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s="3">
        <v>0.1288343558282209</v>
      </c>
      <c r="D5" t="s">
        <v>619</v>
      </c>
    </row>
    <row r="6" spans="1:4">
      <c r="A6" s="2">
        <f>HYPERLINK("https://radxdatahub.nih.gov/studyExplorer?&amp;facets=%5B%7B%22name%22:%22institutes_supporting_study_array%22,%22facets%22:%5B%22NCI%22%5D%7D%5D", "NCI")</f>
        <v>0</v>
      </c>
      <c r="B6">
        <v>16</v>
      </c>
      <c r="C6" s="3">
        <v>0.09815950920245399</v>
      </c>
      <c r="D6" t="s">
        <v>620</v>
      </c>
    </row>
    <row r="7" spans="1:4">
      <c r="A7" s="2">
        <f>HYPERLINK("https://radxdatahub.nih.gov/studyExplorer?&amp;facets=%5B%7B%22name%22:%22institutes_supporting_study_array%22,%22facets%22:%5B%22NHLBI%22%5D%7D%5D", "NHLBI")</f>
        <v>0</v>
      </c>
      <c r="B7">
        <v>16</v>
      </c>
      <c r="C7" s="3">
        <v>0.09815950920245399</v>
      </c>
      <c r="D7" t="s">
        <v>621</v>
      </c>
    </row>
    <row r="8" spans="1:4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s="3">
        <v>0.09815950920245399</v>
      </c>
      <c r="D8" t="s">
        <v>622</v>
      </c>
    </row>
    <row r="9" spans="1:4">
      <c r="A9" s="2">
        <f>HYPERLINK("https://radxdatahub.nih.gov/studyExplorer?&amp;facets=%5B%7B%22name%22:%22institutes_supporting_study_array%22,%22facets%22:%5B%22NCATS%22%5D%7D%5D", "NCATS")</f>
        <v>0</v>
      </c>
      <c r="B9">
        <v>13</v>
      </c>
      <c r="C9" s="3">
        <v>0.07975460122699386</v>
      </c>
      <c r="D9" t="s">
        <v>623</v>
      </c>
    </row>
    <row r="10" spans="1:4">
      <c r="A10" s="2">
        <f>HYPERLINK("https://radxdatahub.nih.gov/studyExplorer?&amp;facets=%5B%7B%22name%22:%22institutes_supporting_study_array%22,%22facets%22:%5B%22NIGMS%22%5D%7D%5D", "NIGMS")</f>
        <v>0</v>
      </c>
      <c r="B10">
        <v>8</v>
      </c>
      <c r="C10" s="3">
        <v>0.049079754601227</v>
      </c>
      <c r="D10" t="s">
        <v>624</v>
      </c>
    </row>
    <row r="11" spans="1:4">
      <c r="A11" s="2">
        <f>HYPERLINK("https://radxdatahub.nih.gov/studyExplorer?&amp;facets=%5B%7B%22name%22:%22institutes_supporting_study_array%22,%22facets%22:%5B%22NIAAA%22%5D%7D%5D", "NIAAA")</f>
        <v>0</v>
      </c>
      <c r="B11">
        <v>7</v>
      </c>
      <c r="C11" s="3">
        <v>0.04294478527607362</v>
      </c>
      <c r="D11" t="s">
        <v>625</v>
      </c>
    </row>
    <row r="12" spans="1:4">
      <c r="A12" s="2">
        <f>HYPERLINK("https://radxdatahub.nih.gov/studyExplorer?&amp;facets=%5B%7B%22name%22:%22institutes_supporting_study_array%22,%22facets%22:%5B%22NIAID%22%5D%7D%5D", "NIAID")</f>
        <v>0</v>
      </c>
      <c r="B12">
        <v>6</v>
      </c>
      <c r="C12" s="3">
        <v>0.03680981595092025</v>
      </c>
      <c r="D12" t="s">
        <v>626</v>
      </c>
    </row>
    <row r="13" spans="1:4">
      <c r="A13" s="2">
        <f>HYPERLINK("https://radxdatahub.nih.gov/studyExplorer?&amp;facets=%5B%7B%22name%22:%22institutes_supporting_study_array%22,%22facets%22:%5B%22NIDDK%22%5D%7D%5D", "NIDDK")</f>
        <v>0</v>
      </c>
      <c r="B13">
        <v>4</v>
      </c>
      <c r="C13" s="3">
        <v>0.0245398773006135</v>
      </c>
      <c r="D13" t="s">
        <v>627</v>
      </c>
    </row>
    <row r="14" spans="1:4">
      <c r="A14" s="2">
        <f>HYPERLINK("https://radxdatahub.nih.gov/studyExplorer?&amp;facets=%5B%7B%22name%22:%22institutes_supporting_study_array%22,%22facets%22:%5B%22NIEHS%22%5D%7D%5D", "NIEHS")</f>
        <v>0</v>
      </c>
      <c r="B14">
        <v>4</v>
      </c>
      <c r="C14" s="3">
        <v>0.0245398773006135</v>
      </c>
      <c r="D14" t="s">
        <v>628</v>
      </c>
    </row>
    <row r="15" spans="1:4">
      <c r="A15" s="2">
        <f>HYPERLINK("https://radxdatahub.nih.gov/studyExplorer?&amp;facets=%5B%7B%22name%22:%22institutes_supporting_study_array%22,%22facets%22:%5B%22NINR%22%5D%7D%5D", "NINR")</f>
        <v>0</v>
      </c>
      <c r="B15">
        <v>3</v>
      </c>
      <c r="C15" s="3">
        <v>0.01840490797546012</v>
      </c>
      <c r="D15" t="s">
        <v>629</v>
      </c>
    </row>
    <row r="16" spans="1:4">
      <c r="A16" s="2">
        <f>HYPERLINK("https://radxdatahub.nih.gov/studyExplorer?&amp;facets=%5B%7B%22name%22:%22institutes_supporting_study_array%22,%22facets%22:%5B%22NIDCR%22%5D%7D%5D", "NIDCR")</f>
        <v>0</v>
      </c>
      <c r="B16">
        <v>3</v>
      </c>
      <c r="C16" s="3">
        <v>0.01840490797546012</v>
      </c>
      <c r="D16" t="s">
        <v>630</v>
      </c>
    </row>
    <row r="17" spans="1:4">
      <c r="A17" s="2">
        <f>HYPERLINK("https://radxdatahub.nih.gov/studyExplorer?&amp;facets=%5B%7B%22name%22:%22institutes_supporting_study_array%22,%22facets%22:%5B%22NIDCD%22%5D%7D%5D", "NIDCD")</f>
        <v>0</v>
      </c>
      <c r="B17">
        <v>3</v>
      </c>
      <c r="C17" s="3">
        <v>0.01840490797546012</v>
      </c>
      <c r="D17" t="s">
        <v>612</v>
      </c>
    </row>
    <row r="18" spans="1:4">
      <c r="A18" s="2">
        <f>HYPERLINK("https://radxdatahub.nih.gov/studyExplorer?&amp;facets=%5B%7B%22name%22:%22institutes_supporting_study_array%22,%22facets%22:%5B%22NLM%22%5D%7D%5D", "NLM")</f>
        <v>0</v>
      </c>
      <c r="B18">
        <v>2</v>
      </c>
      <c r="C18" s="3">
        <v>0.01226993865030675</v>
      </c>
      <c r="D18" t="s">
        <v>631</v>
      </c>
    </row>
    <row r="19" spans="1:4">
      <c r="A19" s="2">
        <f>HYPERLINK("https://radxdatahub.nih.gov/studyExplorer?&amp;facets=%5B%7B%22name%22:%22institutes_supporting_study_array%22,%22facets%22:%5B%22NCCIH%22%5D%7D%5D", "NCCIH")</f>
        <v>0</v>
      </c>
      <c r="B19">
        <v>1</v>
      </c>
      <c r="C19" s="3">
        <v>0.006134969325153374</v>
      </c>
      <c r="D19" t="s">
        <v>129</v>
      </c>
    </row>
    <row r="20" spans="1:4">
      <c r="A20" s="2">
        <f>HYPERLINK("https://radxdatahub.nih.gov/studyExplorer?&amp;facets=%5B%7B%22name%22:%22institutes_supporting_study_array%22,%22facets%22:%5B%22NIAMS%22%5D%7D%5D", "NIAMS")</f>
        <v>0</v>
      </c>
      <c r="B20">
        <v>1</v>
      </c>
      <c r="C20" s="3">
        <v>0.006134969325153374</v>
      </c>
      <c r="D20" t="s">
        <v>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17</v>
      </c>
      <c r="B1" s="1" t="s">
        <v>556</v>
      </c>
      <c r="C1" s="1" t="s">
        <v>557</v>
      </c>
      <c r="D1" s="1" t="s">
        <v>558</v>
      </c>
    </row>
    <row r="2" spans="1:4">
      <c r="A2">
        <f>HYPERLINK("https://radxdatahub.nih.gov/studyExplorer?&amp;facets=%5B%7B%22name%22:%22institutes_supporting_study_array%22,%22facets%22:%5B%22NIAAA%22%5D%7D%5D", "NIAAA")</f>
        <v>0</v>
      </c>
      <c r="B2">
        <v>7</v>
      </c>
      <c r="C2">
        <v>0.04294478527607362</v>
      </c>
      <c r="D2" t="s">
        <v>625</v>
      </c>
    </row>
    <row r="3" spans="1:4">
      <c r="A3">
        <f>HYPERLINK("https://radxdatahub.nih.gov/studyExplorer?&amp;facets=%5B%7B%22name%22:%22institutes_supporting_study_array%22,%22facets%22:%5B%22NIGMS%22%5D%7D%5D", "NIGMS")</f>
        <v>0</v>
      </c>
      <c r="B3">
        <v>8</v>
      </c>
      <c r="C3">
        <v>0.049079754601227</v>
      </c>
      <c r="D3" t="s">
        <v>624</v>
      </c>
    </row>
    <row r="4" spans="1:4">
      <c r="A4">
        <f>HYPERLINK("https://radxdatahub.nih.gov/studyExplorer?&amp;facets=%5B%7B%22name%22:%22institutes_supporting_study_array%22,%22facets%22:%5B%22NCATS%22%5D%7D%5D", "NCATS")</f>
        <v>0</v>
      </c>
      <c r="B4">
        <v>13</v>
      </c>
      <c r="C4">
        <v>0.07975460122699386</v>
      </c>
      <c r="D4" t="s">
        <v>623</v>
      </c>
    </row>
    <row r="5" spans="1:4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>
        <v>0.09815950920245399</v>
      </c>
      <c r="D5" t="s">
        <v>622</v>
      </c>
    </row>
    <row r="6" spans="1:4">
      <c r="A6">
        <f>HYPERLINK("https://radxdatahub.nih.gov/studyExplorer?&amp;facets=%5B%7B%22name%22:%22institutes_supporting_study_array%22,%22facets%22:%5B%22NHLBI%22%5D%7D%5D", "NHLBI")</f>
        <v>0</v>
      </c>
      <c r="B6">
        <v>16</v>
      </c>
      <c r="C6">
        <v>0.09815950920245399</v>
      </c>
      <c r="D6" t="s">
        <v>621</v>
      </c>
    </row>
    <row r="7" spans="1:4">
      <c r="A7">
        <f>HYPERLINK("https://radxdatahub.nih.gov/studyExplorer?&amp;facets=%5B%7B%22name%22:%22institutes_supporting_study_array%22,%22facets%22:%5B%22NCI%22%5D%7D%5D", "NCI")</f>
        <v>0</v>
      </c>
      <c r="B7">
        <v>16</v>
      </c>
      <c r="C7">
        <v>0.09815950920245399</v>
      </c>
      <c r="D7" t="s">
        <v>620</v>
      </c>
    </row>
    <row r="8" spans="1:4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>
        <v>0.1288343558282209</v>
      </c>
      <c r="D8" t="s">
        <v>619</v>
      </c>
    </row>
    <row r="9" spans="1:4">
      <c r="A9">
        <f>HYPERLINK("https://radxdatahub.nih.gov/studyExplorer?&amp;facets=%5B%7B%22name%22:%22institutes_supporting_study_array%22,%22facets%22:%5B%22NICHD%22%5D%7D%5D", "NICHD")</f>
        <v>0</v>
      </c>
      <c r="B9">
        <v>26</v>
      </c>
      <c r="C9">
        <v>0.1595092024539877</v>
      </c>
      <c r="D9" t="s">
        <v>618</v>
      </c>
    </row>
    <row r="10" spans="1:4">
      <c r="A10">
        <f>HYPERLINK("https://radxdatahub.nih.gov/studyExplorer?&amp;facets=%5B%7B%22name%22:%22institutes_supporting_study_array%22,%22facets%22:%5B%22NIMHD%22%5D%7D%5D", "NIMHD")</f>
        <v>0</v>
      </c>
      <c r="B10">
        <v>26</v>
      </c>
      <c r="C10">
        <v>0.1595092024539877</v>
      </c>
      <c r="D10" t="s">
        <v>617</v>
      </c>
    </row>
    <row r="11" spans="1:4">
      <c r="A11">
        <f>HYPERLINK("https://radxdatahub.nih.gov/studyExplorer?&amp;facets=%5B%7B%22name%22:%22institutes_supporting_study_array%22,%22facets%22:%5B%22NIMH%22%5D%7D%5D", "NIMH")</f>
        <v>0</v>
      </c>
      <c r="B11">
        <v>27</v>
      </c>
      <c r="C11">
        <v>0.1656441717791411</v>
      </c>
      <c r="D11" t="s">
        <v>616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2"/>
  <sheetViews>
    <sheetView workbookViewId="0"/>
  </sheetViews>
  <sheetFormatPr defaultRowHeight="15"/>
  <cols>
    <col min="1" max="1" width="4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19</v>
      </c>
      <c r="B1" s="1" t="s">
        <v>556</v>
      </c>
      <c r="C1" s="1" t="s">
        <v>557</v>
      </c>
      <c r="D1" s="1" t="s">
        <v>558</v>
      </c>
    </row>
    <row r="2" spans="1:4">
      <c r="A2" s="2">
        <f>HYPERLINK("https://radxdatahub.nih.gov/studyExplorer?&amp;facets=%5B%7B%22name%22:%22topics_array%22,%22facets%22:%5B%22Testing Rate/Uptake%22%5D%7D%5D", "Testing Rate/Uptake")</f>
        <v>0</v>
      </c>
      <c r="B2">
        <v>77</v>
      </c>
      <c r="C2" s="3">
        <v>0.4723926380368098</v>
      </c>
      <c r="D2" t="s">
        <v>632</v>
      </c>
    </row>
    <row r="3" spans="1:4">
      <c r="A3" s="2">
        <f>HYPERLINK("https://radxdatahub.nih.gov/studyExplorer?&amp;facets=%5B%7B%22name%22:%22topics_array%22,%22facets%22:%5B%22Virological Testing%22%5D%7D%5D", "Virological Testing")</f>
        <v>0</v>
      </c>
      <c r="B3">
        <v>58</v>
      </c>
      <c r="C3" s="3">
        <v>0.3558282208588957</v>
      </c>
      <c r="D3" t="s">
        <v>633</v>
      </c>
    </row>
    <row r="4" spans="1:4">
      <c r="A4" s="2">
        <f>HYPERLINK("https://radxdatahub.nih.gov/studyExplorer?&amp;facets=%5B%7B%22name%22:%22topics_array%22,%22facets%22:%5B%22Social Determinants of Health%22%5D%7D%5D", "Social Determinants of Health")</f>
        <v>0</v>
      </c>
      <c r="B4">
        <v>56</v>
      </c>
      <c r="C4" s="3">
        <v>0.343558282208589</v>
      </c>
      <c r="D4" t="s">
        <v>634</v>
      </c>
    </row>
    <row r="5" spans="1:4">
      <c r="A5" s="2">
        <f>HYPERLINK("https://radxdatahub.nih.gov/studyExplorer?&amp;facets=%5B%7B%22name%22:%22topics_array%22,%22facets%22:%5B%22Community Outreach Programs%22%5D%7D%5D", "Community Outreach Programs")</f>
        <v>0</v>
      </c>
      <c r="B5">
        <v>55</v>
      </c>
      <c r="C5" s="3">
        <v>0.3374233128834356</v>
      </c>
      <c r="D5" t="s">
        <v>635</v>
      </c>
    </row>
    <row r="6" spans="1:4">
      <c r="A6" s="2">
        <f>HYPERLINK("https://radxdatahub.nih.gov/studyExplorer?&amp;facets=%5B%7B%22name%22:%22topics_array%22,%22facets%22:%5B%22Vaccination Rate/Uptake%22%5D%7D%5D", "Vaccination Rate/Uptake")</f>
        <v>0</v>
      </c>
      <c r="B6">
        <v>34</v>
      </c>
      <c r="C6" s="3">
        <v>0.2085889570552147</v>
      </c>
      <c r="D6" t="s">
        <v>636</v>
      </c>
    </row>
    <row r="7" spans="1:4">
      <c r="A7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7">
        <v>33</v>
      </c>
      <c r="C7" s="3">
        <v>0.2024539877300613</v>
      </c>
      <c r="D7" t="s">
        <v>637</v>
      </c>
    </row>
    <row r="8" spans="1:4">
      <c r="A8" s="2">
        <f>HYPERLINK("https://radxdatahub.nih.gov/studyExplorer?&amp;facets=%5B%7B%22name%22:%22topics_array%22,%22facets%22:%5B%22Digital Health Applications%22%5D%7D%5D", "Digital Health Applications")</f>
        <v>0</v>
      </c>
      <c r="B8">
        <v>17</v>
      </c>
      <c r="C8" s="3">
        <v>0.1042944785276074</v>
      </c>
      <c r="D8" t="s">
        <v>638</v>
      </c>
    </row>
    <row r="9" spans="1:4">
      <c r="A9" s="2">
        <f>HYPERLINK("https://radxdatahub.nih.gov/studyExplorer?&amp;facets=%5B%7B%22name%22:%22topics_array%22,%22facets%22:%5B%22COVID in School Settings%22%5D%7D%5D", "COVID in School Settings")</f>
        <v>0</v>
      </c>
      <c r="B9">
        <v>17</v>
      </c>
      <c r="C9" s="3">
        <v>0.1042944785276074</v>
      </c>
      <c r="D9" t="s">
        <v>639</v>
      </c>
    </row>
    <row r="10" spans="1:4">
      <c r="A10" s="2">
        <f>HYPERLINK("https://radxdatahub.nih.gov/studyExplorer?&amp;facets=%5B%7B%22name%22:%22topic_array%22,%22facets%22:%5B%22Health Behaviors%22%5D%7D%5D", "Health Behaviors")</f>
        <v>0</v>
      </c>
      <c r="B10">
        <v>16</v>
      </c>
      <c r="C10" s="3">
        <v>0.09815950920245399</v>
      </c>
      <c r="D10" t="s">
        <v>640</v>
      </c>
    </row>
    <row r="11" spans="1:4">
      <c r="A11" s="2">
        <f>HYPERLINK("https://radxdatahub.nih.gov/studyExplorer?&amp;facets=%5B%7B%22name%22:%22topic_array%22,%22facets%22:%5B%22Diagnostic Testing%22%5D%7D%5D", "Diagnostic Testing")</f>
        <v>0</v>
      </c>
      <c r="B11">
        <v>13</v>
      </c>
      <c r="C11" s="3">
        <v>0.07975460122699386</v>
      </c>
      <c r="D11" t="s">
        <v>641</v>
      </c>
    </row>
    <row r="12" spans="1:4">
      <c r="A12" s="2">
        <f>HYPERLINK("https://radxdatahub.nih.gov/studyExplorer?&amp;facets=%5B%7B%22name%22:%22topics_array%22,%22facets%22:%5B%22Substance Use%22%5D%7D%5D", "Substance Use")</f>
        <v>0</v>
      </c>
      <c r="B12">
        <v>12</v>
      </c>
      <c r="C12" s="3">
        <v>0.0736196319018405</v>
      </c>
      <c r="D12" t="s">
        <v>642</v>
      </c>
    </row>
    <row r="13" spans="1:4">
      <c r="A13" s="2">
        <f>HYPERLINK("https://radxdatahub.nih.gov/studyExplorer?&amp;facets=%5B%7B%22name%22:%22topics_array%22,%22facets%22:%5B%22Mobile Unit Testing%22%5D%7D%5D", "Mobile Unit Testing")</f>
        <v>0</v>
      </c>
      <c r="B13">
        <v>11</v>
      </c>
      <c r="C13" s="3">
        <v>0.06748466257668712</v>
      </c>
      <c r="D13" t="s">
        <v>643</v>
      </c>
    </row>
    <row r="14" spans="1:4">
      <c r="A14" s="2">
        <f>HYPERLINK("https://radxdatahub.nih.gov/studyExplorer?&amp;facets=%5B%7B%22name%22:%22topics_array%22,%22facets%22:%5B%22Biosensor Technology%22%5D%7D%5D", "Biosensor Technology")</f>
        <v>0</v>
      </c>
      <c r="B14">
        <v>10</v>
      </c>
      <c r="C14" s="3">
        <v>0.06134969325153374</v>
      </c>
      <c r="D14" t="s">
        <v>644</v>
      </c>
    </row>
    <row r="15" spans="1:4">
      <c r="A15" s="2">
        <f>HYPERLINK("https://radxdatahub.nih.gov/studyExplorer?&amp;facets=%5B%7B%22name%22:%22topics_array%22,%22facets%22:%5B%22Comorbidities%22%5D%7D%5D", "Comorbidities")</f>
        <v>0</v>
      </c>
      <c r="B15">
        <v>10</v>
      </c>
      <c r="C15" s="3">
        <v>0.06134969325153374</v>
      </c>
      <c r="D15" t="s">
        <v>645</v>
      </c>
    </row>
    <row r="16" spans="1:4">
      <c r="A16" s="2">
        <f>HYPERLINK("https://radxdatahub.nih.gov/studyExplorer?&amp;facets=%5B%7B%22name%22:%22topics_array%22,%22facets%22:%5B%22Point-of-Care (POC) Testing%22%5D%7D%5D", "Point-of-Care (POC) Testing")</f>
        <v>0</v>
      </c>
      <c r="B16">
        <v>9</v>
      </c>
      <c r="C16" s="3">
        <v>0.05521472392638037</v>
      </c>
      <c r="D16" t="s">
        <v>646</v>
      </c>
    </row>
    <row r="17" spans="1:4">
      <c r="A17" s="2">
        <f>HYPERLINK("https://radxdatahub.nih.gov/studyExplorer?&amp;facets=%5B%7B%22name%22:%22topics_array%22,%22facets%22:%5B%22Wastewater Surveillance%22%5D%7D%5D", "Wastewater Surveillance")</f>
        <v>0</v>
      </c>
      <c r="B17">
        <v>8</v>
      </c>
      <c r="C17" s="3">
        <v>0.049079754601227</v>
      </c>
      <c r="D17" t="s">
        <v>647</v>
      </c>
    </row>
    <row r="18" spans="1:4">
      <c r="A18" s="2">
        <f>HYPERLINK("https://radxdatahub.nih.gov/studyExplorer?&amp;facets=%5B%7B%22name%22:%22topics_array%22,%22facets%22:%5B%22Serological (Antibody) Testing%22%5D%7D%5D", "Serological (Antibody) Testing")</f>
        <v>0</v>
      </c>
      <c r="B18">
        <v>8</v>
      </c>
      <c r="C18" s="3">
        <v>0.049079754601227</v>
      </c>
      <c r="D18" t="s">
        <v>648</v>
      </c>
    </row>
    <row r="19" spans="1:4">
      <c r="A19" s="2">
        <f>HYPERLINK("https://radxdatahub.nih.gov/studyExplorer?&amp;facets=%5B%7B%22name%22:%22topics_array%22,%22facets%22:%5B%22Screening Testing%22%5D%7D%5D", "Screening Testing")</f>
        <v>0</v>
      </c>
      <c r="B19">
        <v>7</v>
      </c>
      <c r="C19" s="3">
        <v>0.04294478527607362</v>
      </c>
      <c r="D19" t="s">
        <v>649</v>
      </c>
    </row>
    <row r="20" spans="1:4">
      <c r="A20" s="2">
        <f>HYPERLINK("https://radxdatahub.nih.gov/studyExplorer?&amp;facets=%5B%7B%22name%22:%22topics_array%22,%22facets%22:%5B%22Novel Biosensing and VOC%22%5D%7D%5D", "Novel Biosensing and VOC")</f>
        <v>0</v>
      </c>
      <c r="B20">
        <v>7</v>
      </c>
      <c r="C20" s="3">
        <v>0.04294478527607362</v>
      </c>
      <c r="D20" t="s">
        <v>650</v>
      </c>
    </row>
    <row r="21" spans="1:4">
      <c r="A21" s="2">
        <f>HYPERLINK("https://radxdatahub.nih.gov/studyExplorer?&amp;facets=%5B%7B%22name%22:%22topics_array%22,%22facets%22:%5B%22COVID Hotspots%22%5D%7D%5D", "COVID Hotspots")</f>
        <v>0</v>
      </c>
      <c r="B21">
        <v>6</v>
      </c>
      <c r="C21" s="3">
        <v>0.03680981595092025</v>
      </c>
      <c r="D21" t="s">
        <v>651</v>
      </c>
    </row>
    <row r="22" spans="1:4">
      <c r="A22" s="2">
        <f>HYPERLINK("https://radxdatahub.nih.gov/studyExplorer?&amp;facets=%5B%7B%22name%22:%22topics_array%22,%22facets%22:%5B%22Disease Surveillance%22%5D%7D%5D", "Disease Surveillance")</f>
        <v>0</v>
      </c>
      <c r="B22">
        <v>6</v>
      </c>
      <c r="C22" s="3">
        <v>0.03680981595092025</v>
      </c>
      <c r="D22" t="s">
        <v>652</v>
      </c>
    </row>
    <row r="23" spans="1:4">
      <c r="A23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23">
        <v>6</v>
      </c>
      <c r="C23" s="3">
        <v>0.03680981595092025</v>
      </c>
      <c r="D23" t="s">
        <v>653</v>
      </c>
    </row>
    <row r="24" spans="1:4">
      <c r="A24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24">
        <v>6</v>
      </c>
      <c r="C24" s="3">
        <v>0.03680981595092025</v>
      </c>
      <c r="D24" t="s">
        <v>653</v>
      </c>
    </row>
    <row r="25" spans="1:4">
      <c r="A25" s="2">
        <f>HYPERLINK("https://radxdatahub.nih.gov/studyExplorer?&amp;facets=%5B%7B%22name%22:%22topics_array%22,%22facets%22:%5B%22Children%22%5D%7D%5D", "Children")</f>
        <v>0</v>
      </c>
      <c r="B25">
        <v>6</v>
      </c>
      <c r="C25" s="3">
        <v>0.03680981595092025</v>
      </c>
      <c r="D25" t="s">
        <v>653</v>
      </c>
    </row>
    <row r="26" spans="1:4">
      <c r="A26" s="2">
        <f>HYPERLINK("https://radxdatahub.nih.gov/studyExplorer?&amp;facets=%5B%7B%22name%22:%22topics_array%22,%22facets%22:%5B%22Multimodal Surveillance%22%5D%7D%5D", "Multimodal Surveillance")</f>
        <v>0</v>
      </c>
      <c r="B26">
        <v>4</v>
      </c>
      <c r="C26" s="3">
        <v>0.0245398773006135</v>
      </c>
      <c r="D26" t="s">
        <v>654</v>
      </c>
    </row>
    <row r="27" spans="1:4">
      <c r="A27" s="2">
        <f>HYPERLINK("https://radxdatahub.nih.gov/studyExplorer?&amp;facets=%5B%7B%22name%22:%22topics_array%22,%22facets%22:%5B%22Mental Health%22%5D%7D%5D", "Mental Health")</f>
        <v>0</v>
      </c>
      <c r="B27">
        <v>4</v>
      </c>
      <c r="C27" s="3">
        <v>0.0245398773006135</v>
      </c>
      <c r="D27" t="s">
        <v>655</v>
      </c>
    </row>
    <row r="28" spans="1:4">
      <c r="A28" s="2">
        <f>HYPERLINK("https://radxdatahub.nih.gov/studyExplorer?&amp;facets=%5B%7B%22name%22:%22topics_array%22,%22facets%22:%5B%22COVID Testing Deserts%22%5D%7D%5D", "COVID Testing Deserts")</f>
        <v>0</v>
      </c>
      <c r="B28">
        <v>4</v>
      </c>
      <c r="C28" s="3">
        <v>0.0245398773006135</v>
      </c>
      <c r="D28" t="s">
        <v>656</v>
      </c>
    </row>
    <row r="29" spans="1:4">
      <c r="A29" s="2">
        <f>HYPERLINK("https://radxdatahub.nih.gov/studyExplorer?&amp;facets=%5B%7B%22name%22:%22topics_array%22,%22facets%22:%5B%22Influenza%22%5D%7D%5D", "Influenza")</f>
        <v>0</v>
      </c>
      <c r="B29">
        <v>3</v>
      </c>
      <c r="C29" s="3">
        <v>0.01840490797546012</v>
      </c>
      <c r="D29" t="s">
        <v>657</v>
      </c>
    </row>
    <row r="30" spans="1:4">
      <c r="A30" s="2">
        <f>HYPERLINK("https://radxdatahub.nih.gov/studyExplorer?&amp;facets=%5B%7B%22name%22:%22topics_array%22,%22facets%22:%5B%22Next Generation Sequencing (NGS)%22%5D%7D%5D", "Next Generation Sequencing (NGS)")</f>
        <v>0</v>
      </c>
      <c r="B30">
        <v>2</v>
      </c>
      <c r="C30" s="3">
        <v>0.01226993865030675</v>
      </c>
      <c r="D30" t="s">
        <v>658</v>
      </c>
    </row>
    <row r="31" spans="1:4">
      <c r="A31" s="2">
        <f>HYPERLINK("https://radxdatahub.nih.gov/studyExplorer?&amp;facets=%5B%7B%22name%22:%22topics_array%22,%22facets%22:%5B%22Variants%22%5D%7D%5D", "Variants")</f>
        <v>0</v>
      </c>
      <c r="B31">
        <v>2</v>
      </c>
      <c r="C31" s="3">
        <v>0.01226993865030675</v>
      </c>
      <c r="D31" t="s">
        <v>659</v>
      </c>
    </row>
    <row r="32" spans="1:4">
      <c r="A32" s="2">
        <f>HYPERLINK("https://radxdatahub.nih.gov/studyExplorer?&amp;facets=%5B%7B%22name%22:%22topics_array%22,%22facets%22:%5B%22Seroprevalence%22%5D%7D%5D", "Seroprevalence")</f>
        <v>0</v>
      </c>
      <c r="B32">
        <v>2</v>
      </c>
      <c r="C32" s="3">
        <v>0.01226993865030675</v>
      </c>
      <c r="D32" t="s">
        <v>660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19</v>
      </c>
      <c r="B1" s="1" t="s">
        <v>556</v>
      </c>
      <c r="C1" s="1" t="s">
        <v>557</v>
      </c>
      <c r="D1" s="1" t="s">
        <v>558</v>
      </c>
    </row>
    <row r="2" spans="1:4">
      <c r="A2">
        <f>HYPERLINK("https://radxdatahub.nih.gov/studyExplorer?&amp;facets=%5B%7B%22name%22:%22topic_array%22,%22facets%22:%5B%22Diagnostic Testing%22%5D%7D%5D", "Diagnostic Testing")</f>
        <v>0</v>
      </c>
      <c r="B2">
        <v>13</v>
      </c>
      <c r="C2">
        <v>0.07975460122699386</v>
      </c>
      <c r="D2" t="s">
        <v>641</v>
      </c>
    </row>
    <row r="3" spans="1:4">
      <c r="A3">
        <f>HYPERLINK("https://radxdatahub.nih.gov/studyExplorer?&amp;facets=%5B%7B%22name%22:%22topic_array%22,%22facets%22:%5B%22Health Behaviors%22%5D%7D%5D", "Health Behaviors")</f>
        <v>0</v>
      </c>
      <c r="B3">
        <v>16</v>
      </c>
      <c r="C3">
        <v>0.09815950920245399</v>
      </c>
      <c r="D3" t="s">
        <v>640</v>
      </c>
    </row>
    <row r="4" spans="1:4">
      <c r="A4">
        <f>HYPERLINK("https://radxdatahub.nih.gov/studyExplorer?&amp;facets=%5B%7B%22name%22:%22topics_array%22,%22facets%22:%5B%22COVID in School Settings%22%5D%7D%5D", "COVID in School Settings")</f>
        <v>0</v>
      </c>
      <c r="B4">
        <v>17</v>
      </c>
      <c r="C4">
        <v>0.1042944785276074</v>
      </c>
      <c r="D4" t="s">
        <v>639</v>
      </c>
    </row>
    <row r="5" spans="1:4">
      <c r="A5">
        <f>HYPERLINK("https://radxdatahub.nih.gov/studyExplorer?&amp;facets=%5B%7B%22name%22:%22topics_array%22,%22facets%22:%5B%22Digital Health Applications%22%5D%7D%5D", "Digital Health Applications")</f>
        <v>0</v>
      </c>
      <c r="B5">
        <v>17</v>
      </c>
      <c r="C5">
        <v>0.1042944785276074</v>
      </c>
      <c r="D5" t="s">
        <v>638</v>
      </c>
    </row>
    <row r="6" spans="1:4">
      <c r="A6">
        <f>HYPERLINK("https://radxdatahub.nih.gov/studyExplorer?&amp;facets=%5B%7B%22name%22:%22topics_array%22,%22facets%22:%5B%22Pandemic Perceptions and Decision-Making%22%5D%7D%5D", "Pandemic Perceptions and Decision-Making")</f>
        <v>0</v>
      </c>
      <c r="B6">
        <v>33</v>
      </c>
      <c r="C6">
        <v>0.2024539877300613</v>
      </c>
      <c r="D6" t="s">
        <v>637</v>
      </c>
    </row>
    <row r="7" spans="1:4">
      <c r="A7">
        <f>HYPERLINK("https://radxdatahub.nih.gov/studyExplorer?&amp;facets=%5B%7B%22name%22:%22topics_array%22,%22facets%22:%5B%22Vaccination Rate/Uptake%22%5D%7D%5D", "Vaccination Rate/Uptake")</f>
        <v>0</v>
      </c>
      <c r="B7">
        <v>34</v>
      </c>
      <c r="C7">
        <v>0.2085889570552147</v>
      </c>
      <c r="D7" t="s">
        <v>636</v>
      </c>
    </row>
    <row r="8" spans="1:4">
      <c r="A8">
        <f>HYPERLINK("https://radxdatahub.nih.gov/studyExplorer?&amp;facets=%5B%7B%22name%22:%22topics_array%22,%22facets%22:%5B%22Community Outreach Programs%22%5D%7D%5D", "Community Outreach Programs")</f>
        <v>0</v>
      </c>
      <c r="B8">
        <v>55</v>
      </c>
      <c r="C8">
        <v>0.3374233128834356</v>
      </c>
      <c r="D8" t="s">
        <v>635</v>
      </c>
    </row>
    <row r="9" spans="1:4">
      <c r="A9">
        <f>HYPERLINK("https://radxdatahub.nih.gov/studyExplorer?&amp;facets=%5B%7B%22name%22:%22topics_array%22,%22facets%22:%5B%22Social Determinants of Health%22%5D%7D%5D", "Social Determinants of Health")</f>
        <v>0</v>
      </c>
      <c r="B9">
        <v>56</v>
      </c>
      <c r="C9">
        <v>0.343558282208589</v>
      </c>
      <c r="D9" t="s">
        <v>634</v>
      </c>
    </row>
    <row r="10" spans="1:4">
      <c r="A10">
        <f>HYPERLINK("https://radxdatahub.nih.gov/studyExplorer?&amp;facets=%5B%7B%22name%22:%22topics_array%22,%22facets%22:%5B%22Virological Testing%22%5D%7D%5D", "Virological Testing")</f>
        <v>0</v>
      </c>
      <c r="B10">
        <v>58</v>
      </c>
      <c r="C10">
        <v>0.3558282208588957</v>
      </c>
      <c r="D10" t="s">
        <v>633</v>
      </c>
    </row>
    <row r="11" spans="1:4">
      <c r="A11">
        <f>HYPERLINK("https://radxdatahub.nih.gov/studyExplorer?&amp;facets=%5B%7B%22name%22:%22topics_array%22,%22facets%22:%5B%22Testing Rate/Uptake%22%5D%7D%5D", "Testing Rate/Uptake")</f>
        <v>0</v>
      </c>
      <c r="B11">
        <v>77</v>
      </c>
      <c r="C11">
        <v>0.4723926380368098</v>
      </c>
      <c r="D11" t="s">
        <v>632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cols>
    <col min="1" max="1" width="2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21</v>
      </c>
      <c r="B1" s="1" t="s">
        <v>556</v>
      </c>
      <c r="C1" s="1" t="s">
        <v>557</v>
      </c>
      <c r="D1" s="1" t="s">
        <v>558</v>
      </c>
    </row>
    <row r="2" spans="1:4">
      <c r="A2" s="2">
        <f>HYPERLINK("https://radxdatahub.nih.gov/studyExplorer?&amp;facets=%5B%7B%22name%22:%22estimated_participant_range%22,%22facets%22:%5B%221 - 250%22%5D%7D%5D", "1-250")</f>
        <v>0</v>
      </c>
      <c r="B2">
        <v>34</v>
      </c>
      <c r="C2" s="3">
        <v>0.2085889570552147</v>
      </c>
      <c r="D2" t="s">
        <v>661</v>
      </c>
    </row>
    <row r="3" spans="1:4">
      <c r="A3" s="2">
        <f>HYPERLINK("https://radxdatahub.nih.gov/studyExplorer?&amp;facets=%5B%7B%22name%22:%22estimated_participant_range%22,%22facets%22:%5B%22251 - 500%22%5D%7D%5D", "251-500")</f>
        <v>0</v>
      </c>
      <c r="B3">
        <v>27</v>
      </c>
      <c r="C3" s="3">
        <v>0.1656441717791411</v>
      </c>
      <c r="D3" t="s">
        <v>662</v>
      </c>
    </row>
    <row r="4" spans="1:4">
      <c r="A4" s="2">
        <f>HYPERLINK("https://radxdatahub.nih.gov/studyExplorer?&amp;facets=%5B%7B%22name%22:%22estimated_participant_range%22,%22facets%22:%5B%22501 - 1000%22%5D%7D%5D", "501-1,000")</f>
        <v>0</v>
      </c>
      <c r="B4">
        <v>27</v>
      </c>
      <c r="C4" s="3">
        <v>0.1656441717791411</v>
      </c>
      <c r="D4" t="s">
        <v>663</v>
      </c>
    </row>
    <row r="5" spans="1:4">
      <c r="A5" s="2">
        <f>HYPERLINK("https://radxdatahub.nih.gov/studyExplorer?&amp;facets=%5B%7B%22name%22:%22estimated_participant_range%22,%22facets%22:%5B%22&amp;gt; 5000%22%5D%7D%5D", "&gt;5,000")</f>
        <v>0</v>
      </c>
      <c r="B5">
        <v>26</v>
      </c>
      <c r="C5" s="3">
        <v>0.1595092024539877</v>
      </c>
      <c r="D5" t="s">
        <v>664</v>
      </c>
    </row>
    <row r="6" spans="1:4">
      <c r="A6" s="2">
        <f>HYPERLINK("https://radxdatahub.nih.gov/studyExplorer?&amp;facets=%5B%7B%22name%22:%22estimated_participant_range%22,%22facets%22:%5B%222001 - 5000%22%5D%7D%5D", "2,001-5,000")</f>
        <v>0</v>
      </c>
      <c r="B6">
        <v>22</v>
      </c>
      <c r="C6" s="3">
        <v>0.1349693251533742</v>
      </c>
      <c r="D6" t="s">
        <v>665</v>
      </c>
    </row>
    <row r="7" spans="1:4">
      <c r="A7" s="2">
        <f>HYPERLINK("https://radxdatahub.nih.gov/studyExplorer?&amp;facets=%5B%7B%22name%22:%22estimated_participant_range%22,%22facets%22:%5B%221001 - 2000%22%5D%7D%5D", "1,001-2,000")</f>
        <v>0</v>
      </c>
      <c r="B7">
        <v>20</v>
      </c>
      <c r="C7" s="3">
        <v>0.1226993865030675</v>
      </c>
      <c r="D7" t="s">
        <v>666</v>
      </c>
    </row>
    <row r="8" spans="1:4">
      <c r="A8" s="2">
        <f>HYPERLINK("https://radxdatahub.nih.gov/studyExplorer?&amp;facets=%5B%7B%22name%22:%22estimated_participant_range%22,%22facets%22:%5B%22No Participants%22%5D%7D%5D", "No Participants")</f>
        <v>0</v>
      </c>
      <c r="B8">
        <v>7</v>
      </c>
      <c r="C8" s="3">
        <v>0.04294478527607362</v>
      </c>
      <c r="D8" t="s">
        <v>667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21</v>
      </c>
      <c r="B1" s="1" t="s">
        <v>556</v>
      </c>
      <c r="C1" s="1" t="s">
        <v>557</v>
      </c>
      <c r="D1" s="1" t="s">
        <v>558</v>
      </c>
    </row>
    <row r="2" spans="1:4">
      <c r="A2">
        <f>HYPERLINK("https://radxdatahub.nih.gov/studyExplorer?&amp;facets=%5B%7B%22name%22:%22estimated_participant_range%22,%22facets%22:%5B%22No Participants%22%5D%7D%5D", "No Participants")</f>
        <v>0</v>
      </c>
      <c r="B2">
        <v>7</v>
      </c>
      <c r="C2">
        <v>0.04294478527607362</v>
      </c>
      <c r="D2" t="s">
        <v>667</v>
      </c>
    </row>
    <row r="3" spans="1:4">
      <c r="A3">
        <f>HYPERLINK("https://radxdatahub.nih.gov/studyExplorer?&amp;facets=%5B%7B%22name%22:%22estimated_participant_range%22,%22facets%22:%5B%221001 - 2000%22%5D%7D%5D", "1,001-2,000")</f>
        <v>0</v>
      </c>
      <c r="B3">
        <v>20</v>
      </c>
      <c r="C3">
        <v>0.1226993865030675</v>
      </c>
      <c r="D3" t="s">
        <v>666</v>
      </c>
    </row>
    <row r="4" spans="1:4">
      <c r="A4">
        <f>HYPERLINK("https://radxdatahub.nih.gov/studyExplorer?&amp;facets=%5B%7B%22name%22:%22estimated_participant_range%22,%22facets%22:%5B%222001 - 5000%22%5D%7D%5D", "2,001-5,000")</f>
        <v>0</v>
      </c>
      <c r="B4">
        <v>22</v>
      </c>
      <c r="C4">
        <v>0.1349693251533742</v>
      </c>
      <c r="D4" t="s">
        <v>665</v>
      </c>
    </row>
    <row r="5" spans="1:4">
      <c r="A5">
        <f>HYPERLINK("https://radxdatahub.nih.gov/studyExplorer?&amp;facets=%5B%7B%22name%22:%22estimated_participant_range%22,%22facets%22:%5B%22&amp;gt; 5000%22%5D%7D%5D", "&gt;5,000")</f>
        <v>0</v>
      </c>
      <c r="B5">
        <v>26</v>
      </c>
      <c r="C5">
        <v>0.1595092024539877</v>
      </c>
      <c r="D5" t="s">
        <v>664</v>
      </c>
    </row>
    <row r="6" spans="1:4">
      <c r="A6">
        <f>HYPERLINK("https://radxdatahub.nih.gov/studyExplorer?&amp;facets=%5B%7B%22name%22:%22estimated_participant_range%22,%22facets%22:%5B%22501 - 1000%22%5D%7D%5D", "501-1,000")</f>
        <v>0</v>
      </c>
      <c r="B6">
        <v>27</v>
      </c>
      <c r="C6">
        <v>0.1656441717791411</v>
      </c>
      <c r="D6" t="s">
        <v>663</v>
      </c>
    </row>
    <row r="7" spans="1:4">
      <c r="A7">
        <f>HYPERLINK("https://radxdatahub.nih.gov/studyExplorer?&amp;facets=%5B%7B%22name%22:%22estimated_participant_range%22,%22facets%22:%5B%22251 - 500%22%5D%7D%5D", "251-500")</f>
        <v>0</v>
      </c>
      <c r="B7">
        <v>27</v>
      </c>
      <c r="C7">
        <v>0.1656441717791411</v>
      </c>
      <c r="D7" t="s">
        <v>662</v>
      </c>
    </row>
    <row r="8" spans="1:4">
      <c r="A8">
        <f>HYPERLINK("https://radxdatahub.nih.gov/studyExplorer?&amp;facets=%5B%7B%22name%22:%22estimated_participant_range%22,%22facets%22:%5B%221 - 250%22%5D%7D%5D", "1-250")</f>
        <v>0</v>
      </c>
      <c r="B8">
        <v>34</v>
      </c>
      <c r="C8">
        <v>0.2085889570552147</v>
      </c>
      <c r="D8" t="s">
        <v>661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cols>
    <col min="1" max="1" width="5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23</v>
      </c>
      <c r="B1" s="1" t="s">
        <v>556</v>
      </c>
      <c r="C1" s="1" t="s">
        <v>557</v>
      </c>
      <c r="D1" s="1" t="s">
        <v>558</v>
      </c>
    </row>
    <row r="2" spans="1:4">
      <c r="A2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2">
        <v>61</v>
      </c>
      <c r="C2" s="3">
        <v>0.3742331288343558</v>
      </c>
      <c r="D2" t="s">
        <v>668</v>
      </c>
    </row>
    <row r="3" spans="1:4">
      <c r="A3" s="2">
        <f>HYPERLINK("https://radxdatahub.nih.gov/studyExplorer?&amp;facets=%5B%7B%22name%22:%22study_focus_population%22,%22facets%22:%5B%22Racial and Ethnic Minorities%22%5D%7D%5D", "Racial and Ethnic Minorities")</f>
        <v>0</v>
      </c>
      <c r="B3">
        <v>40</v>
      </c>
      <c r="C3" s="3">
        <v>0.245398773006135</v>
      </c>
      <c r="D3" t="s">
        <v>669</v>
      </c>
    </row>
    <row r="4" spans="1:4">
      <c r="A4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4">
        <v>38</v>
      </c>
      <c r="C4" s="3">
        <v>0.2331288343558282</v>
      </c>
      <c r="D4" t="s">
        <v>670</v>
      </c>
    </row>
    <row r="5" spans="1:4">
      <c r="A5" s="2">
        <f>HYPERLINK("https://radxdatahub.nih.gov/studyExplorer?&amp;facets=%5B%7B%22name%22:%22study_focus_population%22,%22facets%22:%5B%22Hispanic and Latino%22%5D%7D%5D", "Hispanic and Latino")</f>
        <v>0</v>
      </c>
      <c r="B5">
        <v>35</v>
      </c>
      <c r="C5" s="3">
        <v>0.2147239263803681</v>
      </c>
      <c r="D5" t="s">
        <v>671</v>
      </c>
    </row>
    <row r="6" spans="1:4">
      <c r="A6" s="2">
        <f>HYPERLINK("https://radxdatahub.nih.gov/studyExplorer?&amp;facets=%5B%7B%22name%22:%22study_focus_population%22,%22facets%22:%5B%22African American%22%5D%7D%5D", "African American")</f>
        <v>0</v>
      </c>
      <c r="B6">
        <v>33</v>
      </c>
      <c r="C6" s="3">
        <v>0.2024539877300613</v>
      </c>
      <c r="D6" t="s">
        <v>672</v>
      </c>
    </row>
    <row r="7" spans="1:4">
      <c r="A7" s="2">
        <f>HYPERLINK("https://radxdatahub.nih.gov/studyExplorer?&amp;facets=%5B%7B%22name%22:%22study_focus_population%22,%22facets%22:%5B%22Children%22%5D%7D%5D", "Children")</f>
        <v>0</v>
      </c>
      <c r="B7">
        <v>29</v>
      </c>
      <c r="C7" s="3">
        <v>0.1779141104294479</v>
      </c>
      <c r="D7" t="s">
        <v>673</v>
      </c>
    </row>
    <row r="8" spans="1:4">
      <c r="A8" s="2">
        <f>HYPERLINK("https://radxdatahub.nih.gov/studyExplorer?&amp;facets=%5B%7B%22name%22:%22study_focus_population%22,%22facets%22:%5B%22School Community Members%22%5D%7D%5D", "School Community Members")</f>
        <v>0</v>
      </c>
      <c r="B8">
        <v>18</v>
      </c>
      <c r="C8" s="3">
        <v>0.1104294478527607</v>
      </c>
      <c r="D8" t="s">
        <v>674</v>
      </c>
    </row>
    <row r="9" spans="1:4">
      <c r="A9" s="2">
        <f>HYPERLINK("https://radxdatahub.nih.gov/studyExplorer?&amp;facets=%5B%7B%22name%22:%22study_focus_population%22,%22facets%22:%5B%22Adults%22%5D%7D%5D", "Adults")</f>
        <v>0</v>
      </c>
      <c r="B9">
        <v>17</v>
      </c>
      <c r="C9" s="3">
        <v>0.1042944785276074</v>
      </c>
      <c r="D9" t="s">
        <v>675</v>
      </c>
    </row>
    <row r="10" spans="1:4">
      <c r="A10" s="2">
        <f>HYPERLINK("https://radxdatahub.nih.gov/studyExplorer?&amp;facets=%5B%7B%22name%22:%22study_focus_population%22,%22facets%22:%5B%22Rural Communities%22%5D%7D%5D", "Rural Communities")</f>
        <v>0</v>
      </c>
      <c r="B10">
        <v>17</v>
      </c>
      <c r="C10" s="3">
        <v>0.1042944785276074</v>
      </c>
      <c r="D10" t="s">
        <v>676</v>
      </c>
    </row>
    <row r="11" spans="1:4">
      <c r="A11" s="2">
        <f>HYPERLINK("https://radxdatahub.nih.gov/studyExplorer?&amp;facets=%5B%7B%22name%22:%22study_focus_population%22,%22facets%22:%5B%22Older Adults or Elderly%22%5D%7D%5D", "Older Adults or Elderly")</f>
        <v>0</v>
      </c>
      <c r="B11">
        <v>10</v>
      </c>
      <c r="C11" s="3">
        <v>0.06134969325153374</v>
      </c>
      <c r="D11" t="s">
        <v>677</v>
      </c>
    </row>
    <row r="12" spans="1:4">
      <c r="A12" s="2">
        <f>HYPERLINK("https://radxdatahub.nih.gov/studyExplorer?&amp;facets=%5B%7B%22name%22:%22study_focus_population%22,%22facets%22:%5B%22Essential Workers%22%5D%7D%5D", "Essential Workers")</f>
        <v>0</v>
      </c>
      <c r="B12">
        <v>8</v>
      </c>
      <c r="C12" s="3">
        <v>0.049079754601227</v>
      </c>
      <c r="D12" t="s">
        <v>678</v>
      </c>
    </row>
    <row r="13" spans="1:4">
      <c r="A13" s="2">
        <f>HYPERLINK("https://radxdatahub.nih.gov/studyExplorer?&amp;facets=%5B%7B%22name%22:%22study_focus_population%22,%22facets%22:%5B%22Homeless/Unhoused%22%5D%7D%5D", "Homeless/Unhoused")</f>
        <v>0</v>
      </c>
      <c r="B13">
        <v>7</v>
      </c>
      <c r="C13" s="3">
        <v>0.04294478527607362</v>
      </c>
      <c r="D13" t="s">
        <v>679</v>
      </c>
    </row>
    <row r="14" spans="1:4">
      <c r="A14" s="2">
        <f>HYPERLINK("https://radxdatahub.nih.gov/studyExplorer?&amp;facets=%5B%7B%22name%22:%22study_focus_population%22,%22facets%22:%5B%22People Living with HIV/AIDs%22%5D%7D%5D", "People Living with HIV/AIDs")</f>
        <v>0</v>
      </c>
      <c r="B14">
        <v>6</v>
      </c>
      <c r="C14" s="3">
        <v>0.03680981595092025</v>
      </c>
      <c r="D14" t="s">
        <v>680</v>
      </c>
    </row>
    <row r="15" spans="1:4">
      <c r="A15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15">
        <v>5</v>
      </c>
      <c r="C15" s="3">
        <v>0.03067484662576687</v>
      </c>
      <c r="D15" t="s">
        <v>681</v>
      </c>
    </row>
    <row r="16" spans="1:4">
      <c r="A16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16">
        <v>5</v>
      </c>
      <c r="C16" s="3">
        <v>0.03067484662576687</v>
      </c>
      <c r="D16" t="s">
        <v>682</v>
      </c>
    </row>
    <row r="17" spans="1:4">
      <c r="A17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17">
        <v>5</v>
      </c>
      <c r="C17" s="3">
        <v>0.03067484662576687</v>
      </c>
      <c r="D17" t="s">
        <v>683</v>
      </c>
    </row>
    <row r="18" spans="1:4">
      <c r="A18" s="2">
        <f>HYPERLINK("https://radxdatahub.nih.gov/studyExplorer?&amp;facets=%5B%7B%22name%22:%22study_focus_population%22,%22facets%22:%5B%22Immigrants%22%5D%7D%5D", "Immigrants")</f>
        <v>0</v>
      </c>
      <c r="B18">
        <v>5</v>
      </c>
      <c r="C18" s="3">
        <v>0.03067484662576687</v>
      </c>
      <c r="D18" t="s">
        <v>684</v>
      </c>
    </row>
    <row r="19" spans="1:4">
      <c r="A19" s="2">
        <f>HYPERLINK("https://radxdatahub.nih.gov/studyExplorer?&amp;facets=%5B%7B%22name%22:%22study_focus_population%22,%22facets%22:%5B%22Asian%22%5D%7D%5D", "Asian")</f>
        <v>0</v>
      </c>
      <c r="B19">
        <v>5</v>
      </c>
      <c r="C19" s="3">
        <v>0.03067484662576687</v>
      </c>
      <c r="D19" t="s">
        <v>685</v>
      </c>
    </row>
    <row r="20" spans="1:4">
      <c r="A20" s="2">
        <f>HYPERLINK("https://radxdatahub.nih.gov/studyExplorer?&amp;facets=%5B%7B%22name%22:%22study_focus_population%22,%22facets%22:%5B%22Dialysis Patients%22%5D%7D%5D", "Dialysis Patients")</f>
        <v>0</v>
      </c>
      <c r="B20">
        <v>3</v>
      </c>
      <c r="C20" s="3">
        <v>0.01840490797546012</v>
      </c>
      <c r="D20" t="s">
        <v>686</v>
      </c>
    </row>
    <row r="21" spans="1:4">
      <c r="A21" s="2">
        <f>HYPERLINK("https://radxdatahub.nih.gov/studyExplorer?&amp;facets=%5B%7B%22name%22:%22study_focus_population%22,%22facets%22:%5B%22Sexual and Gender Minorities%22%5D%7D%5D", "Sexual and Gender Minorities")</f>
        <v>0</v>
      </c>
      <c r="B21">
        <v>3</v>
      </c>
      <c r="C21" s="3">
        <v>0.01840490797546012</v>
      </c>
      <c r="D21" t="s">
        <v>687</v>
      </c>
    </row>
    <row r="22" spans="1:4">
      <c r="A22" s="2">
        <f>HYPERLINK("https://radxdatahub.nih.gov/studyExplorer?&amp;facets=%5B%7B%22name%22:%22study_focus_population%22,%22facets%22:%5B%22Pregnant (or Nursing) Women%22%5D%7D%5D", "Pregnant (or Nursing) Women")</f>
        <v>0</v>
      </c>
      <c r="B22">
        <v>2</v>
      </c>
      <c r="C22" s="3">
        <v>0.01226993865030675</v>
      </c>
      <c r="D22" t="s">
        <v>688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23</v>
      </c>
      <c r="B1" s="1" t="s">
        <v>556</v>
      </c>
      <c r="C1" s="1" t="s">
        <v>557</v>
      </c>
      <c r="D1" s="1" t="s">
        <v>558</v>
      </c>
    </row>
    <row r="2" spans="1:4">
      <c r="A2">
        <f>HYPERLINK("https://radxdatahub.nih.gov/studyExplorer?&amp;facets=%5B%7B%22name%22:%22study_focus_population%22,%22facets%22:%5B%22Older Adults or Elderly%22%5D%7D%5D", "Older Adults or Elderly")</f>
        <v>0</v>
      </c>
      <c r="B2">
        <v>10</v>
      </c>
      <c r="C2">
        <v>0.06134969325153374</v>
      </c>
      <c r="D2" t="s">
        <v>677</v>
      </c>
    </row>
    <row r="3" spans="1:4">
      <c r="A3">
        <f>HYPERLINK("https://radxdatahub.nih.gov/studyExplorer?&amp;facets=%5B%7B%22name%22:%22study_focus_population%22,%22facets%22:%5B%22Rural Communities%22%5D%7D%5D", "Rural Communities")</f>
        <v>0</v>
      </c>
      <c r="B3">
        <v>17</v>
      </c>
      <c r="C3">
        <v>0.1042944785276074</v>
      </c>
      <c r="D3" t="s">
        <v>676</v>
      </c>
    </row>
    <row r="4" spans="1:4">
      <c r="A4">
        <f>HYPERLINK("https://radxdatahub.nih.gov/studyExplorer?&amp;facets=%5B%7B%22name%22:%22study_focus_population%22,%22facets%22:%5B%22Adults%22%5D%7D%5D", "Adults")</f>
        <v>0</v>
      </c>
      <c r="B4">
        <v>17</v>
      </c>
      <c r="C4">
        <v>0.1042944785276074</v>
      </c>
      <c r="D4" t="s">
        <v>675</v>
      </c>
    </row>
    <row r="5" spans="1:4">
      <c r="A5">
        <f>HYPERLINK("https://radxdatahub.nih.gov/studyExplorer?&amp;facets=%5B%7B%22name%22:%22study_focus_population%22,%22facets%22:%5B%22School Community Members%22%5D%7D%5D", "School Community Members")</f>
        <v>0</v>
      </c>
      <c r="B5">
        <v>18</v>
      </c>
      <c r="C5">
        <v>0.1104294478527607</v>
      </c>
      <c r="D5" t="s">
        <v>674</v>
      </c>
    </row>
    <row r="6" spans="1:4">
      <c r="A6">
        <f>HYPERLINK("https://radxdatahub.nih.gov/studyExplorer?&amp;facets=%5B%7B%22name%22:%22study_focus_population%22,%22facets%22:%5B%22Children%22%5D%7D%5D", "Children")</f>
        <v>0</v>
      </c>
      <c r="B6">
        <v>29</v>
      </c>
      <c r="C6">
        <v>0.1779141104294479</v>
      </c>
      <c r="D6" t="s">
        <v>673</v>
      </c>
    </row>
    <row r="7" spans="1:4">
      <c r="A7">
        <f>HYPERLINK("https://radxdatahub.nih.gov/studyExplorer?&amp;facets=%5B%7B%22name%22:%22study_focus_population%22,%22facets%22:%5B%22African American%22%5D%7D%5D", "African American")</f>
        <v>0</v>
      </c>
      <c r="B7">
        <v>33</v>
      </c>
      <c r="C7">
        <v>0.2024539877300613</v>
      </c>
      <c r="D7" t="s">
        <v>672</v>
      </c>
    </row>
    <row r="8" spans="1:4">
      <c r="A8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>
        <v>0.2147239263803681</v>
      </c>
      <c r="D8" t="s">
        <v>671</v>
      </c>
    </row>
    <row r="9" spans="1:4">
      <c r="A9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9">
        <v>38</v>
      </c>
      <c r="C9">
        <v>0.2331288343558282</v>
      </c>
      <c r="D9" t="s">
        <v>670</v>
      </c>
    </row>
    <row r="10" spans="1:4">
      <c r="A10">
        <f>HYPERLINK("https://radxdatahub.nih.gov/studyExplorer?&amp;facets=%5B%7B%22name%22:%22study_focus_population%22,%22facets%22:%5B%22Racial and Ethnic Minorities%22%5D%7D%5D", "Racial and Ethnic Minorities")</f>
        <v>0</v>
      </c>
      <c r="B10">
        <v>40</v>
      </c>
      <c r="C10">
        <v>0.245398773006135</v>
      </c>
      <c r="D10" t="s">
        <v>669</v>
      </c>
    </row>
    <row r="11" spans="1:4">
      <c r="A11">
        <f>HYPERLINK("https://radxdatahub.nih.gov/studyExplorer?&amp;facets=%5B%7B%22name%22:%22study_focus_population%22,%22facets%22:%5B%22Underserved/Vulnerable Population%22%5D%7D%5D", "Underserved/Vulnerable Population")</f>
        <v>0</v>
      </c>
      <c r="B11">
        <v>61</v>
      </c>
      <c r="C11">
        <v>0.3742331288343558</v>
      </c>
      <c r="D11" t="s">
        <v>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4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25.7109375" customWidth="1"/>
    <col min="9" max="10" width="20.7109375" customWidth="1"/>
  </cols>
  <sheetData>
    <row r="1" spans="1:10">
      <c r="A1" s="1" t="s">
        <v>26</v>
      </c>
      <c r="B1" s="1" t="s">
        <v>9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21</v>
      </c>
      <c r="J1" s="1" t="s">
        <v>33</v>
      </c>
    </row>
    <row r="2" spans="1:10">
      <c r="A2" t="s">
        <v>34</v>
      </c>
      <c r="B2" t="s">
        <v>197</v>
      </c>
      <c r="C2" t="s">
        <v>201</v>
      </c>
      <c r="D2" t="s">
        <v>212</v>
      </c>
      <c r="E2" t="s">
        <v>279</v>
      </c>
      <c r="F2" t="s">
        <v>320</v>
      </c>
      <c r="G2" t="s">
        <v>339</v>
      </c>
      <c r="I2" t="s">
        <v>549</v>
      </c>
      <c r="J2">
        <v>300</v>
      </c>
    </row>
    <row r="3" spans="1:10">
      <c r="A3" t="s">
        <v>35</v>
      </c>
      <c r="B3" t="s">
        <v>197</v>
      </c>
      <c r="C3" t="s">
        <v>201</v>
      </c>
      <c r="D3" t="s">
        <v>213</v>
      </c>
      <c r="E3" t="s">
        <v>280</v>
      </c>
      <c r="F3" t="s">
        <v>320</v>
      </c>
      <c r="G3" t="s">
        <v>340</v>
      </c>
      <c r="I3" t="s">
        <v>550</v>
      </c>
      <c r="J3">
        <v>40</v>
      </c>
    </row>
    <row r="4" spans="1:10">
      <c r="A4" t="s">
        <v>36</v>
      </c>
      <c r="B4" t="s">
        <v>198</v>
      </c>
      <c r="C4" t="s">
        <v>201</v>
      </c>
      <c r="D4" t="s">
        <v>214</v>
      </c>
      <c r="E4" t="s">
        <v>281</v>
      </c>
      <c r="F4" t="s">
        <v>321</v>
      </c>
      <c r="G4" t="s">
        <v>341</v>
      </c>
      <c r="H4" t="s">
        <v>461</v>
      </c>
      <c r="I4" t="s">
        <v>550</v>
      </c>
      <c r="J4">
        <v>132</v>
      </c>
    </row>
    <row r="5" spans="1:10">
      <c r="A5" t="s">
        <v>37</v>
      </c>
      <c r="B5" t="s">
        <v>198</v>
      </c>
      <c r="C5" t="s">
        <v>202</v>
      </c>
      <c r="D5" t="s">
        <v>215</v>
      </c>
      <c r="E5" t="s">
        <v>281</v>
      </c>
      <c r="F5" t="s">
        <v>322</v>
      </c>
      <c r="G5" t="s">
        <v>342</v>
      </c>
      <c r="H5" t="s">
        <v>462</v>
      </c>
      <c r="I5" t="s">
        <v>551</v>
      </c>
      <c r="J5">
        <v>4000</v>
      </c>
    </row>
    <row r="6" spans="1:10">
      <c r="A6" t="s">
        <v>38</v>
      </c>
      <c r="B6" t="s">
        <v>199</v>
      </c>
      <c r="C6" t="s">
        <v>201</v>
      </c>
      <c r="D6" t="s">
        <v>216</v>
      </c>
      <c r="E6" t="s">
        <v>282</v>
      </c>
      <c r="F6" t="s">
        <v>323</v>
      </c>
      <c r="G6" t="s">
        <v>343</v>
      </c>
      <c r="H6" t="s">
        <v>463</v>
      </c>
      <c r="I6" t="s">
        <v>551</v>
      </c>
      <c r="J6">
        <v>3700</v>
      </c>
    </row>
    <row r="7" spans="1:10">
      <c r="A7" t="s">
        <v>39</v>
      </c>
      <c r="B7" t="s">
        <v>199</v>
      </c>
      <c r="C7" t="s">
        <v>201</v>
      </c>
      <c r="D7" t="s">
        <v>217</v>
      </c>
      <c r="E7" t="s">
        <v>282</v>
      </c>
      <c r="F7" t="s">
        <v>324</v>
      </c>
      <c r="G7" t="s">
        <v>344</v>
      </c>
      <c r="H7" t="s">
        <v>464</v>
      </c>
      <c r="I7" t="s">
        <v>552</v>
      </c>
      <c r="J7">
        <v>800</v>
      </c>
    </row>
    <row r="8" spans="1:10">
      <c r="A8" t="s">
        <v>40</v>
      </c>
      <c r="B8" t="s">
        <v>199</v>
      </c>
      <c r="C8" t="s">
        <v>201</v>
      </c>
      <c r="D8" t="s">
        <v>218</v>
      </c>
      <c r="E8" t="s">
        <v>283</v>
      </c>
      <c r="F8" t="s">
        <v>322</v>
      </c>
      <c r="G8" t="s">
        <v>345</v>
      </c>
      <c r="H8" t="s">
        <v>465</v>
      </c>
      <c r="I8" t="s">
        <v>553</v>
      </c>
      <c r="J8">
        <v>30000</v>
      </c>
    </row>
    <row r="9" spans="1:10">
      <c r="A9" t="s">
        <v>41</v>
      </c>
      <c r="B9" t="s">
        <v>198</v>
      </c>
      <c r="C9" t="s">
        <v>201</v>
      </c>
      <c r="D9" t="s">
        <v>219</v>
      </c>
      <c r="E9" t="s">
        <v>284</v>
      </c>
      <c r="F9" t="s">
        <v>321</v>
      </c>
      <c r="G9" t="s">
        <v>346</v>
      </c>
      <c r="H9" t="s">
        <v>466</v>
      </c>
      <c r="I9" t="s">
        <v>553</v>
      </c>
      <c r="J9">
        <v>7000</v>
      </c>
    </row>
    <row r="10" spans="1:10">
      <c r="A10" t="s">
        <v>42</v>
      </c>
      <c r="B10" t="s">
        <v>199</v>
      </c>
      <c r="C10" t="s">
        <v>203</v>
      </c>
      <c r="D10" t="s">
        <v>220</v>
      </c>
      <c r="E10" t="s">
        <v>283</v>
      </c>
      <c r="F10" t="s">
        <v>325</v>
      </c>
      <c r="G10" t="s">
        <v>347</v>
      </c>
      <c r="I10" t="s">
        <v>554</v>
      </c>
      <c r="J10">
        <v>0</v>
      </c>
    </row>
    <row r="11" spans="1:10">
      <c r="A11" t="s">
        <v>43</v>
      </c>
      <c r="B11" t="s">
        <v>197</v>
      </c>
      <c r="C11" t="s">
        <v>201</v>
      </c>
      <c r="E11" t="s">
        <v>280</v>
      </c>
      <c r="F11" t="s">
        <v>320</v>
      </c>
      <c r="G11" t="s">
        <v>348</v>
      </c>
      <c r="I11" t="s">
        <v>554</v>
      </c>
      <c r="J11">
        <v>0</v>
      </c>
    </row>
    <row r="12" spans="1:10">
      <c r="A12" t="s">
        <v>44</v>
      </c>
      <c r="B12" t="s">
        <v>197</v>
      </c>
      <c r="C12" t="s">
        <v>201</v>
      </c>
      <c r="D12" t="s">
        <v>219</v>
      </c>
      <c r="E12" t="s">
        <v>285</v>
      </c>
      <c r="F12" t="s">
        <v>320</v>
      </c>
      <c r="G12" t="s">
        <v>349</v>
      </c>
      <c r="H12" t="s">
        <v>464</v>
      </c>
      <c r="I12" t="s">
        <v>550</v>
      </c>
      <c r="J12">
        <v>2</v>
      </c>
    </row>
    <row r="13" spans="1:10">
      <c r="A13" t="s">
        <v>45</v>
      </c>
      <c r="B13" t="s">
        <v>197</v>
      </c>
      <c r="C13" t="s">
        <v>201</v>
      </c>
      <c r="D13" t="s">
        <v>221</v>
      </c>
      <c r="E13" t="s">
        <v>286</v>
      </c>
      <c r="F13" t="s">
        <v>320</v>
      </c>
      <c r="G13" t="s">
        <v>350</v>
      </c>
      <c r="H13" t="s">
        <v>467</v>
      </c>
      <c r="I13" t="s">
        <v>550</v>
      </c>
      <c r="J13">
        <v>23</v>
      </c>
    </row>
    <row r="14" spans="1:10">
      <c r="A14" t="s">
        <v>46</v>
      </c>
      <c r="B14" t="s">
        <v>197</v>
      </c>
      <c r="C14" t="s">
        <v>201</v>
      </c>
      <c r="D14" t="s">
        <v>222</v>
      </c>
      <c r="E14" t="s">
        <v>284</v>
      </c>
      <c r="F14" t="s">
        <v>320</v>
      </c>
      <c r="G14" t="s">
        <v>350</v>
      </c>
      <c r="I14" t="s">
        <v>550</v>
      </c>
      <c r="J14">
        <v>95</v>
      </c>
    </row>
    <row r="15" spans="1:10">
      <c r="A15" t="s">
        <v>47</v>
      </c>
      <c r="B15" t="s">
        <v>197</v>
      </c>
      <c r="C15" t="s">
        <v>201</v>
      </c>
      <c r="D15" t="s">
        <v>222</v>
      </c>
      <c r="E15" t="s">
        <v>282</v>
      </c>
      <c r="F15" t="s">
        <v>320</v>
      </c>
      <c r="G15" t="s">
        <v>350</v>
      </c>
      <c r="I15" t="s">
        <v>551</v>
      </c>
      <c r="J15">
        <v>3034</v>
      </c>
    </row>
    <row r="16" spans="1:10">
      <c r="A16" t="s">
        <v>48</v>
      </c>
      <c r="B16" t="s">
        <v>197</v>
      </c>
      <c r="C16" t="s">
        <v>201</v>
      </c>
      <c r="D16" t="s">
        <v>222</v>
      </c>
      <c r="E16" t="s">
        <v>284</v>
      </c>
      <c r="F16" t="s">
        <v>320</v>
      </c>
      <c r="G16" t="s">
        <v>351</v>
      </c>
      <c r="I16" t="s">
        <v>551</v>
      </c>
      <c r="J16">
        <v>4312</v>
      </c>
    </row>
    <row r="17" spans="1:10">
      <c r="A17" t="s">
        <v>49</v>
      </c>
      <c r="B17" t="s">
        <v>197</v>
      </c>
      <c r="C17" t="s">
        <v>201</v>
      </c>
      <c r="D17" t="s">
        <v>223</v>
      </c>
      <c r="E17" t="s">
        <v>287</v>
      </c>
      <c r="F17" t="s">
        <v>326</v>
      </c>
      <c r="G17" t="s">
        <v>339</v>
      </c>
      <c r="I17" t="s">
        <v>552</v>
      </c>
      <c r="J17">
        <v>627</v>
      </c>
    </row>
    <row r="18" spans="1:10">
      <c r="A18" t="s">
        <v>50</v>
      </c>
      <c r="B18" t="s">
        <v>199</v>
      </c>
      <c r="C18" t="s">
        <v>204</v>
      </c>
      <c r="D18" t="s">
        <v>224</v>
      </c>
      <c r="E18" t="s">
        <v>288</v>
      </c>
      <c r="F18" t="s">
        <v>322</v>
      </c>
      <c r="G18" t="s">
        <v>352</v>
      </c>
      <c r="H18" t="s">
        <v>468</v>
      </c>
      <c r="I18" t="s">
        <v>550</v>
      </c>
      <c r="J18">
        <v>24</v>
      </c>
    </row>
    <row r="19" spans="1:10">
      <c r="A19" t="s">
        <v>51</v>
      </c>
      <c r="B19" t="s">
        <v>199</v>
      </c>
      <c r="C19" t="s">
        <v>204</v>
      </c>
      <c r="D19" t="s">
        <v>225</v>
      </c>
      <c r="E19" t="s">
        <v>289</v>
      </c>
      <c r="F19" t="s">
        <v>327</v>
      </c>
      <c r="G19" t="s">
        <v>350</v>
      </c>
      <c r="I19" t="s">
        <v>550</v>
      </c>
      <c r="J19">
        <v>2</v>
      </c>
    </row>
    <row r="20" spans="1:10">
      <c r="A20" t="s">
        <v>52</v>
      </c>
      <c r="B20" t="s">
        <v>199</v>
      </c>
      <c r="C20" t="s">
        <v>204</v>
      </c>
      <c r="D20" t="s">
        <v>226</v>
      </c>
      <c r="E20" t="s">
        <v>290</v>
      </c>
      <c r="F20" t="s">
        <v>328</v>
      </c>
      <c r="G20" t="s">
        <v>353</v>
      </c>
      <c r="I20" t="s">
        <v>554</v>
      </c>
      <c r="J20">
        <v>0</v>
      </c>
    </row>
    <row r="21" spans="1:10">
      <c r="A21" t="s">
        <v>53</v>
      </c>
      <c r="B21" t="s">
        <v>199</v>
      </c>
      <c r="C21" t="s">
        <v>204</v>
      </c>
      <c r="D21" t="s">
        <v>227</v>
      </c>
      <c r="E21" t="s">
        <v>291</v>
      </c>
      <c r="F21" t="s">
        <v>327</v>
      </c>
      <c r="G21" t="s">
        <v>354</v>
      </c>
      <c r="I21" t="s">
        <v>554</v>
      </c>
      <c r="J21">
        <v>0</v>
      </c>
    </row>
    <row r="22" spans="1:10">
      <c r="A22" t="s">
        <v>54</v>
      </c>
      <c r="B22" t="s">
        <v>199</v>
      </c>
      <c r="C22" t="s">
        <v>201</v>
      </c>
      <c r="D22" t="s">
        <v>228</v>
      </c>
      <c r="E22" t="s">
        <v>290</v>
      </c>
      <c r="F22" t="s">
        <v>329</v>
      </c>
      <c r="G22" t="s">
        <v>355</v>
      </c>
      <c r="H22" t="s">
        <v>469</v>
      </c>
      <c r="I22" t="s">
        <v>555</v>
      </c>
      <c r="J22">
        <v>1004</v>
      </c>
    </row>
    <row r="23" spans="1:10">
      <c r="A23" t="s">
        <v>55</v>
      </c>
      <c r="B23" t="s">
        <v>199</v>
      </c>
      <c r="C23" t="s">
        <v>205</v>
      </c>
      <c r="D23" t="s">
        <v>225</v>
      </c>
      <c r="E23" t="s">
        <v>292</v>
      </c>
      <c r="F23" t="s">
        <v>324</v>
      </c>
      <c r="G23" t="s">
        <v>356</v>
      </c>
      <c r="I23" t="s">
        <v>554</v>
      </c>
      <c r="J23">
        <v>0</v>
      </c>
    </row>
    <row r="24" spans="1:10">
      <c r="A24" t="s">
        <v>56</v>
      </c>
      <c r="B24" t="s">
        <v>199</v>
      </c>
      <c r="C24" t="s">
        <v>201</v>
      </c>
      <c r="D24" t="s">
        <v>229</v>
      </c>
      <c r="E24" t="s">
        <v>293</v>
      </c>
      <c r="F24" t="s">
        <v>321</v>
      </c>
      <c r="G24" t="s">
        <v>357</v>
      </c>
      <c r="H24" t="s">
        <v>466</v>
      </c>
      <c r="I24" t="s">
        <v>551</v>
      </c>
      <c r="J24">
        <v>3864</v>
      </c>
    </row>
    <row r="25" spans="1:10">
      <c r="A25" t="s">
        <v>57</v>
      </c>
      <c r="B25" t="s">
        <v>199</v>
      </c>
      <c r="C25" t="s">
        <v>204</v>
      </c>
      <c r="D25" t="s">
        <v>230</v>
      </c>
      <c r="E25" t="s">
        <v>294</v>
      </c>
      <c r="F25" t="s">
        <v>329</v>
      </c>
      <c r="G25" t="s">
        <v>358</v>
      </c>
      <c r="H25" t="s">
        <v>469</v>
      </c>
      <c r="I25" t="s">
        <v>553</v>
      </c>
      <c r="J25">
        <v>16445</v>
      </c>
    </row>
    <row r="26" spans="1:10">
      <c r="A26" t="s">
        <v>58</v>
      </c>
      <c r="B26" t="s">
        <v>199</v>
      </c>
      <c r="C26" t="s">
        <v>204</v>
      </c>
      <c r="D26" t="s">
        <v>225</v>
      </c>
      <c r="E26" t="s">
        <v>292</v>
      </c>
      <c r="F26" t="s">
        <v>326</v>
      </c>
      <c r="I26" t="s">
        <v>552</v>
      </c>
      <c r="J26">
        <v>800</v>
      </c>
    </row>
    <row r="27" spans="1:10">
      <c r="A27" t="s">
        <v>59</v>
      </c>
      <c r="B27" t="s">
        <v>199</v>
      </c>
      <c r="C27" t="s">
        <v>201</v>
      </c>
      <c r="D27" t="s">
        <v>225</v>
      </c>
      <c r="E27" t="s">
        <v>295</v>
      </c>
      <c r="F27" t="s">
        <v>328</v>
      </c>
      <c r="G27" t="s">
        <v>359</v>
      </c>
      <c r="I27" t="s">
        <v>552</v>
      </c>
      <c r="J27">
        <v>900</v>
      </c>
    </row>
    <row r="28" spans="1:10">
      <c r="A28" t="s">
        <v>60</v>
      </c>
      <c r="B28" t="s">
        <v>199</v>
      </c>
      <c r="C28" t="s">
        <v>204</v>
      </c>
      <c r="D28" t="s">
        <v>225</v>
      </c>
      <c r="E28" t="s">
        <v>290</v>
      </c>
      <c r="F28" t="s">
        <v>327</v>
      </c>
      <c r="G28" t="s">
        <v>353</v>
      </c>
      <c r="I28" t="s">
        <v>555</v>
      </c>
      <c r="J28">
        <v>1200</v>
      </c>
    </row>
    <row r="29" spans="1:10">
      <c r="A29" t="s">
        <v>61</v>
      </c>
      <c r="B29" t="s">
        <v>198</v>
      </c>
      <c r="C29" t="s">
        <v>201</v>
      </c>
      <c r="D29" t="s">
        <v>229</v>
      </c>
      <c r="E29" t="s">
        <v>296</v>
      </c>
      <c r="F29" t="s">
        <v>328</v>
      </c>
      <c r="G29" t="s">
        <v>360</v>
      </c>
      <c r="H29" t="s">
        <v>470</v>
      </c>
      <c r="I29" t="s">
        <v>549</v>
      </c>
      <c r="J29">
        <v>400</v>
      </c>
    </row>
    <row r="30" spans="1:10">
      <c r="A30" t="s">
        <v>62</v>
      </c>
      <c r="B30" t="s">
        <v>198</v>
      </c>
      <c r="C30" t="s">
        <v>206</v>
      </c>
      <c r="D30" t="s">
        <v>229</v>
      </c>
      <c r="E30" t="s">
        <v>297</v>
      </c>
      <c r="F30" t="s">
        <v>323</v>
      </c>
      <c r="G30" t="s">
        <v>361</v>
      </c>
      <c r="H30" t="s">
        <v>461</v>
      </c>
      <c r="I30" t="s">
        <v>550</v>
      </c>
      <c r="J30">
        <v>30</v>
      </c>
    </row>
    <row r="31" spans="1:10">
      <c r="A31" t="s">
        <v>63</v>
      </c>
      <c r="B31" t="s">
        <v>199</v>
      </c>
      <c r="C31" t="s">
        <v>207</v>
      </c>
      <c r="D31" t="s">
        <v>231</v>
      </c>
      <c r="E31" t="s">
        <v>284</v>
      </c>
      <c r="F31" t="s">
        <v>329</v>
      </c>
      <c r="H31" t="s">
        <v>471</v>
      </c>
      <c r="I31" t="s">
        <v>554</v>
      </c>
      <c r="J31">
        <v>0</v>
      </c>
    </row>
    <row r="32" spans="1:10">
      <c r="A32" t="s">
        <v>64</v>
      </c>
      <c r="B32" t="s">
        <v>199</v>
      </c>
      <c r="C32" t="s">
        <v>205</v>
      </c>
      <c r="D32" t="s">
        <v>225</v>
      </c>
      <c r="E32" t="s">
        <v>298</v>
      </c>
      <c r="F32" t="s">
        <v>324</v>
      </c>
      <c r="G32" t="s">
        <v>362</v>
      </c>
      <c r="I32" t="s">
        <v>550</v>
      </c>
      <c r="J32">
        <v>23</v>
      </c>
    </row>
    <row r="33" spans="1:10">
      <c r="A33" t="s">
        <v>65</v>
      </c>
      <c r="B33" t="s">
        <v>199</v>
      </c>
      <c r="C33" t="s">
        <v>207</v>
      </c>
      <c r="D33" t="s">
        <v>225</v>
      </c>
      <c r="E33" t="s">
        <v>299</v>
      </c>
      <c r="F33" t="s">
        <v>327</v>
      </c>
      <c r="G33" t="s">
        <v>353</v>
      </c>
      <c r="I33" t="s">
        <v>550</v>
      </c>
      <c r="J33">
        <v>95</v>
      </c>
    </row>
    <row r="34" spans="1:10">
      <c r="A34" t="s">
        <v>66</v>
      </c>
      <c r="B34" t="s">
        <v>198</v>
      </c>
      <c r="C34" t="s">
        <v>208</v>
      </c>
      <c r="D34" t="s">
        <v>232</v>
      </c>
      <c r="E34" t="s">
        <v>284</v>
      </c>
      <c r="F34" t="s">
        <v>328</v>
      </c>
      <c r="G34" t="s">
        <v>363</v>
      </c>
      <c r="H34" t="s">
        <v>472</v>
      </c>
      <c r="I34" t="s">
        <v>553</v>
      </c>
      <c r="J34">
        <v>83000</v>
      </c>
    </row>
    <row r="35" spans="1:10">
      <c r="A35" t="s">
        <v>67</v>
      </c>
      <c r="B35" t="s">
        <v>198</v>
      </c>
      <c r="C35" t="s">
        <v>208</v>
      </c>
      <c r="D35" t="s">
        <v>229</v>
      </c>
      <c r="E35" t="s">
        <v>300</v>
      </c>
      <c r="F35" t="s">
        <v>330</v>
      </c>
      <c r="G35" t="s">
        <v>364</v>
      </c>
      <c r="H35" t="s">
        <v>473</v>
      </c>
      <c r="I35" t="s">
        <v>552</v>
      </c>
      <c r="J35">
        <v>960</v>
      </c>
    </row>
    <row r="36" spans="1:10">
      <c r="A36" t="s">
        <v>68</v>
      </c>
      <c r="B36" t="s">
        <v>198</v>
      </c>
      <c r="C36" t="s">
        <v>201</v>
      </c>
      <c r="D36" t="s">
        <v>233</v>
      </c>
      <c r="E36" t="s">
        <v>284</v>
      </c>
      <c r="F36" t="s">
        <v>331</v>
      </c>
      <c r="G36" t="s">
        <v>365</v>
      </c>
      <c r="H36" t="s">
        <v>474</v>
      </c>
      <c r="I36" t="s">
        <v>555</v>
      </c>
      <c r="J36">
        <v>1050</v>
      </c>
    </row>
    <row r="37" spans="1:10">
      <c r="A37" t="s">
        <v>69</v>
      </c>
      <c r="B37" t="s">
        <v>198</v>
      </c>
      <c r="C37" t="s">
        <v>206</v>
      </c>
      <c r="D37" t="s">
        <v>234</v>
      </c>
      <c r="E37" t="s">
        <v>284</v>
      </c>
      <c r="F37" t="s">
        <v>332</v>
      </c>
      <c r="G37" t="s">
        <v>366</v>
      </c>
      <c r="H37" t="s">
        <v>475</v>
      </c>
      <c r="I37" t="s">
        <v>549</v>
      </c>
      <c r="J37">
        <v>500</v>
      </c>
    </row>
    <row r="38" spans="1:10">
      <c r="A38" t="s">
        <v>70</v>
      </c>
      <c r="B38" t="s">
        <v>199</v>
      </c>
      <c r="C38" t="s">
        <v>205</v>
      </c>
      <c r="D38" t="s">
        <v>225</v>
      </c>
      <c r="E38" t="s">
        <v>301</v>
      </c>
      <c r="F38" t="s">
        <v>326</v>
      </c>
      <c r="G38" t="s">
        <v>353</v>
      </c>
      <c r="I38" t="s">
        <v>549</v>
      </c>
      <c r="J38">
        <v>500</v>
      </c>
    </row>
    <row r="39" spans="1:10">
      <c r="A39" t="s">
        <v>71</v>
      </c>
      <c r="B39" t="s">
        <v>198</v>
      </c>
      <c r="C39" t="s">
        <v>201</v>
      </c>
      <c r="D39" t="s">
        <v>215</v>
      </c>
      <c r="E39" t="s">
        <v>281</v>
      </c>
      <c r="F39" t="s">
        <v>322</v>
      </c>
      <c r="G39" t="s">
        <v>367</v>
      </c>
      <c r="H39" t="s">
        <v>461</v>
      </c>
      <c r="I39" t="s">
        <v>553</v>
      </c>
      <c r="J39">
        <v>11200</v>
      </c>
    </row>
    <row r="40" spans="1:10">
      <c r="A40" t="s">
        <v>72</v>
      </c>
      <c r="B40" t="s">
        <v>199</v>
      </c>
      <c r="C40" t="s">
        <v>201</v>
      </c>
      <c r="D40" t="s">
        <v>235</v>
      </c>
      <c r="E40" t="s">
        <v>302</v>
      </c>
      <c r="F40" t="s">
        <v>329</v>
      </c>
      <c r="G40" t="s">
        <v>368</v>
      </c>
      <c r="H40" t="s">
        <v>469</v>
      </c>
      <c r="I40" t="s">
        <v>553</v>
      </c>
      <c r="J40">
        <v>7200</v>
      </c>
    </row>
    <row r="41" spans="1:10">
      <c r="A41" t="s">
        <v>73</v>
      </c>
      <c r="B41" t="s">
        <v>199</v>
      </c>
      <c r="C41" t="s">
        <v>201</v>
      </c>
      <c r="D41" t="s">
        <v>236</v>
      </c>
      <c r="E41" t="s">
        <v>289</v>
      </c>
      <c r="F41" t="s">
        <v>328</v>
      </c>
      <c r="G41" t="s">
        <v>359</v>
      </c>
      <c r="I41" t="s">
        <v>549</v>
      </c>
      <c r="J41">
        <v>400</v>
      </c>
    </row>
    <row r="42" spans="1:10">
      <c r="A42" t="s">
        <v>74</v>
      </c>
      <c r="B42" t="s">
        <v>199</v>
      </c>
      <c r="C42" t="s">
        <v>204</v>
      </c>
      <c r="D42" t="s">
        <v>237</v>
      </c>
      <c r="E42" t="s">
        <v>295</v>
      </c>
      <c r="F42" t="s">
        <v>328</v>
      </c>
      <c r="G42" t="s">
        <v>359</v>
      </c>
      <c r="I42" t="s">
        <v>552</v>
      </c>
      <c r="J42">
        <v>700</v>
      </c>
    </row>
    <row r="43" spans="1:10">
      <c r="A43" t="s">
        <v>75</v>
      </c>
      <c r="B43" t="s">
        <v>198</v>
      </c>
      <c r="C43" t="s">
        <v>201</v>
      </c>
      <c r="D43" t="s">
        <v>238</v>
      </c>
      <c r="E43" t="s">
        <v>284</v>
      </c>
      <c r="F43" t="s">
        <v>322</v>
      </c>
      <c r="G43" t="s">
        <v>369</v>
      </c>
      <c r="H43" t="s">
        <v>476</v>
      </c>
      <c r="I43" t="s">
        <v>551</v>
      </c>
      <c r="J43">
        <v>2400</v>
      </c>
    </row>
    <row r="44" spans="1:10">
      <c r="A44" t="s">
        <v>76</v>
      </c>
      <c r="B44" t="s">
        <v>199</v>
      </c>
      <c r="C44" t="s">
        <v>201</v>
      </c>
      <c r="D44" t="s">
        <v>239</v>
      </c>
      <c r="E44" t="s">
        <v>295</v>
      </c>
      <c r="F44" t="s">
        <v>329</v>
      </c>
      <c r="G44" t="s">
        <v>370</v>
      </c>
      <c r="H44" t="s">
        <v>469</v>
      </c>
      <c r="I44" t="s">
        <v>550</v>
      </c>
      <c r="J44">
        <v>150</v>
      </c>
    </row>
    <row r="45" spans="1:10">
      <c r="A45" t="s">
        <v>77</v>
      </c>
      <c r="B45" t="s">
        <v>199</v>
      </c>
      <c r="C45" t="s">
        <v>201</v>
      </c>
      <c r="D45" t="s">
        <v>240</v>
      </c>
      <c r="E45" t="s">
        <v>283</v>
      </c>
      <c r="F45" t="s">
        <v>322</v>
      </c>
      <c r="G45" t="s">
        <v>371</v>
      </c>
      <c r="I45" t="s">
        <v>550</v>
      </c>
      <c r="J45">
        <v>100</v>
      </c>
    </row>
    <row r="46" spans="1:10">
      <c r="A46" t="s">
        <v>78</v>
      </c>
      <c r="B46" t="s">
        <v>198</v>
      </c>
      <c r="C46" t="s">
        <v>206</v>
      </c>
      <c r="D46" t="s">
        <v>214</v>
      </c>
      <c r="E46" t="s">
        <v>281</v>
      </c>
      <c r="F46" t="s">
        <v>322</v>
      </c>
      <c r="G46" t="s">
        <v>372</v>
      </c>
      <c r="H46" t="s">
        <v>477</v>
      </c>
      <c r="I46" t="s">
        <v>551</v>
      </c>
      <c r="J46">
        <v>2050</v>
      </c>
    </row>
    <row r="47" spans="1:10">
      <c r="A47" t="s">
        <v>79</v>
      </c>
      <c r="B47" t="s">
        <v>199</v>
      </c>
      <c r="C47" t="s">
        <v>207</v>
      </c>
      <c r="D47" t="s">
        <v>241</v>
      </c>
      <c r="E47" t="s">
        <v>290</v>
      </c>
      <c r="F47" t="s">
        <v>329</v>
      </c>
      <c r="G47" t="s">
        <v>373</v>
      </c>
      <c r="H47" t="s">
        <v>469</v>
      </c>
      <c r="I47" t="s">
        <v>552</v>
      </c>
      <c r="J47">
        <v>660</v>
      </c>
    </row>
    <row r="48" spans="1:10">
      <c r="A48" t="s">
        <v>80</v>
      </c>
      <c r="B48" t="s">
        <v>198</v>
      </c>
      <c r="C48" t="s">
        <v>209</v>
      </c>
      <c r="D48" t="s">
        <v>242</v>
      </c>
      <c r="E48" t="s">
        <v>297</v>
      </c>
      <c r="F48" t="s">
        <v>321</v>
      </c>
      <c r="G48" t="s">
        <v>374</v>
      </c>
      <c r="H48" t="s">
        <v>478</v>
      </c>
      <c r="I48" t="s">
        <v>549</v>
      </c>
      <c r="J48">
        <v>500</v>
      </c>
    </row>
    <row r="49" spans="1:10">
      <c r="A49" t="s">
        <v>81</v>
      </c>
      <c r="B49" t="s">
        <v>198</v>
      </c>
      <c r="C49" t="s">
        <v>208</v>
      </c>
      <c r="D49" t="s">
        <v>229</v>
      </c>
      <c r="E49" t="s">
        <v>284</v>
      </c>
      <c r="F49" t="s">
        <v>320</v>
      </c>
      <c r="G49" t="s">
        <v>375</v>
      </c>
      <c r="H49" t="s">
        <v>479</v>
      </c>
      <c r="I49" t="s">
        <v>552</v>
      </c>
      <c r="J49">
        <v>800</v>
      </c>
    </row>
    <row r="50" spans="1:10">
      <c r="A50" t="s">
        <v>82</v>
      </c>
      <c r="B50" t="s">
        <v>198</v>
      </c>
      <c r="C50" t="s">
        <v>201</v>
      </c>
      <c r="D50" t="s">
        <v>243</v>
      </c>
      <c r="E50" t="s">
        <v>303</v>
      </c>
      <c r="F50" t="s">
        <v>328</v>
      </c>
      <c r="G50" t="s">
        <v>376</v>
      </c>
      <c r="H50" t="s">
        <v>480</v>
      </c>
      <c r="I50" t="s">
        <v>551</v>
      </c>
      <c r="J50">
        <v>3000</v>
      </c>
    </row>
    <row r="51" spans="1:10">
      <c r="A51" t="s">
        <v>83</v>
      </c>
      <c r="B51" t="s">
        <v>197</v>
      </c>
      <c r="C51" t="s">
        <v>208</v>
      </c>
      <c r="D51" t="s">
        <v>235</v>
      </c>
      <c r="E51" t="s">
        <v>285</v>
      </c>
      <c r="F51" t="s">
        <v>320</v>
      </c>
      <c r="G51" t="s">
        <v>339</v>
      </c>
      <c r="I51" t="s">
        <v>552</v>
      </c>
      <c r="J51">
        <v>1000</v>
      </c>
    </row>
    <row r="52" spans="1:10">
      <c r="A52" t="s">
        <v>84</v>
      </c>
      <c r="B52" t="s">
        <v>199</v>
      </c>
      <c r="C52" t="s">
        <v>209</v>
      </c>
      <c r="D52" t="s">
        <v>244</v>
      </c>
      <c r="E52" t="s">
        <v>304</v>
      </c>
      <c r="F52" t="s">
        <v>333</v>
      </c>
      <c r="G52" t="s">
        <v>377</v>
      </c>
      <c r="H52" t="s">
        <v>481</v>
      </c>
      <c r="I52" t="s">
        <v>555</v>
      </c>
      <c r="J52">
        <v>2000</v>
      </c>
    </row>
    <row r="53" spans="1:10">
      <c r="A53" t="s">
        <v>85</v>
      </c>
      <c r="B53" t="s">
        <v>198</v>
      </c>
      <c r="C53" t="s">
        <v>201</v>
      </c>
      <c r="D53" t="s">
        <v>245</v>
      </c>
      <c r="E53" t="s">
        <v>297</v>
      </c>
      <c r="F53" t="s">
        <v>334</v>
      </c>
      <c r="G53" t="s">
        <v>378</v>
      </c>
      <c r="H53" t="s">
        <v>482</v>
      </c>
      <c r="I53" t="s">
        <v>555</v>
      </c>
      <c r="J53">
        <v>2000</v>
      </c>
    </row>
    <row r="54" spans="1:10">
      <c r="A54" t="s">
        <v>86</v>
      </c>
      <c r="B54" t="s">
        <v>198</v>
      </c>
      <c r="C54" t="s">
        <v>208</v>
      </c>
      <c r="D54" t="s">
        <v>246</v>
      </c>
      <c r="E54" t="s">
        <v>281</v>
      </c>
      <c r="F54" t="s">
        <v>321</v>
      </c>
      <c r="G54" t="s">
        <v>379</v>
      </c>
      <c r="H54" t="s">
        <v>464</v>
      </c>
      <c r="I54" t="s">
        <v>552</v>
      </c>
      <c r="J54">
        <v>670</v>
      </c>
    </row>
    <row r="55" spans="1:10">
      <c r="A55" t="s">
        <v>87</v>
      </c>
      <c r="B55" t="s">
        <v>199</v>
      </c>
      <c r="C55" t="s">
        <v>201</v>
      </c>
      <c r="D55" t="s">
        <v>229</v>
      </c>
      <c r="E55" t="s">
        <v>304</v>
      </c>
      <c r="F55" t="s">
        <v>333</v>
      </c>
      <c r="I55" t="s">
        <v>551</v>
      </c>
      <c r="J55">
        <v>2750</v>
      </c>
    </row>
    <row r="56" spans="1:10">
      <c r="A56" t="s">
        <v>88</v>
      </c>
      <c r="B56" t="s">
        <v>198</v>
      </c>
      <c r="C56" t="s">
        <v>201</v>
      </c>
      <c r="D56" t="s">
        <v>215</v>
      </c>
      <c r="E56" t="s">
        <v>300</v>
      </c>
      <c r="F56" t="s">
        <v>328</v>
      </c>
      <c r="G56" t="s">
        <v>380</v>
      </c>
      <c r="H56" t="s">
        <v>481</v>
      </c>
      <c r="I56" t="s">
        <v>555</v>
      </c>
      <c r="J56">
        <v>2000</v>
      </c>
    </row>
    <row r="57" spans="1:10">
      <c r="A57" t="s">
        <v>89</v>
      </c>
      <c r="B57" t="s">
        <v>198</v>
      </c>
      <c r="C57" t="s">
        <v>208</v>
      </c>
      <c r="D57" t="s">
        <v>232</v>
      </c>
      <c r="E57" t="s">
        <v>284</v>
      </c>
      <c r="F57" t="s">
        <v>328</v>
      </c>
      <c r="G57" t="s">
        <v>381</v>
      </c>
      <c r="H57" t="s">
        <v>483</v>
      </c>
      <c r="I57" t="s">
        <v>553</v>
      </c>
      <c r="J57">
        <v>6000</v>
      </c>
    </row>
    <row r="58" spans="1:10">
      <c r="A58" t="s">
        <v>90</v>
      </c>
      <c r="B58" t="s">
        <v>198</v>
      </c>
      <c r="C58" t="s">
        <v>202</v>
      </c>
      <c r="D58" t="s">
        <v>243</v>
      </c>
      <c r="E58" t="s">
        <v>305</v>
      </c>
      <c r="F58" t="s">
        <v>323</v>
      </c>
      <c r="G58" t="s">
        <v>382</v>
      </c>
      <c r="H58" t="s">
        <v>484</v>
      </c>
      <c r="I58" t="s">
        <v>551</v>
      </c>
      <c r="J58">
        <v>5000</v>
      </c>
    </row>
    <row r="59" spans="1:10">
      <c r="A59" t="s">
        <v>91</v>
      </c>
      <c r="B59" t="s">
        <v>198</v>
      </c>
      <c r="C59" t="s">
        <v>206</v>
      </c>
      <c r="D59" t="s">
        <v>234</v>
      </c>
      <c r="E59" t="s">
        <v>284</v>
      </c>
      <c r="F59" t="s">
        <v>327</v>
      </c>
      <c r="G59" t="s">
        <v>383</v>
      </c>
      <c r="H59" t="s">
        <v>485</v>
      </c>
      <c r="I59" t="s">
        <v>555</v>
      </c>
      <c r="J59">
        <v>1250</v>
      </c>
    </row>
    <row r="60" spans="1:10">
      <c r="A60" t="s">
        <v>92</v>
      </c>
      <c r="B60" t="s">
        <v>198</v>
      </c>
      <c r="C60" t="s">
        <v>201</v>
      </c>
      <c r="D60" t="s">
        <v>247</v>
      </c>
      <c r="E60" t="s">
        <v>306</v>
      </c>
      <c r="F60" t="s">
        <v>334</v>
      </c>
      <c r="G60" t="s">
        <v>384</v>
      </c>
      <c r="H60" t="s">
        <v>486</v>
      </c>
      <c r="I60" t="s">
        <v>550</v>
      </c>
      <c r="J60">
        <v>227</v>
      </c>
    </row>
    <row r="61" spans="1:10">
      <c r="A61" t="s">
        <v>93</v>
      </c>
      <c r="B61" t="s">
        <v>198</v>
      </c>
      <c r="C61" t="s">
        <v>209</v>
      </c>
      <c r="D61" t="s">
        <v>215</v>
      </c>
      <c r="E61" t="s">
        <v>307</v>
      </c>
      <c r="F61" t="s">
        <v>320</v>
      </c>
      <c r="G61" t="s">
        <v>376</v>
      </c>
      <c r="H61" t="s">
        <v>487</v>
      </c>
      <c r="I61" t="s">
        <v>553</v>
      </c>
      <c r="J61">
        <v>15000</v>
      </c>
    </row>
    <row r="62" spans="1:10">
      <c r="A62" t="s">
        <v>94</v>
      </c>
      <c r="B62" t="s">
        <v>198</v>
      </c>
      <c r="C62" t="s">
        <v>210</v>
      </c>
      <c r="D62" t="s">
        <v>229</v>
      </c>
      <c r="E62" t="s">
        <v>284</v>
      </c>
      <c r="F62" t="s">
        <v>322</v>
      </c>
      <c r="G62" t="s">
        <v>385</v>
      </c>
      <c r="H62" t="s">
        <v>474</v>
      </c>
      <c r="I62" t="s">
        <v>551</v>
      </c>
      <c r="J62">
        <v>3034</v>
      </c>
    </row>
    <row r="63" spans="1:10">
      <c r="A63" t="s">
        <v>95</v>
      </c>
      <c r="B63" t="s">
        <v>199</v>
      </c>
      <c r="C63" t="s">
        <v>201</v>
      </c>
      <c r="D63" t="s">
        <v>248</v>
      </c>
      <c r="E63" t="s">
        <v>308</v>
      </c>
      <c r="F63" t="s">
        <v>330</v>
      </c>
      <c r="G63" t="s">
        <v>386</v>
      </c>
      <c r="H63" t="s">
        <v>488</v>
      </c>
      <c r="I63" t="s">
        <v>550</v>
      </c>
      <c r="J63">
        <v>120</v>
      </c>
    </row>
    <row r="64" spans="1:10">
      <c r="A64" t="s">
        <v>96</v>
      </c>
      <c r="B64" t="s">
        <v>198</v>
      </c>
      <c r="C64" t="s">
        <v>201</v>
      </c>
      <c r="D64" t="s">
        <v>212</v>
      </c>
      <c r="E64" t="s">
        <v>284</v>
      </c>
      <c r="F64" t="s">
        <v>331</v>
      </c>
      <c r="G64" t="s">
        <v>387</v>
      </c>
      <c r="H64" t="s">
        <v>489</v>
      </c>
      <c r="I64" t="s">
        <v>555</v>
      </c>
      <c r="J64">
        <v>2000</v>
      </c>
    </row>
    <row r="65" spans="1:10">
      <c r="A65" t="s">
        <v>97</v>
      </c>
      <c r="B65" t="s">
        <v>198</v>
      </c>
      <c r="C65" t="s">
        <v>201</v>
      </c>
      <c r="D65" t="s">
        <v>212</v>
      </c>
      <c r="E65" t="s">
        <v>281</v>
      </c>
      <c r="F65" t="s">
        <v>322</v>
      </c>
      <c r="G65" t="s">
        <v>388</v>
      </c>
      <c r="H65" t="s">
        <v>490</v>
      </c>
      <c r="I65" t="s">
        <v>551</v>
      </c>
      <c r="J65">
        <v>4312</v>
      </c>
    </row>
    <row r="66" spans="1:10">
      <c r="A66" t="s">
        <v>98</v>
      </c>
      <c r="B66" t="s">
        <v>198</v>
      </c>
      <c r="C66" t="s">
        <v>201</v>
      </c>
      <c r="D66" t="s">
        <v>214</v>
      </c>
      <c r="E66" t="s">
        <v>284</v>
      </c>
      <c r="F66" t="s">
        <v>329</v>
      </c>
      <c r="G66" t="s">
        <v>389</v>
      </c>
      <c r="H66" t="s">
        <v>491</v>
      </c>
      <c r="I66" t="s">
        <v>552</v>
      </c>
      <c r="J66">
        <v>627</v>
      </c>
    </row>
    <row r="67" spans="1:10">
      <c r="A67" t="s">
        <v>99</v>
      </c>
      <c r="B67" t="s">
        <v>198</v>
      </c>
      <c r="C67" t="s">
        <v>209</v>
      </c>
      <c r="D67" t="s">
        <v>229</v>
      </c>
      <c r="E67" t="s">
        <v>306</v>
      </c>
      <c r="F67" t="s">
        <v>334</v>
      </c>
      <c r="G67" t="s">
        <v>390</v>
      </c>
      <c r="H67" t="s">
        <v>492</v>
      </c>
      <c r="I67" t="s">
        <v>549</v>
      </c>
      <c r="J67">
        <v>300</v>
      </c>
    </row>
    <row r="68" spans="1:10">
      <c r="A68" t="s">
        <v>100</v>
      </c>
      <c r="B68" t="s">
        <v>199</v>
      </c>
      <c r="C68" t="s">
        <v>201</v>
      </c>
      <c r="D68" t="s">
        <v>249</v>
      </c>
      <c r="E68" t="s">
        <v>283</v>
      </c>
      <c r="F68" t="s">
        <v>322</v>
      </c>
      <c r="G68" t="s">
        <v>371</v>
      </c>
      <c r="I68" t="s">
        <v>550</v>
      </c>
      <c r="J68">
        <v>108</v>
      </c>
    </row>
    <row r="69" spans="1:10">
      <c r="A69" t="s">
        <v>101</v>
      </c>
      <c r="B69" t="s">
        <v>200</v>
      </c>
      <c r="C69" t="s">
        <v>204</v>
      </c>
      <c r="D69" t="s">
        <v>247</v>
      </c>
      <c r="E69" t="s">
        <v>309</v>
      </c>
      <c r="F69" t="s">
        <v>326</v>
      </c>
      <c r="G69" t="s">
        <v>384</v>
      </c>
      <c r="I69" t="s">
        <v>549</v>
      </c>
      <c r="J69">
        <v>488</v>
      </c>
    </row>
    <row r="70" spans="1:10">
      <c r="A70" t="s">
        <v>102</v>
      </c>
      <c r="B70" t="s">
        <v>199</v>
      </c>
      <c r="C70" t="s">
        <v>201</v>
      </c>
      <c r="E70" t="s">
        <v>292</v>
      </c>
      <c r="F70" t="s">
        <v>326</v>
      </c>
      <c r="I70" t="s">
        <v>550</v>
      </c>
      <c r="J70">
        <v>60</v>
      </c>
    </row>
    <row r="71" spans="1:10">
      <c r="A71" t="s">
        <v>103</v>
      </c>
      <c r="B71" t="s">
        <v>199</v>
      </c>
      <c r="C71" t="s">
        <v>207</v>
      </c>
      <c r="D71" t="s">
        <v>250</v>
      </c>
      <c r="E71" t="s">
        <v>304</v>
      </c>
      <c r="F71" t="s">
        <v>333</v>
      </c>
      <c r="I71" t="s">
        <v>553</v>
      </c>
      <c r="J71">
        <v>16360</v>
      </c>
    </row>
    <row r="72" spans="1:10">
      <c r="A72" t="s">
        <v>104</v>
      </c>
      <c r="B72" t="s">
        <v>199</v>
      </c>
      <c r="C72" t="s">
        <v>205</v>
      </c>
      <c r="D72" t="s">
        <v>225</v>
      </c>
      <c r="E72" t="s">
        <v>295</v>
      </c>
      <c r="F72" t="s">
        <v>327</v>
      </c>
      <c r="G72" t="s">
        <v>391</v>
      </c>
      <c r="I72" t="s">
        <v>550</v>
      </c>
      <c r="J72">
        <v>24</v>
      </c>
    </row>
    <row r="73" spans="1:10">
      <c r="A73" t="s">
        <v>105</v>
      </c>
      <c r="B73" t="s">
        <v>198</v>
      </c>
      <c r="C73" t="s">
        <v>201</v>
      </c>
      <c r="D73" t="s">
        <v>229</v>
      </c>
      <c r="E73" t="s">
        <v>284</v>
      </c>
      <c r="F73" t="s">
        <v>335</v>
      </c>
      <c r="G73" t="s">
        <v>368</v>
      </c>
      <c r="H73" t="s">
        <v>464</v>
      </c>
      <c r="I73" t="s">
        <v>555</v>
      </c>
      <c r="J73">
        <v>2000</v>
      </c>
    </row>
    <row r="74" spans="1:10">
      <c r="A74" t="s">
        <v>106</v>
      </c>
      <c r="B74" t="s">
        <v>198</v>
      </c>
      <c r="C74" t="s">
        <v>209</v>
      </c>
      <c r="D74" t="s">
        <v>214</v>
      </c>
      <c r="E74" t="s">
        <v>284</v>
      </c>
      <c r="F74" t="s">
        <v>334</v>
      </c>
      <c r="G74" t="s">
        <v>392</v>
      </c>
      <c r="H74" t="s">
        <v>493</v>
      </c>
      <c r="I74" t="s">
        <v>551</v>
      </c>
      <c r="J74">
        <v>2025</v>
      </c>
    </row>
    <row r="75" spans="1:10">
      <c r="A75" t="s">
        <v>107</v>
      </c>
      <c r="B75" t="s">
        <v>198</v>
      </c>
      <c r="C75" t="s">
        <v>201</v>
      </c>
      <c r="D75" t="s">
        <v>229</v>
      </c>
      <c r="E75" t="s">
        <v>284</v>
      </c>
      <c r="F75" t="s">
        <v>336</v>
      </c>
      <c r="G75" t="s">
        <v>393</v>
      </c>
      <c r="H75" t="s">
        <v>494</v>
      </c>
      <c r="I75" t="s">
        <v>553</v>
      </c>
      <c r="J75">
        <v>10000</v>
      </c>
    </row>
    <row r="76" spans="1:10">
      <c r="A76" t="s">
        <v>108</v>
      </c>
      <c r="B76" t="s">
        <v>199</v>
      </c>
      <c r="C76" t="s">
        <v>204</v>
      </c>
      <c r="D76" t="s">
        <v>251</v>
      </c>
      <c r="E76" t="s">
        <v>290</v>
      </c>
      <c r="F76" t="s">
        <v>328</v>
      </c>
      <c r="I76" t="s">
        <v>550</v>
      </c>
      <c r="J76">
        <v>100</v>
      </c>
    </row>
    <row r="77" spans="1:10">
      <c r="A77" t="s">
        <v>109</v>
      </c>
      <c r="B77" t="s">
        <v>198</v>
      </c>
      <c r="C77" t="s">
        <v>201</v>
      </c>
      <c r="D77" t="s">
        <v>252</v>
      </c>
      <c r="E77" t="s">
        <v>281</v>
      </c>
      <c r="F77" t="s">
        <v>320</v>
      </c>
      <c r="G77" t="s">
        <v>394</v>
      </c>
      <c r="H77" t="s">
        <v>495</v>
      </c>
      <c r="I77" t="s">
        <v>550</v>
      </c>
      <c r="J77">
        <v>150</v>
      </c>
    </row>
    <row r="78" spans="1:10">
      <c r="A78" t="s">
        <v>110</v>
      </c>
      <c r="B78" t="s">
        <v>198</v>
      </c>
      <c r="C78" t="s">
        <v>201</v>
      </c>
      <c r="D78" t="s">
        <v>243</v>
      </c>
      <c r="E78" t="s">
        <v>303</v>
      </c>
      <c r="F78" t="s">
        <v>322</v>
      </c>
      <c r="G78" t="s">
        <v>395</v>
      </c>
      <c r="H78" t="s">
        <v>496</v>
      </c>
      <c r="I78" t="s">
        <v>550</v>
      </c>
      <c r="J78">
        <v>250</v>
      </c>
    </row>
    <row r="79" spans="1:10">
      <c r="A79" t="s">
        <v>111</v>
      </c>
      <c r="B79" t="s">
        <v>199</v>
      </c>
      <c r="C79" t="s">
        <v>201</v>
      </c>
      <c r="D79" t="s">
        <v>253</v>
      </c>
      <c r="E79" t="s">
        <v>283</v>
      </c>
      <c r="F79" t="s">
        <v>322</v>
      </c>
      <c r="G79" t="s">
        <v>396</v>
      </c>
      <c r="I79" t="s">
        <v>550</v>
      </c>
      <c r="J79">
        <v>20</v>
      </c>
    </row>
    <row r="80" spans="1:10">
      <c r="A80" t="s">
        <v>112</v>
      </c>
      <c r="B80" t="s">
        <v>200</v>
      </c>
      <c r="C80" t="s">
        <v>204</v>
      </c>
      <c r="D80" t="s">
        <v>247</v>
      </c>
      <c r="E80" t="s">
        <v>310</v>
      </c>
      <c r="F80" t="s">
        <v>326</v>
      </c>
      <c r="G80" t="s">
        <v>384</v>
      </c>
      <c r="I80" t="s">
        <v>549</v>
      </c>
      <c r="J80">
        <v>341</v>
      </c>
    </row>
    <row r="81" spans="1:10">
      <c r="A81" t="s">
        <v>113</v>
      </c>
      <c r="B81" t="s">
        <v>200</v>
      </c>
      <c r="C81" t="s">
        <v>204</v>
      </c>
      <c r="D81" t="s">
        <v>247</v>
      </c>
      <c r="E81" t="s">
        <v>310</v>
      </c>
      <c r="F81" t="s">
        <v>326</v>
      </c>
      <c r="G81" t="s">
        <v>384</v>
      </c>
      <c r="I81" t="s">
        <v>549</v>
      </c>
      <c r="J81">
        <v>285</v>
      </c>
    </row>
    <row r="82" spans="1:10">
      <c r="A82" t="s">
        <v>114</v>
      </c>
      <c r="B82" t="s">
        <v>200</v>
      </c>
      <c r="C82" t="s">
        <v>205</v>
      </c>
      <c r="D82" t="s">
        <v>247</v>
      </c>
      <c r="E82" t="s">
        <v>311</v>
      </c>
      <c r="F82" t="s">
        <v>326</v>
      </c>
      <c r="G82" t="s">
        <v>397</v>
      </c>
      <c r="I82" t="s">
        <v>550</v>
      </c>
      <c r="J82">
        <v>187</v>
      </c>
    </row>
    <row r="83" spans="1:10">
      <c r="A83" t="s">
        <v>115</v>
      </c>
      <c r="B83" t="s">
        <v>200</v>
      </c>
      <c r="C83" t="s">
        <v>201</v>
      </c>
      <c r="D83" t="s">
        <v>215</v>
      </c>
      <c r="E83" t="s">
        <v>312</v>
      </c>
      <c r="F83" t="s">
        <v>326</v>
      </c>
      <c r="G83" t="s">
        <v>398</v>
      </c>
      <c r="I83" t="s">
        <v>550</v>
      </c>
      <c r="J83">
        <v>206</v>
      </c>
    </row>
    <row r="84" spans="1:10">
      <c r="A84" t="s">
        <v>116</v>
      </c>
      <c r="B84" t="s">
        <v>198</v>
      </c>
      <c r="C84" t="s">
        <v>201</v>
      </c>
      <c r="D84" t="s">
        <v>254</v>
      </c>
      <c r="E84" t="s">
        <v>281</v>
      </c>
      <c r="F84" t="s">
        <v>329</v>
      </c>
      <c r="G84" t="s">
        <v>399</v>
      </c>
      <c r="H84" t="s">
        <v>497</v>
      </c>
      <c r="I84" t="s">
        <v>552</v>
      </c>
      <c r="J84">
        <v>750</v>
      </c>
    </row>
    <row r="85" spans="1:10">
      <c r="A85" t="s">
        <v>117</v>
      </c>
      <c r="B85" t="s">
        <v>198</v>
      </c>
      <c r="C85" t="s">
        <v>208</v>
      </c>
      <c r="D85" t="s">
        <v>255</v>
      </c>
      <c r="E85" t="s">
        <v>300</v>
      </c>
      <c r="F85" t="s">
        <v>321</v>
      </c>
      <c r="G85" t="s">
        <v>400</v>
      </c>
      <c r="H85" t="s">
        <v>464</v>
      </c>
      <c r="I85" t="s">
        <v>552</v>
      </c>
      <c r="J85">
        <v>650</v>
      </c>
    </row>
    <row r="86" spans="1:10">
      <c r="A86" t="s">
        <v>118</v>
      </c>
      <c r="B86" t="s">
        <v>198</v>
      </c>
      <c r="C86" t="s">
        <v>208</v>
      </c>
      <c r="D86" t="s">
        <v>215</v>
      </c>
      <c r="E86" t="s">
        <v>309</v>
      </c>
      <c r="F86" t="s">
        <v>334</v>
      </c>
      <c r="G86" t="s">
        <v>401</v>
      </c>
      <c r="H86" t="s">
        <v>498</v>
      </c>
      <c r="I86" t="s">
        <v>551</v>
      </c>
      <c r="J86">
        <v>4800</v>
      </c>
    </row>
    <row r="87" spans="1:10">
      <c r="A87" t="s">
        <v>119</v>
      </c>
      <c r="B87" t="s">
        <v>198</v>
      </c>
      <c r="C87" t="s">
        <v>201</v>
      </c>
      <c r="D87" t="s">
        <v>256</v>
      </c>
      <c r="E87" t="s">
        <v>281</v>
      </c>
      <c r="F87" t="s">
        <v>320</v>
      </c>
      <c r="G87" t="s">
        <v>402</v>
      </c>
      <c r="H87" t="s">
        <v>499</v>
      </c>
      <c r="I87" t="s">
        <v>550</v>
      </c>
      <c r="J87">
        <v>200</v>
      </c>
    </row>
    <row r="88" spans="1:10">
      <c r="A88" t="s">
        <v>120</v>
      </c>
      <c r="B88" t="s">
        <v>199</v>
      </c>
      <c r="C88" t="s">
        <v>204</v>
      </c>
      <c r="D88" t="s">
        <v>251</v>
      </c>
      <c r="E88" t="s">
        <v>285</v>
      </c>
      <c r="F88" t="s">
        <v>327</v>
      </c>
      <c r="G88" t="s">
        <v>398</v>
      </c>
      <c r="I88" t="s">
        <v>554</v>
      </c>
      <c r="J88">
        <v>0</v>
      </c>
    </row>
    <row r="89" spans="1:10">
      <c r="A89" t="s">
        <v>121</v>
      </c>
      <c r="B89" t="s">
        <v>198</v>
      </c>
      <c r="C89" t="s">
        <v>201</v>
      </c>
      <c r="D89" t="s">
        <v>257</v>
      </c>
      <c r="E89" t="s">
        <v>297</v>
      </c>
      <c r="F89" t="s">
        <v>321</v>
      </c>
      <c r="G89" t="s">
        <v>403</v>
      </c>
      <c r="H89" t="s">
        <v>500</v>
      </c>
      <c r="I89" t="s">
        <v>555</v>
      </c>
      <c r="J89">
        <v>1800</v>
      </c>
    </row>
    <row r="90" spans="1:10">
      <c r="A90" t="s">
        <v>122</v>
      </c>
      <c r="B90" t="s">
        <v>199</v>
      </c>
      <c r="C90" t="s">
        <v>207</v>
      </c>
      <c r="D90" t="s">
        <v>236</v>
      </c>
      <c r="E90" t="s">
        <v>295</v>
      </c>
      <c r="F90" t="s">
        <v>328</v>
      </c>
      <c r="G90" t="s">
        <v>359</v>
      </c>
      <c r="I90" t="s">
        <v>552</v>
      </c>
      <c r="J90">
        <v>760</v>
      </c>
    </row>
    <row r="91" spans="1:10">
      <c r="A91" t="s">
        <v>123</v>
      </c>
      <c r="B91" t="s">
        <v>198</v>
      </c>
      <c r="C91" t="s">
        <v>207</v>
      </c>
      <c r="D91" t="s">
        <v>229</v>
      </c>
      <c r="E91" t="s">
        <v>281</v>
      </c>
      <c r="F91" t="s">
        <v>329</v>
      </c>
      <c r="G91" t="s">
        <v>404</v>
      </c>
      <c r="H91" t="s">
        <v>501</v>
      </c>
      <c r="I91" t="s">
        <v>551</v>
      </c>
      <c r="J91">
        <v>5000</v>
      </c>
    </row>
    <row r="92" spans="1:10">
      <c r="A92" t="s">
        <v>124</v>
      </c>
      <c r="B92" t="s">
        <v>198</v>
      </c>
      <c r="C92" t="s">
        <v>208</v>
      </c>
      <c r="D92" t="s">
        <v>212</v>
      </c>
      <c r="E92" t="s">
        <v>303</v>
      </c>
      <c r="F92" t="s">
        <v>326</v>
      </c>
      <c r="G92" t="s">
        <v>405</v>
      </c>
      <c r="H92" t="s">
        <v>502</v>
      </c>
      <c r="I92" t="s">
        <v>552</v>
      </c>
      <c r="J92">
        <v>1000</v>
      </c>
    </row>
    <row r="93" spans="1:10">
      <c r="A93" t="s">
        <v>125</v>
      </c>
      <c r="B93" t="s">
        <v>198</v>
      </c>
      <c r="C93" t="s">
        <v>209</v>
      </c>
      <c r="D93" t="s">
        <v>213</v>
      </c>
      <c r="E93" t="s">
        <v>284</v>
      </c>
      <c r="F93" t="s">
        <v>328</v>
      </c>
      <c r="G93" t="s">
        <v>406</v>
      </c>
      <c r="H93" t="s">
        <v>503</v>
      </c>
      <c r="I93" t="s">
        <v>552</v>
      </c>
      <c r="J93">
        <v>980</v>
      </c>
    </row>
    <row r="94" spans="1:10">
      <c r="A94" t="s">
        <v>126</v>
      </c>
      <c r="B94" t="s">
        <v>198</v>
      </c>
      <c r="C94" t="s">
        <v>201</v>
      </c>
      <c r="D94" t="s">
        <v>258</v>
      </c>
      <c r="E94" t="s">
        <v>306</v>
      </c>
      <c r="F94" t="s">
        <v>336</v>
      </c>
      <c r="G94" t="s">
        <v>407</v>
      </c>
      <c r="H94" t="s">
        <v>504</v>
      </c>
      <c r="I94" t="s">
        <v>553</v>
      </c>
      <c r="J94">
        <v>7000</v>
      </c>
    </row>
    <row r="95" spans="1:10">
      <c r="A95" t="s">
        <v>127</v>
      </c>
      <c r="B95" t="s">
        <v>198</v>
      </c>
      <c r="C95" t="s">
        <v>201</v>
      </c>
      <c r="D95" t="s">
        <v>233</v>
      </c>
      <c r="E95" t="s">
        <v>281</v>
      </c>
      <c r="F95" t="s">
        <v>334</v>
      </c>
      <c r="G95" t="s">
        <v>408</v>
      </c>
      <c r="H95" t="s">
        <v>505</v>
      </c>
      <c r="I95" t="s">
        <v>553</v>
      </c>
      <c r="J95">
        <v>100000</v>
      </c>
    </row>
    <row r="96" spans="1:10">
      <c r="A96" t="s">
        <v>128</v>
      </c>
      <c r="B96" t="s">
        <v>198</v>
      </c>
      <c r="C96" t="s">
        <v>207</v>
      </c>
      <c r="D96" t="s">
        <v>215</v>
      </c>
      <c r="E96" t="s">
        <v>281</v>
      </c>
      <c r="F96" t="s">
        <v>322</v>
      </c>
      <c r="G96" t="s">
        <v>402</v>
      </c>
      <c r="H96" t="s">
        <v>506</v>
      </c>
      <c r="I96" t="s">
        <v>550</v>
      </c>
      <c r="J96">
        <v>240</v>
      </c>
    </row>
    <row r="97" spans="1:10">
      <c r="A97" t="s">
        <v>129</v>
      </c>
      <c r="B97" t="s">
        <v>198</v>
      </c>
      <c r="C97" t="s">
        <v>209</v>
      </c>
      <c r="D97" t="s">
        <v>259</v>
      </c>
      <c r="E97" t="s">
        <v>281</v>
      </c>
      <c r="F97" t="s">
        <v>337</v>
      </c>
      <c r="G97" t="s">
        <v>409</v>
      </c>
      <c r="H97" t="s">
        <v>505</v>
      </c>
      <c r="I97" t="s">
        <v>549</v>
      </c>
      <c r="J97">
        <v>500</v>
      </c>
    </row>
    <row r="98" spans="1:10">
      <c r="A98" t="s">
        <v>130</v>
      </c>
      <c r="B98" t="s">
        <v>199</v>
      </c>
      <c r="C98" t="s">
        <v>207</v>
      </c>
      <c r="D98" t="s">
        <v>260</v>
      </c>
      <c r="E98" t="s">
        <v>290</v>
      </c>
      <c r="F98" t="s">
        <v>328</v>
      </c>
      <c r="G98" t="s">
        <v>353</v>
      </c>
      <c r="I98" t="s">
        <v>550</v>
      </c>
      <c r="J98">
        <v>200</v>
      </c>
    </row>
    <row r="99" spans="1:10">
      <c r="A99" t="s">
        <v>131</v>
      </c>
      <c r="B99" t="s">
        <v>199</v>
      </c>
      <c r="C99" t="s">
        <v>201</v>
      </c>
      <c r="D99" t="s">
        <v>261</v>
      </c>
      <c r="E99" t="s">
        <v>290</v>
      </c>
      <c r="F99" t="s">
        <v>329</v>
      </c>
      <c r="G99" t="s">
        <v>410</v>
      </c>
      <c r="H99" t="s">
        <v>469</v>
      </c>
      <c r="I99" t="s">
        <v>552</v>
      </c>
      <c r="J99">
        <v>800</v>
      </c>
    </row>
    <row r="100" spans="1:10">
      <c r="A100" t="s">
        <v>132</v>
      </c>
      <c r="B100" t="s">
        <v>198</v>
      </c>
      <c r="C100" t="s">
        <v>207</v>
      </c>
      <c r="D100" t="s">
        <v>243</v>
      </c>
      <c r="E100" t="s">
        <v>284</v>
      </c>
      <c r="F100" t="s">
        <v>338</v>
      </c>
      <c r="G100" t="s">
        <v>411</v>
      </c>
      <c r="H100" t="s">
        <v>464</v>
      </c>
      <c r="I100" t="s">
        <v>555</v>
      </c>
      <c r="J100">
        <v>1235</v>
      </c>
    </row>
    <row r="101" spans="1:10">
      <c r="A101" t="s">
        <v>133</v>
      </c>
      <c r="B101" t="s">
        <v>198</v>
      </c>
      <c r="C101" t="s">
        <v>201</v>
      </c>
      <c r="D101" t="s">
        <v>262</v>
      </c>
      <c r="E101" t="s">
        <v>284</v>
      </c>
      <c r="F101" t="s">
        <v>336</v>
      </c>
      <c r="G101" t="s">
        <v>412</v>
      </c>
      <c r="H101" t="s">
        <v>507</v>
      </c>
      <c r="I101" t="s">
        <v>553</v>
      </c>
      <c r="J101">
        <v>22000</v>
      </c>
    </row>
    <row r="102" spans="1:10">
      <c r="A102" t="s">
        <v>134</v>
      </c>
      <c r="B102" t="s">
        <v>198</v>
      </c>
      <c r="C102" t="s">
        <v>201</v>
      </c>
      <c r="D102" t="s">
        <v>243</v>
      </c>
      <c r="E102" t="s">
        <v>306</v>
      </c>
      <c r="F102" t="s">
        <v>322</v>
      </c>
      <c r="G102" t="s">
        <v>413</v>
      </c>
      <c r="H102" t="s">
        <v>508</v>
      </c>
      <c r="I102" t="s">
        <v>549</v>
      </c>
      <c r="J102">
        <v>500</v>
      </c>
    </row>
    <row r="103" spans="1:10">
      <c r="A103" t="s">
        <v>135</v>
      </c>
      <c r="B103" t="s">
        <v>198</v>
      </c>
      <c r="C103" t="s">
        <v>201</v>
      </c>
      <c r="D103" t="s">
        <v>263</v>
      </c>
      <c r="E103" t="s">
        <v>313</v>
      </c>
      <c r="F103" t="s">
        <v>329</v>
      </c>
      <c r="G103" t="s">
        <v>414</v>
      </c>
      <c r="H103" t="s">
        <v>509</v>
      </c>
      <c r="I103" t="s">
        <v>549</v>
      </c>
      <c r="J103">
        <v>450</v>
      </c>
    </row>
    <row r="104" spans="1:10">
      <c r="A104" t="s">
        <v>136</v>
      </c>
      <c r="B104" t="s">
        <v>198</v>
      </c>
      <c r="C104" t="s">
        <v>201</v>
      </c>
      <c r="D104" t="s">
        <v>213</v>
      </c>
      <c r="E104" t="s">
        <v>284</v>
      </c>
      <c r="F104" t="s">
        <v>322</v>
      </c>
      <c r="G104" t="s">
        <v>415</v>
      </c>
      <c r="H104" t="s">
        <v>510</v>
      </c>
      <c r="I104" t="s">
        <v>549</v>
      </c>
      <c r="J104">
        <v>400</v>
      </c>
    </row>
    <row r="105" spans="1:10">
      <c r="A105" t="s">
        <v>137</v>
      </c>
      <c r="B105" t="s">
        <v>198</v>
      </c>
      <c r="C105" t="s">
        <v>208</v>
      </c>
      <c r="D105" t="s">
        <v>243</v>
      </c>
      <c r="E105" t="s">
        <v>309</v>
      </c>
      <c r="F105" t="s">
        <v>329</v>
      </c>
      <c r="G105" t="s">
        <v>416</v>
      </c>
      <c r="H105" t="s">
        <v>511</v>
      </c>
      <c r="I105" t="s">
        <v>553</v>
      </c>
      <c r="J105">
        <v>5600</v>
      </c>
    </row>
    <row r="106" spans="1:10">
      <c r="A106" t="s">
        <v>138</v>
      </c>
      <c r="B106" t="s">
        <v>198</v>
      </c>
      <c r="C106" t="s">
        <v>201</v>
      </c>
      <c r="D106" t="s">
        <v>229</v>
      </c>
      <c r="E106" t="s">
        <v>284</v>
      </c>
      <c r="F106" t="s">
        <v>321</v>
      </c>
      <c r="G106" t="s">
        <v>417</v>
      </c>
      <c r="H106" t="s">
        <v>512</v>
      </c>
      <c r="I106" t="s">
        <v>555</v>
      </c>
      <c r="J106">
        <v>1400</v>
      </c>
    </row>
    <row r="107" spans="1:10">
      <c r="A107" t="s">
        <v>139</v>
      </c>
      <c r="B107" t="s">
        <v>198</v>
      </c>
      <c r="C107" t="s">
        <v>208</v>
      </c>
      <c r="D107" t="s">
        <v>264</v>
      </c>
      <c r="E107" t="s">
        <v>284</v>
      </c>
      <c r="F107" t="s">
        <v>320</v>
      </c>
      <c r="G107" t="s">
        <v>418</v>
      </c>
      <c r="H107" t="s">
        <v>513</v>
      </c>
      <c r="I107" t="s">
        <v>553</v>
      </c>
      <c r="J107">
        <v>6000</v>
      </c>
    </row>
    <row r="108" spans="1:10">
      <c r="A108" t="s">
        <v>140</v>
      </c>
      <c r="B108" t="s">
        <v>198</v>
      </c>
      <c r="C108" t="s">
        <v>201</v>
      </c>
      <c r="D108" t="s">
        <v>229</v>
      </c>
      <c r="E108" t="s">
        <v>284</v>
      </c>
      <c r="F108" t="s">
        <v>329</v>
      </c>
      <c r="G108" t="s">
        <v>419</v>
      </c>
      <c r="H108" t="s">
        <v>514</v>
      </c>
      <c r="I108" t="s">
        <v>552</v>
      </c>
      <c r="J108">
        <v>1000</v>
      </c>
    </row>
    <row r="109" spans="1:10">
      <c r="A109" t="s">
        <v>141</v>
      </c>
      <c r="B109" t="s">
        <v>198</v>
      </c>
      <c r="C109" t="s">
        <v>209</v>
      </c>
      <c r="D109" t="s">
        <v>214</v>
      </c>
      <c r="E109" t="s">
        <v>297</v>
      </c>
      <c r="F109" t="s">
        <v>331</v>
      </c>
      <c r="G109" t="s">
        <v>368</v>
      </c>
      <c r="H109" t="s">
        <v>480</v>
      </c>
      <c r="I109" t="s">
        <v>553</v>
      </c>
      <c r="J109">
        <v>35000</v>
      </c>
    </row>
    <row r="110" spans="1:10">
      <c r="A110" t="s">
        <v>142</v>
      </c>
      <c r="B110" t="s">
        <v>198</v>
      </c>
      <c r="C110" t="s">
        <v>201</v>
      </c>
      <c r="D110" t="s">
        <v>255</v>
      </c>
      <c r="E110" t="s">
        <v>300</v>
      </c>
      <c r="F110" t="s">
        <v>320</v>
      </c>
      <c r="G110" t="s">
        <v>420</v>
      </c>
      <c r="H110" t="s">
        <v>515</v>
      </c>
      <c r="I110" t="s">
        <v>553</v>
      </c>
      <c r="J110">
        <v>125000</v>
      </c>
    </row>
    <row r="111" spans="1:10">
      <c r="A111" t="s">
        <v>143</v>
      </c>
      <c r="B111" t="s">
        <v>198</v>
      </c>
      <c r="C111" t="s">
        <v>209</v>
      </c>
      <c r="D111" t="s">
        <v>265</v>
      </c>
      <c r="E111" t="s">
        <v>284</v>
      </c>
      <c r="F111" t="s">
        <v>321</v>
      </c>
      <c r="G111" t="s">
        <v>421</v>
      </c>
      <c r="H111" t="s">
        <v>516</v>
      </c>
      <c r="I111" t="s">
        <v>551</v>
      </c>
      <c r="J111">
        <v>2930</v>
      </c>
    </row>
    <row r="112" spans="1:10">
      <c r="A112" t="s">
        <v>144</v>
      </c>
      <c r="B112" t="s">
        <v>198</v>
      </c>
      <c r="C112" t="s">
        <v>201</v>
      </c>
      <c r="D112" t="s">
        <v>265</v>
      </c>
      <c r="E112" t="s">
        <v>281</v>
      </c>
      <c r="F112" t="s">
        <v>321</v>
      </c>
      <c r="G112" t="s">
        <v>422</v>
      </c>
      <c r="H112" t="s">
        <v>484</v>
      </c>
      <c r="I112" t="s">
        <v>549</v>
      </c>
      <c r="J112">
        <v>487</v>
      </c>
    </row>
    <row r="113" spans="1:10">
      <c r="A113" t="s">
        <v>145</v>
      </c>
      <c r="B113" t="s">
        <v>198</v>
      </c>
      <c r="C113" t="s">
        <v>208</v>
      </c>
      <c r="D113" t="s">
        <v>229</v>
      </c>
      <c r="E113" t="s">
        <v>309</v>
      </c>
      <c r="F113" t="s">
        <v>329</v>
      </c>
      <c r="G113" t="s">
        <v>423</v>
      </c>
      <c r="H113" t="s">
        <v>517</v>
      </c>
      <c r="I113" t="s">
        <v>553</v>
      </c>
      <c r="J113">
        <v>9000</v>
      </c>
    </row>
    <row r="114" spans="1:10">
      <c r="A114" t="s">
        <v>146</v>
      </c>
      <c r="B114" t="s">
        <v>198</v>
      </c>
      <c r="C114" t="s">
        <v>201</v>
      </c>
      <c r="D114" t="s">
        <v>247</v>
      </c>
      <c r="E114" t="s">
        <v>296</v>
      </c>
      <c r="F114" t="s">
        <v>329</v>
      </c>
      <c r="G114" t="s">
        <v>424</v>
      </c>
      <c r="H114" t="s">
        <v>518</v>
      </c>
      <c r="I114" t="s">
        <v>551</v>
      </c>
      <c r="J114">
        <v>3000</v>
      </c>
    </row>
    <row r="115" spans="1:10">
      <c r="A115" t="s">
        <v>147</v>
      </c>
      <c r="B115" t="s">
        <v>198</v>
      </c>
      <c r="C115" t="s">
        <v>201</v>
      </c>
      <c r="D115" t="s">
        <v>266</v>
      </c>
      <c r="E115" t="s">
        <v>281</v>
      </c>
      <c r="F115" t="s">
        <v>329</v>
      </c>
      <c r="G115" t="s">
        <v>425</v>
      </c>
      <c r="H115" t="s">
        <v>519</v>
      </c>
      <c r="I115" t="s">
        <v>549</v>
      </c>
      <c r="J115">
        <v>420</v>
      </c>
    </row>
    <row r="116" spans="1:10">
      <c r="A116" t="s">
        <v>148</v>
      </c>
      <c r="B116" t="s">
        <v>198</v>
      </c>
      <c r="C116" t="s">
        <v>207</v>
      </c>
      <c r="D116" t="s">
        <v>267</v>
      </c>
      <c r="E116" t="s">
        <v>284</v>
      </c>
      <c r="F116" t="s">
        <v>322</v>
      </c>
      <c r="G116" t="s">
        <v>426</v>
      </c>
      <c r="H116" t="s">
        <v>520</v>
      </c>
      <c r="I116" t="s">
        <v>552</v>
      </c>
      <c r="J116">
        <v>810</v>
      </c>
    </row>
    <row r="117" spans="1:10">
      <c r="A117" t="s">
        <v>149</v>
      </c>
      <c r="B117" t="s">
        <v>198</v>
      </c>
      <c r="C117" t="s">
        <v>201</v>
      </c>
      <c r="D117" t="s">
        <v>268</v>
      </c>
      <c r="E117" t="s">
        <v>284</v>
      </c>
      <c r="F117" t="s">
        <v>321</v>
      </c>
      <c r="G117" t="s">
        <v>427</v>
      </c>
      <c r="H117" t="s">
        <v>492</v>
      </c>
      <c r="I117" t="s">
        <v>549</v>
      </c>
      <c r="J117">
        <v>300</v>
      </c>
    </row>
    <row r="118" spans="1:10">
      <c r="A118" t="s">
        <v>150</v>
      </c>
      <c r="B118" t="s">
        <v>198</v>
      </c>
      <c r="C118" t="s">
        <v>201</v>
      </c>
      <c r="D118" t="s">
        <v>250</v>
      </c>
      <c r="E118" t="s">
        <v>281</v>
      </c>
      <c r="F118" t="s">
        <v>325</v>
      </c>
      <c r="G118" t="s">
        <v>428</v>
      </c>
      <c r="H118" t="s">
        <v>521</v>
      </c>
      <c r="I118" t="s">
        <v>550</v>
      </c>
      <c r="J118">
        <v>128</v>
      </c>
    </row>
    <row r="119" spans="1:10">
      <c r="A119" t="s">
        <v>151</v>
      </c>
      <c r="B119" t="s">
        <v>199</v>
      </c>
      <c r="C119" t="s">
        <v>209</v>
      </c>
      <c r="D119" t="s">
        <v>269</v>
      </c>
      <c r="E119" t="s">
        <v>314</v>
      </c>
      <c r="F119" t="s">
        <v>329</v>
      </c>
      <c r="G119" t="s">
        <v>373</v>
      </c>
      <c r="H119" t="s">
        <v>469</v>
      </c>
      <c r="I119" t="s">
        <v>552</v>
      </c>
      <c r="J119">
        <v>900</v>
      </c>
    </row>
    <row r="120" spans="1:10">
      <c r="A120" t="s">
        <v>152</v>
      </c>
      <c r="B120" t="s">
        <v>198</v>
      </c>
      <c r="C120" t="s">
        <v>208</v>
      </c>
      <c r="D120" t="s">
        <v>268</v>
      </c>
      <c r="E120" t="s">
        <v>281</v>
      </c>
      <c r="F120" t="s">
        <v>321</v>
      </c>
      <c r="G120" t="s">
        <v>429</v>
      </c>
      <c r="H120" t="s">
        <v>522</v>
      </c>
      <c r="I120" t="s">
        <v>549</v>
      </c>
      <c r="J120">
        <v>290</v>
      </c>
    </row>
    <row r="121" spans="1:10">
      <c r="A121" t="s">
        <v>153</v>
      </c>
      <c r="B121" t="s">
        <v>198</v>
      </c>
      <c r="C121" t="s">
        <v>208</v>
      </c>
      <c r="D121" t="s">
        <v>243</v>
      </c>
      <c r="E121" t="s">
        <v>297</v>
      </c>
      <c r="F121" t="s">
        <v>329</v>
      </c>
      <c r="G121" t="s">
        <v>430</v>
      </c>
      <c r="H121" t="s">
        <v>523</v>
      </c>
      <c r="I121" t="s">
        <v>549</v>
      </c>
      <c r="J121">
        <v>350</v>
      </c>
    </row>
    <row r="122" spans="1:10">
      <c r="A122" t="s">
        <v>154</v>
      </c>
      <c r="B122" t="s">
        <v>198</v>
      </c>
      <c r="C122" t="s">
        <v>207</v>
      </c>
      <c r="D122" t="s">
        <v>243</v>
      </c>
      <c r="E122" t="s">
        <v>281</v>
      </c>
      <c r="F122" t="s">
        <v>322</v>
      </c>
      <c r="G122" t="s">
        <v>431</v>
      </c>
      <c r="H122" t="s">
        <v>508</v>
      </c>
      <c r="I122" t="s">
        <v>553</v>
      </c>
      <c r="J122">
        <v>7000</v>
      </c>
    </row>
    <row r="123" spans="1:10">
      <c r="A123" t="s">
        <v>155</v>
      </c>
      <c r="B123" t="s">
        <v>200</v>
      </c>
      <c r="C123" t="s">
        <v>201</v>
      </c>
      <c r="D123" t="s">
        <v>215</v>
      </c>
      <c r="E123" t="s">
        <v>315</v>
      </c>
      <c r="F123" t="s">
        <v>326</v>
      </c>
      <c r="I123" t="s">
        <v>550</v>
      </c>
      <c r="J123">
        <v>200</v>
      </c>
    </row>
    <row r="124" spans="1:10">
      <c r="A124" t="s">
        <v>156</v>
      </c>
      <c r="B124" t="s">
        <v>200</v>
      </c>
      <c r="C124" t="s">
        <v>211</v>
      </c>
      <c r="D124" t="s">
        <v>215</v>
      </c>
      <c r="E124" t="s">
        <v>293</v>
      </c>
      <c r="F124" t="s">
        <v>326</v>
      </c>
      <c r="G124" t="s">
        <v>353</v>
      </c>
      <c r="I124" t="s">
        <v>555</v>
      </c>
      <c r="J124">
        <v>1721</v>
      </c>
    </row>
    <row r="125" spans="1:10">
      <c r="A125" t="s">
        <v>157</v>
      </c>
      <c r="B125" t="s">
        <v>198</v>
      </c>
      <c r="C125" t="s">
        <v>201</v>
      </c>
      <c r="D125" t="s">
        <v>270</v>
      </c>
      <c r="E125" t="s">
        <v>281</v>
      </c>
      <c r="F125" t="s">
        <v>321</v>
      </c>
      <c r="G125" t="s">
        <v>432</v>
      </c>
      <c r="H125" t="s">
        <v>524</v>
      </c>
      <c r="I125" t="s">
        <v>555</v>
      </c>
      <c r="J125">
        <v>1090</v>
      </c>
    </row>
    <row r="126" spans="1:10">
      <c r="A126" t="s">
        <v>158</v>
      </c>
      <c r="B126" t="s">
        <v>198</v>
      </c>
      <c r="C126" t="s">
        <v>201</v>
      </c>
      <c r="D126" t="s">
        <v>229</v>
      </c>
      <c r="E126" t="s">
        <v>281</v>
      </c>
      <c r="F126" t="s">
        <v>321</v>
      </c>
      <c r="G126" t="s">
        <v>433</v>
      </c>
      <c r="H126" t="s">
        <v>525</v>
      </c>
      <c r="I126" t="s">
        <v>555</v>
      </c>
      <c r="J126">
        <v>1200</v>
      </c>
    </row>
    <row r="127" spans="1:10">
      <c r="A127" t="s">
        <v>159</v>
      </c>
      <c r="B127" t="s">
        <v>198</v>
      </c>
      <c r="C127" t="s">
        <v>201</v>
      </c>
      <c r="D127" t="s">
        <v>229</v>
      </c>
      <c r="E127" t="s">
        <v>281</v>
      </c>
      <c r="F127" t="s">
        <v>329</v>
      </c>
      <c r="G127" t="s">
        <v>434</v>
      </c>
      <c r="H127" t="s">
        <v>526</v>
      </c>
      <c r="I127" t="s">
        <v>555</v>
      </c>
      <c r="J127">
        <v>1800</v>
      </c>
    </row>
    <row r="128" spans="1:10">
      <c r="A128" t="s">
        <v>160</v>
      </c>
      <c r="B128" t="s">
        <v>198</v>
      </c>
      <c r="C128" t="s">
        <v>201</v>
      </c>
      <c r="D128" t="s">
        <v>212</v>
      </c>
      <c r="E128" t="s">
        <v>281</v>
      </c>
      <c r="F128" t="s">
        <v>330</v>
      </c>
      <c r="G128" t="s">
        <v>435</v>
      </c>
      <c r="H128" t="s">
        <v>527</v>
      </c>
      <c r="I128" t="s">
        <v>550</v>
      </c>
      <c r="J128">
        <v>105</v>
      </c>
    </row>
    <row r="129" spans="1:10">
      <c r="A129" t="s">
        <v>161</v>
      </c>
      <c r="B129" t="s">
        <v>198</v>
      </c>
      <c r="C129" t="s">
        <v>201</v>
      </c>
      <c r="D129" t="s">
        <v>271</v>
      </c>
      <c r="E129" t="s">
        <v>284</v>
      </c>
      <c r="F129" t="s">
        <v>334</v>
      </c>
      <c r="G129" t="s">
        <v>436</v>
      </c>
      <c r="H129" t="s">
        <v>528</v>
      </c>
      <c r="I129" t="s">
        <v>555</v>
      </c>
      <c r="J129">
        <v>1200</v>
      </c>
    </row>
    <row r="130" spans="1:10">
      <c r="A130" t="s">
        <v>162</v>
      </c>
      <c r="B130" t="s">
        <v>198</v>
      </c>
      <c r="C130" t="s">
        <v>201</v>
      </c>
      <c r="D130" t="s">
        <v>272</v>
      </c>
      <c r="E130" t="s">
        <v>284</v>
      </c>
      <c r="F130" t="s">
        <v>329</v>
      </c>
      <c r="G130" t="s">
        <v>437</v>
      </c>
      <c r="H130" t="s">
        <v>526</v>
      </c>
      <c r="I130" t="s">
        <v>555</v>
      </c>
      <c r="J130">
        <v>1004</v>
      </c>
    </row>
    <row r="131" spans="1:10">
      <c r="A131" t="s">
        <v>163</v>
      </c>
      <c r="B131" t="s">
        <v>198</v>
      </c>
      <c r="C131" t="s">
        <v>201</v>
      </c>
      <c r="D131" t="s">
        <v>229</v>
      </c>
      <c r="E131" t="s">
        <v>305</v>
      </c>
      <c r="F131" t="s">
        <v>321</v>
      </c>
      <c r="G131" t="s">
        <v>438</v>
      </c>
      <c r="H131" t="s">
        <v>529</v>
      </c>
      <c r="I131" t="s">
        <v>549</v>
      </c>
      <c r="J131">
        <v>300</v>
      </c>
    </row>
    <row r="132" spans="1:10">
      <c r="A132" t="s">
        <v>164</v>
      </c>
      <c r="B132" t="s">
        <v>198</v>
      </c>
      <c r="C132" t="s">
        <v>209</v>
      </c>
      <c r="D132" t="s">
        <v>214</v>
      </c>
      <c r="E132" t="s">
        <v>284</v>
      </c>
      <c r="F132" t="s">
        <v>335</v>
      </c>
      <c r="G132" t="s">
        <v>428</v>
      </c>
      <c r="H132" t="s">
        <v>530</v>
      </c>
      <c r="I132" t="s">
        <v>551</v>
      </c>
      <c r="J132">
        <v>4900</v>
      </c>
    </row>
    <row r="133" spans="1:10">
      <c r="A133" t="s">
        <v>165</v>
      </c>
      <c r="B133" t="s">
        <v>198</v>
      </c>
      <c r="C133" t="s">
        <v>208</v>
      </c>
      <c r="D133" t="s">
        <v>214</v>
      </c>
      <c r="E133" t="s">
        <v>284</v>
      </c>
      <c r="F133" t="s">
        <v>321</v>
      </c>
      <c r="G133" t="s">
        <v>439</v>
      </c>
      <c r="H133" t="s">
        <v>531</v>
      </c>
      <c r="I133" t="s">
        <v>549</v>
      </c>
      <c r="J133">
        <v>448</v>
      </c>
    </row>
    <row r="134" spans="1:10">
      <c r="A134" t="s">
        <v>166</v>
      </c>
      <c r="B134" t="s">
        <v>198</v>
      </c>
      <c r="C134" t="s">
        <v>201</v>
      </c>
      <c r="D134" t="s">
        <v>229</v>
      </c>
      <c r="E134" t="s">
        <v>284</v>
      </c>
      <c r="F134" t="s">
        <v>329</v>
      </c>
      <c r="G134" t="s">
        <v>440</v>
      </c>
      <c r="H134" t="s">
        <v>526</v>
      </c>
      <c r="I134" t="s">
        <v>551</v>
      </c>
      <c r="J134">
        <v>2400</v>
      </c>
    </row>
    <row r="135" spans="1:10">
      <c r="A135" t="s">
        <v>167</v>
      </c>
      <c r="B135" t="s">
        <v>198</v>
      </c>
      <c r="C135" t="s">
        <v>208</v>
      </c>
      <c r="D135" t="s">
        <v>229</v>
      </c>
      <c r="E135" t="s">
        <v>281</v>
      </c>
      <c r="F135" t="s">
        <v>320</v>
      </c>
      <c r="G135" t="s">
        <v>441</v>
      </c>
      <c r="H135" t="s">
        <v>532</v>
      </c>
      <c r="I135" t="s">
        <v>550</v>
      </c>
      <c r="J135">
        <v>200</v>
      </c>
    </row>
    <row r="136" spans="1:10">
      <c r="A136" t="s">
        <v>168</v>
      </c>
      <c r="B136" t="s">
        <v>198</v>
      </c>
      <c r="C136" t="s">
        <v>201</v>
      </c>
      <c r="D136" t="s">
        <v>229</v>
      </c>
      <c r="E136" t="s">
        <v>281</v>
      </c>
      <c r="F136" t="s">
        <v>321</v>
      </c>
      <c r="G136" t="s">
        <v>442</v>
      </c>
      <c r="H136" t="s">
        <v>464</v>
      </c>
      <c r="I136" t="s">
        <v>550</v>
      </c>
      <c r="J136">
        <v>30</v>
      </c>
    </row>
    <row r="137" spans="1:10">
      <c r="A137" t="s">
        <v>169</v>
      </c>
      <c r="B137" t="s">
        <v>198</v>
      </c>
      <c r="C137" t="s">
        <v>201</v>
      </c>
      <c r="D137" t="s">
        <v>215</v>
      </c>
      <c r="E137" t="s">
        <v>281</v>
      </c>
      <c r="F137" t="s">
        <v>321</v>
      </c>
      <c r="G137" t="s">
        <v>443</v>
      </c>
      <c r="H137" t="s">
        <v>533</v>
      </c>
      <c r="I137" t="s">
        <v>552</v>
      </c>
      <c r="J137">
        <v>508</v>
      </c>
    </row>
    <row r="138" spans="1:10">
      <c r="A138" t="s">
        <v>170</v>
      </c>
      <c r="B138" t="s">
        <v>198</v>
      </c>
      <c r="C138" t="s">
        <v>201</v>
      </c>
      <c r="D138" t="s">
        <v>250</v>
      </c>
      <c r="E138" t="s">
        <v>305</v>
      </c>
      <c r="F138" t="s">
        <v>331</v>
      </c>
      <c r="G138" t="s">
        <v>444</v>
      </c>
      <c r="H138" t="s">
        <v>534</v>
      </c>
      <c r="I138" t="s">
        <v>551</v>
      </c>
      <c r="J138">
        <v>2480</v>
      </c>
    </row>
    <row r="139" spans="1:10">
      <c r="A139" t="s">
        <v>171</v>
      </c>
      <c r="B139" t="s">
        <v>198</v>
      </c>
      <c r="C139" t="s">
        <v>201</v>
      </c>
      <c r="D139" t="s">
        <v>243</v>
      </c>
      <c r="E139" t="s">
        <v>303</v>
      </c>
      <c r="F139" t="s">
        <v>322</v>
      </c>
      <c r="G139" t="s">
        <v>445</v>
      </c>
      <c r="H139" t="s">
        <v>500</v>
      </c>
      <c r="I139" t="s">
        <v>549</v>
      </c>
      <c r="J139">
        <v>500</v>
      </c>
    </row>
    <row r="140" spans="1:10">
      <c r="A140" t="s">
        <v>172</v>
      </c>
      <c r="B140" t="s">
        <v>198</v>
      </c>
      <c r="C140" t="s">
        <v>201</v>
      </c>
      <c r="D140" t="s">
        <v>247</v>
      </c>
      <c r="E140" t="s">
        <v>281</v>
      </c>
      <c r="F140" t="s">
        <v>334</v>
      </c>
      <c r="G140" t="s">
        <v>446</v>
      </c>
      <c r="H140" t="s">
        <v>535</v>
      </c>
      <c r="I140" t="s">
        <v>550</v>
      </c>
      <c r="J140">
        <v>98</v>
      </c>
    </row>
    <row r="141" spans="1:10">
      <c r="A141" t="s">
        <v>173</v>
      </c>
      <c r="B141" t="s">
        <v>198</v>
      </c>
      <c r="C141" t="s">
        <v>201</v>
      </c>
      <c r="D141" t="s">
        <v>219</v>
      </c>
      <c r="E141" t="s">
        <v>281</v>
      </c>
      <c r="F141" t="s">
        <v>322</v>
      </c>
      <c r="G141" t="s">
        <v>447</v>
      </c>
      <c r="H141" t="s">
        <v>536</v>
      </c>
      <c r="I141" t="s">
        <v>550</v>
      </c>
      <c r="J141">
        <v>40</v>
      </c>
    </row>
    <row r="142" spans="1:10">
      <c r="A142" t="s">
        <v>174</v>
      </c>
      <c r="B142" t="s">
        <v>198</v>
      </c>
      <c r="C142" t="s">
        <v>201</v>
      </c>
      <c r="D142" t="s">
        <v>247</v>
      </c>
      <c r="E142" t="s">
        <v>284</v>
      </c>
      <c r="F142" t="s">
        <v>329</v>
      </c>
      <c r="G142" t="s">
        <v>448</v>
      </c>
      <c r="H142" t="s">
        <v>537</v>
      </c>
      <c r="I142" t="s">
        <v>552</v>
      </c>
      <c r="J142">
        <v>900</v>
      </c>
    </row>
    <row r="143" spans="1:10">
      <c r="A143" t="s">
        <v>175</v>
      </c>
      <c r="B143" t="s">
        <v>198</v>
      </c>
      <c r="C143" t="s">
        <v>201</v>
      </c>
      <c r="D143" t="s">
        <v>273</v>
      </c>
      <c r="E143" t="s">
        <v>303</v>
      </c>
      <c r="F143" t="s">
        <v>329</v>
      </c>
      <c r="G143" t="s">
        <v>449</v>
      </c>
      <c r="H143" t="s">
        <v>538</v>
      </c>
      <c r="I143" t="s">
        <v>552</v>
      </c>
      <c r="J143">
        <v>800</v>
      </c>
    </row>
    <row r="144" spans="1:10">
      <c r="A144" t="s">
        <v>176</v>
      </c>
      <c r="B144" t="s">
        <v>198</v>
      </c>
      <c r="C144" t="s">
        <v>208</v>
      </c>
      <c r="D144" t="s">
        <v>214</v>
      </c>
      <c r="E144" t="s">
        <v>284</v>
      </c>
      <c r="F144" t="s">
        <v>321</v>
      </c>
      <c r="G144" t="s">
        <v>450</v>
      </c>
      <c r="H144" t="s">
        <v>536</v>
      </c>
      <c r="I144" t="s">
        <v>552</v>
      </c>
      <c r="J144">
        <v>800</v>
      </c>
    </row>
    <row r="145" spans="1:10">
      <c r="A145" t="s">
        <v>177</v>
      </c>
      <c r="B145" t="s">
        <v>200</v>
      </c>
      <c r="C145" t="s">
        <v>201</v>
      </c>
      <c r="D145" t="s">
        <v>215</v>
      </c>
      <c r="E145" t="s">
        <v>296</v>
      </c>
      <c r="F145" t="s">
        <v>326</v>
      </c>
      <c r="I145" t="s">
        <v>553</v>
      </c>
      <c r="J145">
        <v>7361</v>
      </c>
    </row>
    <row r="146" spans="1:10">
      <c r="A146" t="s">
        <v>178</v>
      </c>
      <c r="B146" t="s">
        <v>200</v>
      </c>
      <c r="C146" t="s">
        <v>201</v>
      </c>
      <c r="D146" t="s">
        <v>215</v>
      </c>
      <c r="E146" t="s">
        <v>316</v>
      </c>
      <c r="F146" t="s">
        <v>326</v>
      </c>
      <c r="G146" t="s">
        <v>451</v>
      </c>
      <c r="I146" t="s">
        <v>551</v>
      </c>
      <c r="J146">
        <v>3864</v>
      </c>
    </row>
    <row r="147" spans="1:10">
      <c r="A147" t="s">
        <v>179</v>
      </c>
      <c r="B147" t="s">
        <v>200</v>
      </c>
      <c r="C147" t="s">
        <v>201</v>
      </c>
      <c r="D147" t="s">
        <v>215</v>
      </c>
      <c r="E147" t="s">
        <v>296</v>
      </c>
      <c r="F147" t="s">
        <v>326</v>
      </c>
      <c r="I147" t="s">
        <v>552</v>
      </c>
      <c r="J147">
        <v>619</v>
      </c>
    </row>
    <row r="148" spans="1:10">
      <c r="A148" t="s">
        <v>180</v>
      </c>
      <c r="B148" t="s">
        <v>198</v>
      </c>
      <c r="C148" t="s">
        <v>201</v>
      </c>
      <c r="D148" t="s">
        <v>229</v>
      </c>
      <c r="E148" t="s">
        <v>284</v>
      </c>
      <c r="F148" t="s">
        <v>329</v>
      </c>
      <c r="G148" t="s">
        <v>452</v>
      </c>
      <c r="H148" t="s">
        <v>539</v>
      </c>
      <c r="I148" t="s">
        <v>553</v>
      </c>
      <c r="J148">
        <v>6200</v>
      </c>
    </row>
    <row r="149" spans="1:10">
      <c r="A149" t="s">
        <v>181</v>
      </c>
      <c r="B149" t="s">
        <v>200</v>
      </c>
      <c r="C149" t="s">
        <v>201</v>
      </c>
      <c r="D149" t="s">
        <v>247</v>
      </c>
      <c r="E149" t="s">
        <v>317</v>
      </c>
      <c r="F149" t="s">
        <v>326</v>
      </c>
      <c r="H149" t="s">
        <v>465</v>
      </c>
      <c r="I149" t="s">
        <v>549</v>
      </c>
      <c r="J149">
        <v>300</v>
      </c>
    </row>
    <row r="150" spans="1:10">
      <c r="A150" t="s">
        <v>182</v>
      </c>
      <c r="B150" t="s">
        <v>198</v>
      </c>
      <c r="C150" t="s">
        <v>206</v>
      </c>
      <c r="D150" t="s">
        <v>274</v>
      </c>
      <c r="E150" t="s">
        <v>318</v>
      </c>
      <c r="F150" t="s">
        <v>322</v>
      </c>
      <c r="G150" t="s">
        <v>453</v>
      </c>
      <c r="H150" t="s">
        <v>536</v>
      </c>
      <c r="I150" t="s">
        <v>553</v>
      </c>
      <c r="J150">
        <v>16445</v>
      </c>
    </row>
    <row r="151" spans="1:10">
      <c r="A151" t="s">
        <v>183</v>
      </c>
      <c r="B151" t="s">
        <v>198</v>
      </c>
      <c r="C151" t="s">
        <v>209</v>
      </c>
      <c r="D151" t="s">
        <v>243</v>
      </c>
      <c r="E151" t="s">
        <v>296</v>
      </c>
      <c r="F151" t="s">
        <v>322</v>
      </c>
      <c r="G151" t="s">
        <v>394</v>
      </c>
      <c r="H151" t="s">
        <v>540</v>
      </c>
      <c r="I151" t="s">
        <v>549</v>
      </c>
      <c r="J151">
        <v>390</v>
      </c>
    </row>
    <row r="152" spans="1:10">
      <c r="A152" t="s">
        <v>184</v>
      </c>
      <c r="B152" t="s">
        <v>198</v>
      </c>
      <c r="C152" t="s">
        <v>201</v>
      </c>
      <c r="D152" t="s">
        <v>219</v>
      </c>
      <c r="E152" t="s">
        <v>309</v>
      </c>
      <c r="F152" t="s">
        <v>321</v>
      </c>
      <c r="G152" t="s">
        <v>365</v>
      </c>
      <c r="H152" t="s">
        <v>541</v>
      </c>
      <c r="I152" t="s">
        <v>555</v>
      </c>
      <c r="J152">
        <v>1500</v>
      </c>
    </row>
    <row r="153" spans="1:10">
      <c r="A153" t="s">
        <v>185</v>
      </c>
      <c r="B153" t="s">
        <v>198</v>
      </c>
      <c r="C153" t="s">
        <v>207</v>
      </c>
      <c r="D153" t="s">
        <v>229</v>
      </c>
      <c r="E153" t="s">
        <v>284</v>
      </c>
      <c r="F153" t="s">
        <v>321</v>
      </c>
      <c r="G153" t="s">
        <v>454</v>
      </c>
      <c r="H153" t="s">
        <v>473</v>
      </c>
      <c r="I153" t="s">
        <v>549</v>
      </c>
      <c r="J153">
        <v>500</v>
      </c>
    </row>
    <row r="154" spans="1:10">
      <c r="A154" t="s">
        <v>186</v>
      </c>
      <c r="B154" t="s">
        <v>198</v>
      </c>
      <c r="C154" t="s">
        <v>203</v>
      </c>
      <c r="D154" t="s">
        <v>229</v>
      </c>
      <c r="E154" t="s">
        <v>284</v>
      </c>
      <c r="F154" t="s">
        <v>321</v>
      </c>
      <c r="G154" t="s">
        <v>365</v>
      </c>
      <c r="H154" t="s">
        <v>542</v>
      </c>
      <c r="I154" t="s">
        <v>553</v>
      </c>
      <c r="J154">
        <v>40000</v>
      </c>
    </row>
    <row r="155" spans="1:10">
      <c r="A155" t="s">
        <v>187</v>
      </c>
      <c r="B155" t="s">
        <v>198</v>
      </c>
      <c r="C155" t="s">
        <v>208</v>
      </c>
      <c r="D155" t="s">
        <v>229</v>
      </c>
      <c r="E155" t="s">
        <v>284</v>
      </c>
      <c r="F155" t="s">
        <v>336</v>
      </c>
      <c r="G155" t="s">
        <v>446</v>
      </c>
      <c r="H155" t="s">
        <v>543</v>
      </c>
      <c r="I155" t="s">
        <v>549</v>
      </c>
      <c r="J155">
        <v>300</v>
      </c>
    </row>
    <row r="156" spans="1:10">
      <c r="A156" t="s">
        <v>188</v>
      </c>
      <c r="B156" t="s">
        <v>198</v>
      </c>
      <c r="C156" t="s">
        <v>201</v>
      </c>
      <c r="D156" t="s">
        <v>275</v>
      </c>
      <c r="E156" t="s">
        <v>281</v>
      </c>
      <c r="F156" t="s">
        <v>330</v>
      </c>
      <c r="G156" t="s">
        <v>455</v>
      </c>
      <c r="H156" t="s">
        <v>471</v>
      </c>
      <c r="I156" t="s">
        <v>553</v>
      </c>
      <c r="J156">
        <v>10000</v>
      </c>
    </row>
    <row r="157" spans="1:10">
      <c r="A157" t="s">
        <v>189</v>
      </c>
      <c r="B157" t="s">
        <v>198</v>
      </c>
      <c r="C157" t="s">
        <v>201</v>
      </c>
      <c r="D157" t="s">
        <v>276</v>
      </c>
      <c r="E157" t="s">
        <v>319</v>
      </c>
      <c r="F157" t="s">
        <v>331</v>
      </c>
      <c r="G157" t="s">
        <v>456</v>
      </c>
      <c r="H157" t="s">
        <v>544</v>
      </c>
      <c r="I157" t="s">
        <v>551</v>
      </c>
      <c r="J157">
        <v>2772</v>
      </c>
    </row>
    <row r="158" spans="1:10">
      <c r="A158" t="s">
        <v>190</v>
      </c>
      <c r="B158" t="s">
        <v>198</v>
      </c>
      <c r="C158" t="s">
        <v>209</v>
      </c>
      <c r="D158" t="s">
        <v>277</v>
      </c>
      <c r="E158" t="s">
        <v>305</v>
      </c>
      <c r="F158" t="s">
        <v>331</v>
      </c>
      <c r="G158" t="s">
        <v>401</v>
      </c>
      <c r="H158" t="s">
        <v>461</v>
      </c>
      <c r="I158" t="s">
        <v>553</v>
      </c>
      <c r="J158">
        <v>9650</v>
      </c>
    </row>
    <row r="159" spans="1:10">
      <c r="A159" t="s">
        <v>191</v>
      </c>
      <c r="B159" t="s">
        <v>198</v>
      </c>
      <c r="C159" t="s">
        <v>201</v>
      </c>
      <c r="D159" t="s">
        <v>214</v>
      </c>
      <c r="E159" t="s">
        <v>303</v>
      </c>
      <c r="F159" t="s">
        <v>329</v>
      </c>
      <c r="G159" t="s">
        <v>457</v>
      </c>
      <c r="H159" t="s">
        <v>545</v>
      </c>
      <c r="I159" t="s">
        <v>553</v>
      </c>
      <c r="J159">
        <v>8050</v>
      </c>
    </row>
    <row r="160" spans="1:10">
      <c r="A160" t="s">
        <v>192</v>
      </c>
      <c r="B160" t="s">
        <v>198</v>
      </c>
      <c r="C160" t="s">
        <v>201</v>
      </c>
      <c r="D160" t="s">
        <v>243</v>
      </c>
      <c r="E160" t="s">
        <v>306</v>
      </c>
      <c r="F160" t="s">
        <v>321</v>
      </c>
      <c r="G160" t="s">
        <v>458</v>
      </c>
      <c r="H160" t="s">
        <v>473</v>
      </c>
      <c r="I160" t="s">
        <v>552</v>
      </c>
      <c r="J160">
        <v>800</v>
      </c>
    </row>
    <row r="161" spans="1:10">
      <c r="A161" t="s">
        <v>193</v>
      </c>
      <c r="B161" t="s">
        <v>198</v>
      </c>
      <c r="C161" t="s">
        <v>201</v>
      </c>
      <c r="D161" t="s">
        <v>278</v>
      </c>
      <c r="E161" t="s">
        <v>281</v>
      </c>
      <c r="F161" t="s">
        <v>321</v>
      </c>
      <c r="G161" t="s">
        <v>453</v>
      </c>
      <c r="H161" t="s">
        <v>546</v>
      </c>
      <c r="I161" t="s">
        <v>552</v>
      </c>
      <c r="J161">
        <v>900</v>
      </c>
    </row>
    <row r="162" spans="1:10">
      <c r="A162" t="s">
        <v>194</v>
      </c>
      <c r="B162" t="s">
        <v>198</v>
      </c>
      <c r="C162" t="s">
        <v>201</v>
      </c>
      <c r="D162" t="s">
        <v>243</v>
      </c>
      <c r="E162" t="s">
        <v>309</v>
      </c>
      <c r="F162" t="s">
        <v>321</v>
      </c>
      <c r="G162" t="s">
        <v>459</v>
      </c>
      <c r="H162" t="s">
        <v>547</v>
      </c>
      <c r="I162" t="s">
        <v>555</v>
      </c>
      <c r="J162">
        <v>1200</v>
      </c>
    </row>
    <row r="163" spans="1:10">
      <c r="A163" t="s">
        <v>195</v>
      </c>
      <c r="B163" t="s">
        <v>198</v>
      </c>
      <c r="C163" t="s">
        <v>208</v>
      </c>
      <c r="D163" t="s">
        <v>215</v>
      </c>
      <c r="E163" t="s">
        <v>305</v>
      </c>
      <c r="F163" t="s">
        <v>321</v>
      </c>
      <c r="G163" t="s">
        <v>402</v>
      </c>
      <c r="H163" t="s">
        <v>464</v>
      </c>
      <c r="I163" t="s">
        <v>549</v>
      </c>
      <c r="J163">
        <v>400</v>
      </c>
    </row>
    <row r="164" spans="1:10">
      <c r="A164" t="s">
        <v>196</v>
      </c>
      <c r="B164" t="s">
        <v>198</v>
      </c>
      <c r="C164" t="s">
        <v>203</v>
      </c>
      <c r="D164" t="s">
        <v>229</v>
      </c>
      <c r="E164" t="s">
        <v>284</v>
      </c>
      <c r="F164" t="s">
        <v>329</v>
      </c>
      <c r="G164" t="s">
        <v>460</v>
      </c>
      <c r="H164" t="s">
        <v>548</v>
      </c>
      <c r="I164" t="s">
        <v>550</v>
      </c>
      <c r="J164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1" width="1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9</v>
      </c>
      <c r="B1" s="1" t="s">
        <v>556</v>
      </c>
      <c r="C1" s="1" t="s">
        <v>557</v>
      </c>
      <c r="D1" s="1" t="s">
        <v>558</v>
      </c>
    </row>
    <row r="2" spans="1:4">
      <c r="A2" s="2">
        <f>HYPERLINK("https://radxdatahub.nih.gov/studyExplorer?&amp;facets=%5B%7B%22name%22:%22dcc%22,%22facets%22:%5B%22RADx-UP%22%5D%7D%5D", "RADx-UP")</f>
        <v>0</v>
      </c>
      <c r="B2">
        <v>103</v>
      </c>
      <c r="C2" s="3">
        <v>0.6319018404907976</v>
      </c>
      <c r="D2" t="s">
        <v>559</v>
      </c>
    </row>
    <row r="3" spans="1:4">
      <c r="A3" s="2">
        <f>HYPERLINK("https://radxdatahub.nih.gov/studyExplorer?&amp;facets=%5B%7B%22name%22:%22dcc%22,%22facets%22:%5B%22RADx-rad%22%5D%7D%5D", "RADx-rad")</f>
        <v>0</v>
      </c>
      <c r="B3">
        <v>39</v>
      </c>
      <c r="C3" s="3">
        <v>0.2392638036809816</v>
      </c>
      <c r="D3" t="s">
        <v>560</v>
      </c>
    </row>
    <row r="4" spans="1:4">
      <c r="A4" s="2">
        <f>HYPERLINK("https://radxdatahub.nih.gov/studyExplorer?&amp;facets=%5B%7B%22name%22:%22dcc%22,%22facets%22:%5B%22RADx Tech%22%5D%7D%5D", "RADx Tech")</f>
        <v>0</v>
      </c>
      <c r="B4">
        <v>11</v>
      </c>
      <c r="C4" s="3">
        <v>0.06748466257668712</v>
      </c>
      <c r="D4" t="s">
        <v>561</v>
      </c>
    </row>
    <row r="5" spans="1:4">
      <c r="A5" s="2">
        <f>HYPERLINK("https://radxdatahub.nih.gov/studyExplorer?&amp;facets=%5B%7B%22name%22:%22dcc%22,%22facets%22:%5B%22RADx DHT%22%5D%7D%5D", "RADx-DHT")</f>
        <v>0</v>
      </c>
      <c r="B5">
        <v>10</v>
      </c>
      <c r="C5" s="3">
        <v>0.06134969325153374</v>
      </c>
      <c r="D5" t="s">
        <v>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9</v>
      </c>
      <c r="B1" s="1" t="s">
        <v>556</v>
      </c>
      <c r="C1" s="1" t="s">
        <v>557</v>
      </c>
      <c r="D1" s="1" t="s">
        <v>558</v>
      </c>
    </row>
    <row r="2" spans="1:4">
      <c r="A2">
        <f>HYPERLINK("https://radxdatahub.nih.gov/studyExplorer?&amp;facets=%5B%7B%22name%22:%22dcc%22,%22facets%22:%5B%22RADx DHT%22%5D%7D%5D", "RADx-DHT")</f>
        <v>0</v>
      </c>
      <c r="B2">
        <v>10</v>
      </c>
      <c r="C2">
        <v>0.06134969325153374</v>
      </c>
      <c r="D2" t="s">
        <v>562</v>
      </c>
    </row>
    <row r="3" spans="1:4">
      <c r="A3">
        <f>HYPERLINK("https://radxdatahub.nih.gov/studyExplorer?&amp;facets=%5B%7B%22name%22:%22dcc%22,%22facets%22:%5B%22RADx Tech%22%5D%7D%5D", "RADx Tech")</f>
        <v>0</v>
      </c>
      <c r="B3">
        <v>11</v>
      </c>
      <c r="C3">
        <v>0.06748466257668712</v>
      </c>
      <c r="D3" t="s">
        <v>561</v>
      </c>
    </row>
    <row r="4" spans="1:4">
      <c r="A4">
        <f>HYPERLINK("https://radxdatahub.nih.gov/studyExplorer?&amp;facets=%5B%7B%22name%22:%22dcc%22,%22facets%22:%5B%22RADx-rad%22%5D%7D%5D", "RADx-rad")</f>
        <v>0</v>
      </c>
      <c r="B4">
        <v>39</v>
      </c>
      <c r="C4">
        <v>0.2392638036809816</v>
      </c>
      <c r="D4" t="s">
        <v>560</v>
      </c>
    </row>
    <row r="5" spans="1:4">
      <c r="A5">
        <f>HYPERLINK("https://radxdatahub.nih.gov/studyExplorer?&amp;facets=%5B%7B%22name%22:%22dcc%22,%22facets%22:%5B%22RADx-UP%22%5D%7D%5D", "RADx-UP")</f>
        <v>0</v>
      </c>
      <c r="B5">
        <v>103</v>
      </c>
      <c r="C5">
        <v>0.6319018404907976</v>
      </c>
      <c r="D5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23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11</v>
      </c>
      <c r="B1" s="1" t="s">
        <v>556</v>
      </c>
      <c r="C1" s="1" t="s">
        <v>557</v>
      </c>
      <c r="D1" s="1" t="s">
        <v>558</v>
      </c>
    </row>
    <row r="2" spans="1:4">
      <c r="A2" s="2">
        <f>HYPERLINK("https://radxdatahub.nih.gov/studyExplorer?&amp;facets=%5B%7B%22name%22:%22types_array%22,%22facets%22:%5B%22Longitudinal Cohort%22%5D%7D%5D", "Longitudinal Cohort")</f>
        <v>0</v>
      </c>
      <c r="B2">
        <v>89</v>
      </c>
      <c r="C2" s="3">
        <v>0.5460122699386503</v>
      </c>
      <c r="D2" t="s">
        <v>563</v>
      </c>
    </row>
    <row r="3" spans="1:4">
      <c r="A3" s="2">
        <f>HYPERLINK("https://radxdatahub.nih.gov/studyExplorer?&amp;facets=%5B%7B%22name%22:%22types_array%22,%22facets%22:%5B%22Interventional/Clinical Trial%22%5D%7D%5D", "Interventional/Clinical Trial")</f>
        <v>0</v>
      </c>
      <c r="B3">
        <v>19</v>
      </c>
      <c r="C3" s="3">
        <v>0.1165644171779141</v>
      </c>
      <c r="D3" t="s">
        <v>564</v>
      </c>
    </row>
    <row r="4" spans="1:4">
      <c r="A4" s="2">
        <f>HYPERLINK("https://radxdatahub.nih.gov/studyExplorer?&amp;facets=%5B%7B%22name%22:%22types_array%22,%22facets%22:%5B%22Device Validation Study%22%5D%7D%5D", "Device Validation Study")</f>
        <v>0</v>
      </c>
      <c r="B4">
        <v>13</v>
      </c>
      <c r="C4" s="3">
        <v>0.07975460122699386</v>
      </c>
      <c r="D4" t="s">
        <v>565</v>
      </c>
    </row>
    <row r="5" spans="1:4">
      <c r="A5" s="2">
        <f>HYPERLINK("https://radxdatahub.nih.gov/studyExplorer?&amp;facets=%5B%7B%22name%22:%22types_array%22,%22facets%22:%5B%22Cross-Sectional%22%5D%7D%5D", "Cross-Sectional")</f>
        <v>0</v>
      </c>
      <c r="B5">
        <v>13</v>
      </c>
      <c r="C5" s="3">
        <v>0.07975460122699386</v>
      </c>
      <c r="D5" t="s">
        <v>566</v>
      </c>
    </row>
    <row r="6" spans="1:4">
      <c r="A6" s="2">
        <f>HYPERLINK("https://radxdatahub.nih.gov/studyExplorer?&amp;facets=%5B%7B%22name%22:%22types_array%22,%22facets%22:%5B%22Case-Control%22%5D%7D%5D", "Case-Control")</f>
        <v>0</v>
      </c>
      <c r="B6">
        <v>12</v>
      </c>
      <c r="C6" s="3">
        <v>0.0736196319018405</v>
      </c>
      <c r="D6" t="s">
        <v>567</v>
      </c>
    </row>
    <row r="7" spans="1:4">
      <c r="A7" s="2">
        <f>HYPERLINK("https://radxdatahub.nih.gov/studyExplorer?&amp;facets=%5B%7B%22name%22:%22types_array%22,%22facets%22:%5B%22Device Verification Study%22%5D%7D%5D", "Device Verification Study")</f>
        <v>0</v>
      </c>
      <c r="B7">
        <v>5</v>
      </c>
      <c r="C7" s="3">
        <v>0.03067484662576687</v>
      </c>
      <c r="D7" t="s">
        <v>568</v>
      </c>
    </row>
    <row r="8" spans="1:4">
      <c r="A8" s="2">
        <f>HYPERLINK("https://radxdatahub.nih.gov/studyExplorer?&amp;facets=%5B%7B%22name%22:%22types_array%22,%22facets%22:%5B%22Mixed Methods%22%5D%7D%5D", "Mixed Methods")</f>
        <v>0</v>
      </c>
      <c r="B8">
        <v>5</v>
      </c>
      <c r="C8" s="3">
        <v>0.03067484662576687</v>
      </c>
      <c r="D8" t="s">
        <v>569</v>
      </c>
    </row>
    <row r="9" spans="1:4">
      <c r="A9" s="2">
        <f>HYPERLINK("https://radxdatahub.nih.gov/studyExplorer?&amp;facets=%5B%7B%22name%22:%22types_array%22,%22facets%22:%5B%22Observational%22%5D%7D%5D", "Observational")</f>
        <v>0</v>
      </c>
      <c r="B9">
        <v>3</v>
      </c>
      <c r="C9" s="3">
        <v>0.01840490797546012</v>
      </c>
      <c r="D9" t="s">
        <v>570</v>
      </c>
    </row>
    <row r="10" spans="1:4">
      <c r="A10" s="2">
        <f>HYPERLINK("https://radxdatahub.nih.gov/studyExplorer?&amp;facets=%5B%7B%22name%22:%22types_array%22,%22facets%22:%5B%22Time-Series%22%5D%7D%5D", "Time-Series")</f>
        <v>0</v>
      </c>
      <c r="B10">
        <v>2</v>
      </c>
      <c r="C10" s="3">
        <v>0.01226993865030675</v>
      </c>
      <c r="D10" t="s">
        <v>571</v>
      </c>
    </row>
    <row r="11" spans="1:4">
      <c r="A11" s="2">
        <f>HYPERLINK("https://radxdatahub.nih.gov/studyExplorer?&amp;facets=%5B%7B%22name%22:%22types_array%22,%22facets%22:%5B%22Qualitative%22%5D%7D%5D", "Qualitative")</f>
        <v>0</v>
      </c>
      <c r="B11">
        <v>1</v>
      </c>
      <c r="C11" s="3">
        <v>0.006134969325153374</v>
      </c>
      <c r="D11" t="s">
        <v>94</v>
      </c>
    </row>
    <row r="12" spans="1:4">
      <c r="A12" s="2">
        <f>HYPERLINK("https://radxdatahub.nih.gov/studyExplorer?&amp;facets=%5B%7B%22name%22:%22types_array%22,%22facets%22:%5B%22Open Cohort%22%5D%7D%5D", "Open Cohort")</f>
        <v>0</v>
      </c>
      <c r="B12">
        <v>1</v>
      </c>
      <c r="C12" s="3">
        <v>0.006134969325153374</v>
      </c>
      <c r="D12" t="s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11</v>
      </c>
      <c r="B1" s="1" t="s">
        <v>556</v>
      </c>
      <c r="C1" s="1" t="s">
        <v>557</v>
      </c>
      <c r="D1" s="1" t="s">
        <v>558</v>
      </c>
    </row>
    <row r="2" spans="1:4">
      <c r="A2">
        <f>HYPERLINK("https://radxdatahub.nih.gov/studyExplorer?&amp;facets=%5B%7B%22name%22:%22types_array%22,%22facets%22:%5B%22Qualitative%22%5D%7D%5D", "Qualitative")</f>
        <v>0</v>
      </c>
      <c r="B2">
        <v>1</v>
      </c>
      <c r="C2">
        <v>0.006134969325153374</v>
      </c>
      <c r="D2" t="s">
        <v>94</v>
      </c>
    </row>
    <row r="3" spans="1:4">
      <c r="A3">
        <f>HYPERLINK("https://radxdatahub.nih.gov/studyExplorer?&amp;facets=%5B%7B%22name%22:%22types_array%22,%22facets%22:%5B%22Time-Series%22%5D%7D%5D", "Time-Series")</f>
        <v>0</v>
      </c>
      <c r="B3">
        <v>2</v>
      </c>
      <c r="C3">
        <v>0.01226993865030675</v>
      </c>
      <c r="D3" t="s">
        <v>571</v>
      </c>
    </row>
    <row r="4" spans="1:4">
      <c r="A4">
        <f>HYPERLINK("https://radxdatahub.nih.gov/studyExplorer?&amp;facets=%5B%7B%22name%22:%22types_array%22,%22facets%22:%5B%22Observational%22%5D%7D%5D", "Observational")</f>
        <v>0</v>
      </c>
      <c r="B4">
        <v>3</v>
      </c>
      <c r="C4">
        <v>0.01840490797546012</v>
      </c>
      <c r="D4" t="s">
        <v>570</v>
      </c>
    </row>
    <row r="5" spans="1:4">
      <c r="A5">
        <f>HYPERLINK("https://radxdatahub.nih.gov/studyExplorer?&amp;facets=%5B%7B%22name%22:%22types_array%22,%22facets%22:%5B%22Mixed Methods%22%5D%7D%5D", "Mixed Methods")</f>
        <v>0</v>
      </c>
      <c r="B5">
        <v>5</v>
      </c>
      <c r="C5">
        <v>0.03067484662576687</v>
      </c>
      <c r="D5" t="s">
        <v>569</v>
      </c>
    </row>
    <row r="6" spans="1:4">
      <c r="A6">
        <f>HYPERLINK("https://radxdatahub.nih.gov/studyExplorer?&amp;facets=%5B%7B%22name%22:%22types_array%22,%22facets%22:%5B%22Device Verification Study%22%5D%7D%5D", "Device Verification Study")</f>
        <v>0</v>
      </c>
      <c r="B6">
        <v>5</v>
      </c>
      <c r="C6">
        <v>0.03067484662576687</v>
      </c>
      <c r="D6" t="s">
        <v>568</v>
      </c>
    </row>
    <row r="7" spans="1:4">
      <c r="A7">
        <f>HYPERLINK("https://radxdatahub.nih.gov/studyExplorer?&amp;facets=%5B%7B%22name%22:%22types_array%22,%22facets%22:%5B%22Case-Control%22%5D%7D%5D", "Case-Control")</f>
        <v>0</v>
      </c>
      <c r="B7">
        <v>12</v>
      </c>
      <c r="C7">
        <v>0.0736196319018405</v>
      </c>
      <c r="D7" t="s">
        <v>567</v>
      </c>
    </row>
    <row r="8" spans="1:4">
      <c r="A8">
        <f>HYPERLINK("https://radxdatahub.nih.gov/studyExplorer?&amp;facets=%5B%7B%22name%22:%22types_array%22,%22facets%22:%5B%22Cross-Sectional%22%5D%7D%5D", "Cross-Sectional")</f>
        <v>0</v>
      </c>
      <c r="B8">
        <v>13</v>
      </c>
      <c r="C8">
        <v>0.07975460122699386</v>
      </c>
      <c r="D8" t="s">
        <v>566</v>
      </c>
    </row>
    <row r="9" spans="1:4">
      <c r="A9">
        <f>HYPERLINK("https://radxdatahub.nih.gov/studyExplorer?&amp;facets=%5B%7B%22name%22:%22types_array%22,%22facets%22:%5B%22Device Validation Study%22%5D%7D%5D", "Device Validation Study")</f>
        <v>0</v>
      </c>
      <c r="B9">
        <v>13</v>
      </c>
      <c r="C9">
        <v>0.07975460122699386</v>
      </c>
      <c r="D9" t="s">
        <v>565</v>
      </c>
    </row>
    <row r="10" spans="1:4">
      <c r="A10">
        <f>HYPERLINK("https://radxdatahub.nih.gov/studyExplorer?&amp;facets=%5B%7B%22name%22:%22types_array%22,%22facets%22:%5B%22Interventional/Clinical Trial%22%5D%7D%5D", "Interventional/Clinical Trial")</f>
        <v>0</v>
      </c>
      <c r="B10">
        <v>19</v>
      </c>
      <c r="C10">
        <v>0.1165644171779141</v>
      </c>
      <c r="D10" t="s">
        <v>564</v>
      </c>
    </row>
    <row r="11" spans="1:4">
      <c r="A11">
        <f>HYPERLINK("https://radxdatahub.nih.gov/studyExplorer?&amp;facets=%5B%7B%22name%22:%22types_array%22,%22facets%22:%5B%22Longitudinal Cohort%22%5D%7D%5D", "Longitudinal Cohort")</f>
        <v>0</v>
      </c>
      <c r="B11">
        <v>89</v>
      </c>
      <c r="C11">
        <v>0.5460122699386503</v>
      </c>
      <c r="D11" t="s">
        <v>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1" width="22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13</v>
      </c>
      <c r="B1" s="1" t="s">
        <v>556</v>
      </c>
      <c r="C1" s="1" t="s">
        <v>557</v>
      </c>
      <c r="D1" s="1" t="s">
        <v>558</v>
      </c>
    </row>
    <row r="2" spans="1:4">
      <c r="A2" t="s">
        <v>229</v>
      </c>
      <c r="B2">
        <v>135</v>
      </c>
      <c r="C2" s="3">
        <v>0.8282208588957055</v>
      </c>
      <c r="D2" t="s">
        <v>584</v>
      </c>
    </row>
    <row r="3" spans="1:4">
      <c r="A3" t="s">
        <v>572</v>
      </c>
      <c r="B3">
        <v>77</v>
      </c>
      <c r="C3" s="3">
        <v>0.4723926380368098</v>
      </c>
      <c r="D3" t="s">
        <v>585</v>
      </c>
    </row>
    <row r="4" spans="1:4">
      <c r="A4" t="s">
        <v>230</v>
      </c>
      <c r="B4">
        <v>57</v>
      </c>
      <c r="C4" s="3">
        <v>0.3496932515337423</v>
      </c>
      <c r="D4" t="s">
        <v>586</v>
      </c>
    </row>
    <row r="5" spans="1:4">
      <c r="A5" t="s">
        <v>573</v>
      </c>
      <c r="B5">
        <v>51</v>
      </c>
      <c r="C5" s="3">
        <v>0.3128834355828221</v>
      </c>
      <c r="D5" t="s">
        <v>587</v>
      </c>
    </row>
    <row r="6" spans="1:4">
      <c r="A6" t="s">
        <v>235</v>
      </c>
      <c r="B6">
        <v>32</v>
      </c>
      <c r="C6" s="3">
        <v>0.196319018404908</v>
      </c>
      <c r="D6" t="s">
        <v>588</v>
      </c>
    </row>
    <row r="7" spans="1:4">
      <c r="A7" t="s">
        <v>225</v>
      </c>
      <c r="B7">
        <v>21</v>
      </c>
      <c r="C7" s="3">
        <v>0.1288343558282209</v>
      </c>
      <c r="D7" t="s">
        <v>589</v>
      </c>
    </row>
    <row r="8" spans="1:4">
      <c r="A8" t="s">
        <v>574</v>
      </c>
      <c r="B8">
        <v>20</v>
      </c>
      <c r="C8" s="3">
        <v>0.1226993865030675</v>
      </c>
      <c r="D8" t="s">
        <v>590</v>
      </c>
    </row>
    <row r="9" spans="1:4">
      <c r="A9" t="s">
        <v>575</v>
      </c>
      <c r="B9">
        <v>15</v>
      </c>
      <c r="C9" s="3">
        <v>0.09202453987730061</v>
      </c>
      <c r="D9" t="s">
        <v>591</v>
      </c>
    </row>
    <row r="10" spans="1:4">
      <c r="A10" t="s">
        <v>576</v>
      </c>
      <c r="B10">
        <v>12</v>
      </c>
      <c r="C10" s="3">
        <v>0.0736196319018405</v>
      </c>
      <c r="D10" t="s">
        <v>592</v>
      </c>
    </row>
    <row r="11" spans="1:4">
      <c r="A11" t="s">
        <v>577</v>
      </c>
      <c r="B11">
        <v>10</v>
      </c>
      <c r="C11" s="3">
        <v>0.06134969325153374</v>
      </c>
      <c r="D11" t="s">
        <v>593</v>
      </c>
    </row>
    <row r="12" spans="1:4">
      <c r="A12" t="s">
        <v>240</v>
      </c>
      <c r="B12">
        <v>8</v>
      </c>
      <c r="C12" s="3">
        <v>0.049079754601227</v>
      </c>
      <c r="D12" t="s">
        <v>594</v>
      </c>
    </row>
    <row r="13" spans="1:4">
      <c r="A13" t="s">
        <v>578</v>
      </c>
      <c r="B13">
        <v>7</v>
      </c>
      <c r="C13" s="3">
        <v>0.04294478527607362</v>
      </c>
      <c r="D13" t="s">
        <v>595</v>
      </c>
    </row>
    <row r="14" spans="1:4">
      <c r="A14" t="s">
        <v>579</v>
      </c>
      <c r="B14">
        <v>7</v>
      </c>
      <c r="C14" s="3">
        <v>0.04294478527607362</v>
      </c>
      <c r="D14" t="s">
        <v>596</v>
      </c>
    </row>
    <row r="15" spans="1:4">
      <c r="A15" t="s">
        <v>251</v>
      </c>
      <c r="B15">
        <v>6</v>
      </c>
      <c r="C15" s="3">
        <v>0.03680981595092025</v>
      </c>
      <c r="D15" t="s">
        <v>597</v>
      </c>
    </row>
    <row r="16" spans="1:4">
      <c r="A16" t="s">
        <v>580</v>
      </c>
      <c r="B16">
        <v>5</v>
      </c>
      <c r="C16" s="3">
        <v>0.03067484662576687</v>
      </c>
      <c r="D16" t="s">
        <v>598</v>
      </c>
    </row>
    <row r="17" spans="1:4">
      <c r="A17" t="s">
        <v>581</v>
      </c>
      <c r="B17">
        <v>3</v>
      </c>
      <c r="C17" s="3">
        <v>0.01840490797546012</v>
      </c>
      <c r="D17" t="s">
        <v>599</v>
      </c>
    </row>
    <row r="18" spans="1:4">
      <c r="A18" t="s">
        <v>582</v>
      </c>
      <c r="B18">
        <v>3</v>
      </c>
      <c r="C18" s="3">
        <v>0.01840490797546012</v>
      </c>
      <c r="D18" t="s">
        <v>600</v>
      </c>
    </row>
    <row r="19" spans="1:4">
      <c r="A19" t="s">
        <v>260</v>
      </c>
      <c r="B19">
        <v>2</v>
      </c>
      <c r="C19" s="3">
        <v>0.01226993865030675</v>
      </c>
      <c r="D19" t="s">
        <v>601</v>
      </c>
    </row>
    <row r="20" spans="1:4">
      <c r="A20" t="s">
        <v>583</v>
      </c>
      <c r="B20">
        <v>1</v>
      </c>
      <c r="C20" s="3">
        <v>0.006134969325153374</v>
      </c>
      <c r="D20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</v>
      </c>
      <c r="B1" s="1" t="s">
        <v>556</v>
      </c>
      <c r="C1" s="1" t="s">
        <v>557</v>
      </c>
      <c r="D1" s="1" t="s">
        <v>558</v>
      </c>
    </row>
    <row r="2" spans="1:4">
      <c r="A2" t="s">
        <v>577</v>
      </c>
      <c r="B2">
        <v>10</v>
      </c>
      <c r="C2">
        <v>0.06134969325153374</v>
      </c>
      <c r="D2" t="s">
        <v>593</v>
      </c>
    </row>
    <row r="3" spans="1:4">
      <c r="A3" t="s">
        <v>576</v>
      </c>
      <c r="B3">
        <v>12</v>
      </c>
      <c r="C3">
        <v>0.0736196319018405</v>
      </c>
      <c r="D3" t="s">
        <v>592</v>
      </c>
    </row>
    <row r="4" spans="1:4">
      <c r="A4" t="s">
        <v>575</v>
      </c>
      <c r="B4">
        <v>15</v>
      </c>
      <c r="C4">
        <v>0.09202453987730061</v>
      </c>
      <c r="D4" t="s">
        <v>591</v>
      </c>
    </row>
    <row r="5" spans="1:4">
      <c r="A5" t="s">
        <v>574</v>
      </c>
      <c r="B5">
        <v>20</v>
      </c>
      <c r="C5">
        <v>0.1226993865030675</v>
      </c>
      <c r="D5" t="s">
        <v>590</v>
      </c>
    </row>
    <row r="6" spans="1:4">
      <c r="A6" t="s">
        <v>225</v>
      </c>
      <c r="B6">
        <v>21</v>
      </c>
      <c r="C6">
        <v>0.1288343558282209</v>
      </c>
      <c r="D6" t="s">
        <v>589</v>
      </c>
    </row>
    <row r="7" spans="1:4">
      <c r="A7" t="s">
        <v>235</v>
      </c>
      <c r="B7">
        <v>32</v>
      </c>
      <c r="C7">
        <v>0.196319018404908</v>
      </c>
      <c r="D7" t="s">
        <v>588</v>
      </c>
    </row>
    <row r="8" spans="1:4">
      <c r="A8" t="s">
        <v>573</v>
      </c>
      <c r="B8">
        <v>51</v>
      </c>
      <c r="C8">
        <v>0.3128834355828221</v>
      </c>
      <c r="D8" t="s">
        <v>587</v>
      </c>
    </row>
    <row r="9" spans="1:4">
      <c r="A9" t="s">
        <v>230</v>
      </c>
      <c r="B9">
        <v>57</v>
      </c>
      <c r="C9">
        <v>0.3496932515337423</v>
      </c>
      <c r="D9" t="s">
        <v>586</v>
      </c>
    </row>
    <row r="10" spans="1:4">
      <c r="A10" t="s">
        <v>572</v>
      </c>
      <c r="B10">
        <v>77</v>
      </c>
      <c r="C10">
        <v>0.4723926380368098</v>
      </c>
      <c r="D10" t="s">
        <v>585</v>
      </c>
    </row>
    <row r="11" spans="1:4">
      <c r="A11" t="s">
        <v>229</v>
      </c>
      <c r="B11">
        <v>135</v>
      </c>
      <c r="C11">
        <v>0.8282208588957055</v>
      </c>
      <c r="D11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2024-06-05T17:18:38Z</dcterms:created>
  <dcterms:modified xsi:type="dcterms:W3CDTF">2024-06-05T17:18:38Z</dcterms:modified>
</cp:coreProperties>
</file>