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bmitchell\Scripts\cs_bitcoin_carbon\"/>
    </mc:Choice>
  </mc:AlternateContent>
  <bookViews>
    <workbookView xWindow="0" yWindow="0" windowWidth="25200" windowHeight="11850"/>
  </bookViews>
  <sheets>
    <sheet name="Hardware Database" sheetId="1" r:id="rId1"/>
    <sheet name="Unit Production Rate Change Log" sheetId="2" r:id="rId2"/>
    <sheet name="Unit Failure Rate Change Log" sheetId="3" r:id="rId3"/>
    <sheet name="Hash Rate by Region" sheetId="4" r:id="rId4"/>
    <sheet name="Emissions per Energy Source" sheetId="8" r:id="rId5"/>
    <sheet name="Copy of Hash Rate by Region" sheetId="9" state="hidden" r:id="rId6"/>
    <sheet name="Energy by Source" sheetId="10" r:id="rId7"/>
  </sheets>
  <definedNames>
    <definedName name="_xlnm._FilterDatabase" localSheetId="5" hidden="1">'Copy of Hash Rate by Region'!$A$1:$D$379</definedName>
  </definedNames>
  <calcPr calcId="162913"/>
  <fileRecoveryPr repairLoad="1"/>
</workbook>
</file>

<file path=xl/calcChain.xml><?xml version="1.0" encoding="utf-8"?>
<calcChain xmlns="http://schemas.openxmlformats.org/spreadsheetml/2006/main">
  <c r="H57" i="10" l="1"/>
  <c r="H54" i="10"/>
  <c r="H50" i="10"/>
  <c r="D369" i="9"/>
  <c r="D379" i="9" s="1"/>
  <c r="D358" i="9"/>
  <c r="D348" i="9"/>
  <c r="D327" i="9"/>
  <c r="D337" i="9" s="1"/>
  <c r="D316" i="9"/>
  <c r="D306" i="9"/>
  <c r="D285" i="9"/>
  <c r="D295" i="9" s="1"/>
  <c r="D274" i="9"/>
  <c r="D264" i="9"/>
  <c r="D243" i="9"/>
  <c r="D253" i="9" s="1"/>
  <c r="D232" i="9"/>
  <c r="D222" i="9"/>
  <c r="D201" i="9"/>
  <c r="D211" i="9" s="1"/>
  <c r="D190" i="9"/>
  <c r="D180" i="9"/>
  <c r="D159" i="9"/>
  <c r="D169" i="9" s="1"/>
  <c r="D148" i="9"/>
  <c r="D138" i="9"/>
  <c r="D117" i="9"/>
  <c r="D127" i="9" s="1"/>
  <c r="D106" i="9"/>
  <c r="D96" i="9"/>
  <c r="D75" i="9"/>
  <c r="D85" i="9" s="1"/>
  <c r="D64" i="9"/>
  <c r="D54" i="9"/>
  <c r="D33" i="9"/>
  <c r="D43" i="9" s="1"/>
  <c r="D22" i="9"/>
  <c r="D12" i="9"/>
  <c r="B4" i="8"/>
  <c r="B3" i="8"/>
  <c r="B2" i="8"/>
  <c r="AL22" i="4"/>
  <c r="AK22" i="4"/>
  <c r="AH22" i="4"/>
  <c r="AG22" i="4"/>
  <c r="AD22" i="4"/>
  <c r="AC22" i="4"/>
  <c r="Z22" i="4"/>
  <c r="Y22" i="4"/>
  <c r="V22" i="4"/>
  <c r="U22" i="4"/>
  <c r="R22" i="4"/>
  <c r="Q22" i="4"/>
  <c r="I22" i="4"/>
  <c r="H22" i="4"/>
  <c r="E22" i="4"/>
  <c r="D22" i="4"/>
  <c r="AN21" i="4"/>
  <c r="AN22" i="4" s="1"/>
  <c r="AM21" i="4"/>
  <c r="AM22" i="4" s="1"/>
  <c r="AL21" i="4"/>
  <c r="AK21" i="4"/>
  <c r="AJ21" i="4"/>
  <c r="AJ22" i="4" s="1"/>
  <c r="AI21" i="4"/>
  <c r="AI22" i="4" s="1"/>
  <c r="AH21" i="4"/>
  <c r="AG21" i="4"/>
  <c r="AF21" i="4"/>
  <c r="AF22" i="4" s="1"/>
  <c r="AE21" i="4"/>
  <c r="AE22" i="4" s="1"/>
  <c r="AD21" i="4"/>
  <c r="AC21" i="4"/>
  <c r="AB21" i="4"/>
  <c r="AB22" i="4" s="1"/>
  <c r="AA21" i="4"/>
  <c r="AA22" i="4" s="1"/>
  <c r="Z21" i="4"/>
  <c r="Y21" i="4"/>
  <c r="X21" i="4"/>
  <c r="X22" i="4" s="1"/>
  <c r="W21" i="4"/>
  <c r="W22" i="4" s="1"/>
  <c r="V21" i="4"/>
  <c r="U21" i="4"/>
  <c r="T21" i="4"/>
  <c r="T22" i="4" s="1"/>
  <c r="S21" i="4"/>
  <c r="S22" i="4" s="1"/>
  <c r="R21" i="4"/>
  <c r="Q21" i="4"/>
  <c r="K21" i="4"/>
  <c r="K22" i="4" s="1"/>
  <c r="J21" i="4"/>
  <c r="J22" i="4" s="1"/>
  <c r="I21" i="4"/>
  <c r="H21" i="4"/>
  <c r="G21" i="4"/>
  <c r="G22" i="4" s="1"/>
  <c r="F21" i="4"/>
  <c r="F22" i="4" s="1"/>
  <c r="E21" i="4"/>
  <c r="D21" i="4"/>
  <c r="C21" i="4"/>
  <c r="C22" i="4" s="1"/>
  <c r="B21" i="4"/>
  <c r="B22" i="4" s="1"/>
  <c r="B30" i="2"/>
  <c r="B29" i="2"/>
  <c r="B15" i="2"/>
  <c r="B14" i="2"/>
  <c r="W33" i="1"/>
  <c r="X33" i="1" s="1"/>
  <c r="Y33" i="1" s="1"/>
  <c r="V33" i="1"/>
  <c r="S33" i="1"/>
  <c r="N33" i="1" s="1"/>
  <c r="W32" i="1"/>
  <c r="V32" i="1"/>
  <c r="S32" i="1"/>
  <c r="N32" i="1" s="1"/>
  <c r="O32" i="1" s="1"/>
  <c r="W31" i="1"/>
  <c r="X31" i="1" s="1"/>
  <c r="Y31" i="1" s="1"/>
  <c r="V31" i="1"/>
  <c r="S31" i="1"/>
  <c r="N31" i="1" s="1"/>
  <c r="W30" i="1"/>
  <c r="V30" i="1"/>
  <c r="P30" i="1" s="1"/>
  <c r="S30" i="1"/>
  <c r="N30" i="1" s="1"/>
  <c r="O30" i="1" s="1"/>
  <c r="W29" i="1"/>
  <c r="X29" i="1" s="1"/>
  <c r="Y29" i="1" s="1"/>
  <c r="V29" i="1"/>
  <c r="S29" i="1"/>
  <c r="N29" i="1" s="1"/>
  <c r="W28" i="1"/>
  <c r="V28" i="1"/>
  <c r="S28" i="1"/>
  <c r="N28" i="1" s="1"/>
  <c r="O28" i="1" s="1"/>
  <c r="W27" i="1"/>
  <c r="X27" i="1" s="1"/>
  <c r="Y27" i="1" s="1"/>
  <c r="V27" i="1"/>
  <c r="S27" i="1"/>
  <c r="N27" i="1" s="1"/>
  <c r="W26" i="1"/>
  <c r="V26" i="1"/>
  <c r="P26" i="1" s="1"/>
  <c r="S26" i="1"/>
  <c r="N26" i="1" s="1"/>
  <c r="O26" i="1" s="1"/>
  <c r="W25" i="1"/>
  <c r="X25" i="1" s="1"/>
  <c r="Y25" i="1" s="1"/>
  <c r="V25" i="1"/>
  <c r="S25" i="1"/>
  <c r="N25" i="1" s="1"/>
  <c r="W24" i="1"/>
  <c r="V24" i="1"/>
  <c r="S24" i="1"/>
  <c r="N24" i="1" s="1"/>
  <c r="O24" i="1" s="1"/>
  <c r="W23" i="1"/>
  <c r="X23" i="1" s="1"/>
  <c r="Y23" i="1" s="1"/>
  <c r="V23" i="1"/>
  <c r="S23" i="1"/>
  <c r="N23" i="1" s="1"/>
  <c r="W22" i="1"/>
  <c r="V22" i="1"/>
  <c r="P22" i="1" s="1"/>
  <c r="S22" i="1"/>
  <c r="N22" i="1" s="1"/>
  <c r="O22" i="1" s="1"/>
  <c r="W21" i="1"/>
  <c r="X21" i="1" s="1"/>
  <c r="Y21" i="1" s="1"/>
  <c r="V21" i="1"/>
  <c r="S21" i="1"/>
  <c r="N21" i="1" s="1"/>
  <c r="W20" i="1"/>
  <c r="V20" i="1"/>
  <c r="S20" i="1"/>
  <c r="N20" i="1" s="1"/>
  <c r="O20" i="1" s="1"/>
  <c r="W19" i="1"/>
  <c r="X19" i="1" s="1"/>
  <c r="Y19" i="1" s="1"/>
  <c r="V19" i="1"/>
  <c r="S19" i="1"/>
  <c r="N19" i="1" s="1"/>
  <c r="W18" i="1"/>
  <c r="V18" i="1"/>
  <c r="P18" i="1" s="1"/>
  <c r="S18" i="1"/>
  <c r="N18" i="1" s="1"/>
  <c r="O18" i="1" s="1"/>
  <c r="W17" i="1"/>
  <c r="X17" i="1" s="1"/>
  <c r="Y17" i="1" s="1"/>
  <c r="V17" i="1"/>
  <c r="S17" i="1"/>
  <c r="N17" i="1" s="1"/>
  <c r="W16" i="1"/>
  <c r="V16" i="1"/>
  <c r="S16" i="1"/>
  <c r="N16" i="1" s="1"/>
  <c r="O16" i="1" s="1"/>
  <c r="W15" i="1"/>
  <c r="X15" i="1" s="1"/>
  <c r="Y15" i="1" s="1"/>
  <c r="V15" i="1"/>
  <c r="S15" i="1"/>
  <c r="N15" i="1" s="1"/>
  <c r="W14" i="1"/>
  <c r="V14" i="1"/>
  <c r="P14" i="1" s="1"/>
  <c r="S14" i="1"/>
  <c r="N14" i="1" s="1"/>
  <c r="O14" i="1" s="1"/>
  <c r="W13" i="1"/>
  <c r="X13" i="1" s="1"/>
  <c r="Y13" i="1" s="1"/>
  <c r="V13" i="1"/>
  <c r="S13" i="1"/>
  <c r="N13" i="1" s="1"/>
  <c r="W12" i="1"/>
  <c r="V12" i="1"/>
  <c r="S12" i="1"/>
  <c r="N12" i="1" s="1"/>
  <c r="O12" i="1" s="1"/>
  <c r="W11" i="1"/>
  <c r="X11" i="1" s="1"/>
  <c r="Y11" i="1" s="1"/>
  <c r="V11" i="1"/>
  <c r="S11" i="1"/>
  <c r="N11" i="1" s="1"/>
  <c r="W10" i="1"/>
  <c r="V10" i="1"/>
  <c r="P10" i="1" s="1"/>
  <c r="S10" i="1"/>
  <c r="N10" i="1" s="1"/>
  <c r="O10" i="1" s="1"/>
  <c r="W9" i="1"/>
  <c r="X9" i="1" s="1"/>
  <c r="Y9" i="1" s="1"/>
  <c r="V9" i="1"/>
  <c r="S9" i="1"/>
  <c r="N9" i="1" s="1"/>
  <c r="W8" i="1"/>
  <c r="V8" i="1"/>
  <c r="S8" i="1"/>
  <c r="N8" i="1" s="1"/>
  <c r="O8" i="1" s="1"/>
  <c r="W7" i="1"/>
  <c r="X7" i="1" s="1"/>
  <c r="Y7" i="1" s="1"/>
  <c r="V7" i="1"/>
  <c r="S7" i="1"/>
  <c r="N7" i="1" s="1"/>
  <c r="W6" i="1"/>
  <c r="V6" i="1"/>
  <c r="P6" i="1" s="1"/>
  <c r="S6" i="1"/>
  <c r="N6" i="1" s="1"/>
  <c r="O6" i="1" s="1"/>
  <c r="W5" i="1"/>
  <c r="X5" i="1" s="1"/>
  <c r="Y5" i="1" s="1"/>
  <c r="V5" i="1"/>
  <c r="S5" i="1"/>
  <c r="N5" i="1" s="1"/>
  <c r="W4" i="1"/>
  <c r="V4" i="1"/>
  <c r="S4" i="1"/>
  <c r="N4" i="1" s="1"/>
  <c r="O4" i="1" s="1"/>
  <c r="W3" i="1"/>
  <c r="X3" i="1" s="1"/>
  <c r="Y3" i="1" s="1"/>
  <c r="V3" i="1"/>
  <c r="S3" i="1"/>
  <c r="N3" i="1" s="1"/>
  <c r="W2" i="1"/>
  <c r="V2" i="1"/>
  <c r="P2" i="1" s="1"/>
  <c r="S2" i="1"/>
  <c r="N2" i="1" s="1"/>
  <c r="O2" i="1" s="1"/>
  <c r="AA3" i="1" l="1"/>
  <c r="Z3" i="1"/>
  <c r="P13" i="1"/>
  <c r="O13" i="1"/>
  <c r="P21" i="1"/>
  <c r="O21" i="1"/>
  <c r="Y2" i="1"/>
  <c r="Y30" i="1"/>
  <c r="P5" i="1"/>
  <c r="O5" i="1"/>
  <c r="AA7" i="1"/>
  <c r="Z7" i="1"/>
  <c r="P9" i="1"/>
  <c r="O9" i="1"/>
  <c r="AA11" i="1"/>
  <c r="Z11" i="1"/>
  <c r="P17" i="1"/>
  <c r="O17" i="1"/>
  <c r="AA19" i="1"/>
  <c r="Z19" i="1"/>
  <c r="AA23" i="1"/>
  <c r="Z23" i="1"/>
  <c r="P25" i="1"/>
  <c r="O25" i="1"/>
  <c r="P29" i="1"/>
  <c r="O29" i="1"/>
  <c r="AA31" i="1"/>
  <c r="Z31" i="1"/>
  <c r="P33" i="1"/>
  <c r="O33" i="1"/>
  <c r="Y22" i="1"/>
  <c r="P3" i="1"/>
  <c r="O3" i="1"/>
  <c r="P4" i="1"/>
  <c r="AA5" i="1"/>
  <c r="Z5" i="1"/>
  <c r="P7" i="1"/>
  <c r="O7" i="1"/>
  <c r="P8" i="1"/>
  <c r="AA9" i="1"/>
  <c r="Z9" i="1"/>
  <c r="P11" i="1"/>
  <c r="O11" i="1"/>
  <c r="P12" i="1"/>
  <c r="AA13" i="1"/>
  <c r="Z13" i="1"/>
  <c r="P15" i="1"/>
  <c r="O15" i="1"/>
  <c r="P16" i="1"/>
  <c r="AA17" i="1"/>
  <c r="Z17" i="1"/>
  <c r="P19" i="1"/>
  <c r="O19" i="1"/>
  <c r="P20" i="1"/>
  <c r="AA21" i="1"/>
  <c r="Z21" i="1"/>
  <c r="P23" i="1"/>
  <c r="O23" i="1"/>
  <c r="P24" i="1"/>
  <c r="AA25" i="1"/>
  <c r="Z25" i="1"/>
  <c r="P27" i="1"/>
  <c r="O27" i="1"/>
  <c r="P28" i="1"/>
  <c r="AA29" i="1"/>
  <c r="Z29" i="1"/>
  <c r="P31" i="1"/>
  <c r="O31" i="1"/>
  <c r="P32" i="1"/>
  <c r="AA33" i="1"/>
  <c r="Z33" i="1"/>
  <c r="AA15" i="1"/>
  <c r="Z15" i="1"/>
  <c r="AA27" i="1"/>
  <c r="Z27" i="1"/>
  <c r="Y12" i="1"/>
  <c r="Y28" i="1"/>
  <c r="X2" i="1"/>
  <c r="X4" i="1"/>
  <c r="Y4" i="1" s="1"/>
  <c r="X6" i="1"/>
  <c r="Y6" i="1" s="1"/>
  <c r="X8" i="1"/>
  <c r="Y8" i="1" s="1"/>
  <c r="X10" i="1"/>
  <c r="Y10" i="1" s="1"/>
  <c r="X12" i="1"/>
  <c r="X14" i="1"/>
  <c r="Y14" i="1" s="1"/>
  <c r="X16" i="1"/>
  <c r="Y16" i="1" s="1"/>
  <c r="X18" i="1"/>
  <c r="Y18" i="1" s="1"/>
  <c r="X20" i="1"/>
  <c r="Y20" i="1" s="1"/>
  <c r="X22" i="1"/>
  <c r="X24" i="1"/>
  <c r="Y24" i="1" s="1"/>
  <c r="X26" i="1"/>
  <c r="Y26" i="1" s="1"/>
  <c r="X28" i="1"/>
  <c r="X30" i="1"/>
  <c r="X32" i="1"/>
  <c r="Y32" i="1" s="1"/>
  <c r="Z24" i="1" l="1"/>
  <c r="AA24" i="1"/>
  <c r="Z14" i="1"/>
  <c r="AA14" i="1"/>
  <c r="Z6" i="1"/>
  <c r="AA6" i="1"/>
  <c r="Z32" i="1"/>
  <c r="AA32" i="1"/>
  <c r="Z8" i="1"/>
  <c r="AA8" i="1"/>
  <c r="Z20" i="1"/>
  <c r="AA20" i="1"/>
  <c r="Z4" i="1"/>
  <c r="AA4" i="1"/>
  <c r="Z16" i="1"/>
  <c r="AA16" i="1"/>
  <c r="Z26" i="1"/>
  <c r="AA26" i="1"/>
  <c r="Z18" i="1"/>
  <c r="AA18" i="1"/>
  <c r="Z10" i="1"/>
  <c r="AA10" i="1"/>
  <c r="Z28" i="1"/>
  <c r="AA28" i="1"/>
  <c r="Z12" i="1"/>
  <c r="AA12" i="1"/>
  <c r="Z22" i="1"/>
  <c r="AA22" i="1"/>
  <c r="Z30" i="1"/>
  <c r="AA30" i="1"/>
  <c r="Z2" i="1"/>
  <c r="AA2" i="1"/>
</calcChain>
</file>

<file path=xl/comments1.xml><?xml version="1.0" encoding="utf-8"?>
<comments xmlns="http://schemas.openxmlformats.org/spreadsheetml/2006/main">
  <authors>
    <author/>
  </authors>
  <commentList>
    <comment ref="B41" authorId="0" shapeId="0">
      <text>
        <r>
          <rPr>
            <sz val="10"/>
            <color rgb="FF000000"/>
            <rFont val="Arial"/>
          </rPr>
          <t>Coal
	-Matthew Kimmell</t>
        </r>
      </text>
    </comment>
    <comment ref="B42" authorId="0" shapeId="0">
      <text>
        <r>
          <rPr>
            <sz val="10"/>
            <color rgb="FF000000"/>
            <rFont val="Arial"/>
          </rPr>
          <t>coal
	-Matthew Kimmell</t>
        </r>
      </text>
    </comment>
  </commentList>
</comments>
</file>

<file path=xl/sharedStrings.xml><?xml version="1.0" encoding="utf-8"?>
<sst xmlns="http://schemas.openxmlformats.org/spreadsheetml/2006/main" count="1147" uniqueCount="230">
  <si>
    <t>Hardware ID</t>
  </si>
  <si>
    <t>Unit Name</t>
  </si>
  <si>
    <t>Manufacturer</t>
  </si>
  <si>
    <t>(Weighted Avg.) Unit Cost in USD</t>
  </si>
  <si>
    <t>Total Units in Current Use</t>
  </si>
  <si>
    <t>Hash Rate Per Chip (TH/s)</t>
  </si>
  <si>
    <t>Chip Name</t>
  </si>
  <si>
    <t>Chips per Unit</t>
  </si>
  <si>
    <t>Total Chips</t>
  </si>
  <si>
    <t>Hash Rate per Unit (TH/s)</t>
  </si>
  <si>
    <t>CAPEX $/(TH/s)</t>
  </si>
  <si>
    <t>GH/J</t>
  </si>
  <si>
    <t>Total GH/J</t>
  </si>
  <si>
    <t>Annual hashrate Production Rate</t>
  </si>
  <si>
    <t>Marginal</t>
  </si>
  <si>
    <t>Annual Unit Production Rate</t>
  </si>
  <si>
    <t>Annual Failure Rate</t>
  </si>
  <si>
    <t>Estimated Market Share (Chips)</t>
  </si>
  <si>
    <t>Estimated Market Share (Hashrate)</t>
  </si>
  <si>
    <t>Total USD Currently Invested</t>
  </si>
  <si>
    <t>Total USD Committed</t>
  </si>
  <si>
    <t>Estimated Total Hash Rate (TH/s)</t>
  </si>
  <si>
    <t>Total Hashing Power (MW)</t>
  </si>
  <si>
    <t>Total Power Cooling (MW)</t>
  </si>
  <si>
    <t>Total Power (MW)</t>
  </si>
  <si>
    <t>Monthly Electricity Usage (MWh)</t>
  </si>
  <si>
    <t>Annual Electricity Usage (MWh)</t>
  </si>
  <si>
    <t>3e003ad2-8f6f-4682-bffa-58c1d7958c2a</t>
  </si>
  <si>
    <t>Bitfily</t>
  </si>
  <si>
    <t>BFL1001</t>
  </si>
  <si>
    <t>dbf80ac4-08c7-4356-8703-0a0e7958c677</t>
  </si>
  <si>
    <t>Blockbox</t>
  </si>
  <si>
    <t>Bitfury</t>
  </si>
  <si>
    <t>BF8162C16</t>
  </si>
  <si>
    <t>b89bfdb8-7ade-49b6-8723-bd531453b69d</t>
  </si>
  <si>
    <t>Upgraded Blockbox</t>
  </si>
  <si>
    <t>Clarke</t>
  </si>
  <si>
    <t>bc533c90-9539-478e-aab3-c0216560188e</t>
  </si>
  <si>
    <t>B8</t>
  </si>
  <si>
    <t>BF16BTC8162</t>
  </si>
  <si>
    <t>-</t>
  </si>
  <si>
    <t>28efdc07-8a3c-4c4f-9120-102d16755779</t>
  </si>
  <si>
    <t>Blockbox (Bitfury Facility)</t>
  </si>
  <si>
    <t>6b93fe5e-ea42-4ecc-a9f4-7970fa379c58</t>
  </si>
  <si>
    <t>Tardis</t>
  </si>
  <si>
    <t>16d8b20a-690e-4efa-93fc-6f2811883e4c</t>
  </si>
  <si>
    <t>Blockbox (Hut 8 Facility)</t>
  </si>
  <si>
    <t>2286935e-fb39-47d8-bc96-e98a4d885873</t>
  </si>
  <si>
    <t>Antminer S7</t>
  </si>
  <si>
    <t>Bitmain</t>
  </si>
  <si>
    <t>BM1385</t>
  </si>
  <si>
    <t>d6069bc1-ef76-4e63-8a6e-9afb0a63633e</t>
  </si>
  <si>
    <t>Antminer S9</t>
  </si>
  <si>
    <t>BM1387</t>
  </si>
  <si>
    <t>c239ec86-2cc4-4fde-bb6c-8b81e0b39087</t>
  </si>
  <si>
    <t>Antminer S9 (Bitmain Facilities)</t>
  </si>
  <si>
    <t>df7b0c3d-c732-4413-8901-7ab14015a247</t>
  </si>
  <si>
    <t>Antminer S15 (Bitmain Facilities)</t>
  </si>
  <si>
    <t>BM1391</t>
  </si>
  <si>
    <t>c2b455e2-93a1-4899-9f09-cd358a7351fb</t>
  </si>
  <si>
    <t>Antminer S17 (Bitmain Facility)</t>
  </si>
  <si>
    <t>BM1397</t>
  </si>
  <si>
    <t>dccfe8b1-2638-44cf-973b-3b411d5b0287</t>
  </si>
  <si>
    <t>Antminer S17</t>
  </si>
  <si>
    <t>7997f56e-b970-4cd2-8c67-2198178ba1a8</t>
  </si>
  <si>
    <t>Antminer S19</t>
  </si>
  <si>
    <t>ddc7c185-96ed-4837-85c6-7e129d5e2e8a</t>
  </si>
  <si>
    <t>Avalon 721</t>
  </si>
  <si>
    <t>Canaan</t>
  </si>
  <si>
    <t>A3212</t>
  </si>
  <si>
    <t>0a2e9ddf-375b-4d85-95a8-196e79589a35</t>
  </si>
  <si>
    <t>Avalon 741</t>
  </si>
  <si>
    <t>A3213</t>
  </si>
  <si>
    <t>e9e9276e-efce-417a-901e-f7dd43c483eb</t>
  </si>
  <si>
    <t>Avalon 761</t>
  </si>
  <si>
    <t>A3214</t>
  </si>
  <si>
    <t>1c1b29a1-2436-4511-89b3-1d27b041a491</t>
  </si>
  <si>
    <t>Avalon 821</t>
  </si>
  <si>
    <t>A3210</t>
  </si>
  <si>
    <t>66b907fd-9ff4-4625-9098-c50dd583fec5</t>
  </si>
  <si>
    <t>Avalon 841</t>
  </si>
  <si>
    <t>A3210HP</t>
  </si>
  <si>
    <t>d2ba2deb-c8a0-4d06-bda1-8b02db8a61c2</t>
  </si>
  <si>
    <t>Avalon 921</t>
  </si>
  <si>
    <t>A3206</t>
  </si>
  <si>
    <t>3b672dcb-4800-4441-b5ec-591bc5ec95db</t>
  </si>
  <si>
    <t>Avalon 1041</t>
  </si>
  <si>
    <t>A3205</t>
  </si>
  <si>
    <t>df14bd51-c979-4439-a79b-16745d53a1f4</t>
  </si>
  <si>
    <t>E10</t>
  </si>
  <si>
    <t>Ebang</t>
  </si>
  <si>
    <t>DW1228</t>
  </si>
  <si>
    <t>3b347ac0-1240-438b-b0c5-d3455752e4c6</t>
  </si>
  <si>
    <t>B2/B3</t>
  </si>
  <si>
    <t>GMO Mining</t>
  </si>
  <si>
    <t>GMO 72B</t>
  </si>
  <si>
    <t>8059dfb9-9032-4e48-af41-a266a946c4e5</t>
  </si>
  <si>
    <t>Dragonmint T1</t>
  </si>
  <si>
    <t>Halong Mining</t>
  </si>
  <si>
    <t>DM1875</t>
  </si>
  <si>
    <t>ebcb5642-6778-4184-9366-4e2cd0f9feb7</t>
  </si>
  <si>
    <t>T2 Turbo</t>
  </si>
  <si>
    <t>Innosilicon</t>
  </si>
  <si>
    <t>FinFET</t>
  </si>
  <si>
    <t>ed7e3712-231e-442a-a8ea-77ac6df21e6a</t>
  </si>
  <si>
    <t>T3 Turbo</t>
  </si>
  <si>
    <t>c6a782d1-ebdb-49ab-866d-65d147125115</t>
  </si>
  <si>
    <t>Whatsminer M10</t>
  </si>
  <si>
    <t>MicroBT</t>
  </si>
  <si>
    <t>cb067c5a-b980-4cc0-833e-e64f9cdc4141</t>
  </si>
  <si>
    <t>Whatsminer M20S</t>
  </si>
  <si>
    <t>7f272cf8-70f6-427c-8882-c9c162368b44</t>
  </si>
  <si>
    <t>Whatsminer M30S</t>
  </si>
  <si>
    <t>b1802ck3-7qf6-417c-8p32-c9c16v3nc1v1</t>
  </si>
  <si>
    <t xml:space="preserve">Avalon 1146 </t>
  </si>
  <si>
    <t>1259j56e-b970-4cd2-8c67-2198162iu1k4</t>
  </si>
  <si>
    <t>Avalon 1166</t>
  </si>
  <si>
    <t>rt90bd51-c97b-4419-a49b-12748d53v1y4</t>
  </si>
  <si>
    <t>Avalon 1246</t>
  </si>
  <si>
    <t>Monthly Units Produced</t>
  </si>
  <si>
    <t>Date</t>
  </si>
  <si>
    <t>Azerbaijan - Azerbaijan</t>
  </si>
  <si>
    <t>Canada - Alberta</t>
  </si>
  <si>
    <t>Canada - British Columbia</t>
  </si>
  <si>
    <t>Canada - Newfoundland</t>
  </si>
  <si>
    <t>Canada - Ontario</t>
  </si>
  <si>
    <t>Canada - Quebec</t>
  </si>
  <si>
    <t>China - Nei Mongol</t>
  </si>
  <si>
    <t>China - Sichuan</t>
  </si>
  <si>
    <t>China - Xinjiang</t>
  </si>
  <si>
    <t>China - Yunnan</t>
  </si>
  <si>
    <t>China - Gansu</t>
  </si>
  <si>
    <t>China - Beijing</t>
  </si>
  <si>
    <t>China - Zhejiang</t>
  </si>
  <si>
    <t>China - Qinghai</t>
  </si>
  <si>
    <t>China - Generic</t>
  </si>
  <si>
    <t>Georgia - Georgia</t>
  </si>
  <si>
    <t>Germany - Germany</t>
  </si>
  <si>
    <t>Iceland - Iceland</t>
  </si>
  <si>
    <t>Iran - Iran</t>
  </si>
  <si>
    <t>Kazakhstan - Kazakhstan</t>
  </si>
  <si>
    <t>Malaysia - Malaysia</t>
  </si>
  <si>
    <t>Netherlands - Netherlands</t>
  </si>
  <si>
    <t>Norway - Norway</t>
  </si>
  <si>
    <t>Russia - Leningrad Oblast</t>
  </si>
  <si>
    <t>Russia - Siberian Federal District</t>
  </si>
  <si>
    <t>Sweden - Sweden</t>
  </si>
  <si>
    <t>United States - Georgia</t>
  </si>
  <si>
    <t>United States - Kentucky</t>
  </si>
  <si>
    <t>United States - Montana</t>
  </si>
  <si>
    <t>United States - Nebraska</t>
  </si>
  <si>
    <t>United States - Nevada</t>
  </si>
  <si>
    <t>United States - New York</t>
  </si>
  <si>
    <t>United States - North Carolina</t>
  </si>
  <si>
    <t>United States - Oregon</t>
  </si>
  <si>
    <t>United States - Pennsylvania</t>
  </si>
  <si>
    <t>United States - South Dakota</t>
  </si>
  <si>
    <t>United States - Texas</t>
  </si>
  <si>
    <t>United States - Washington</t>
  </si>
  <si>
    <t>Venezuela - Venezuela</t>
  </si>
  <si>
    <t>Fossil Fuel</t>
  </si>
  <si>
    <t>Pounds CO2 per MWh</t>
  </si>
  <si>
    <t>Source</t>
  </si>
  <si>
    <t>https://www.eia.gov/tools/faqs/faq.php?id=74&amp;t=11</t>
  </si>
  <si>
    <t>Coal</t>
  </si>
  <si>
    <t>Gas</t>
  </si>
  <si>
    <t>Oil</t>
  </si>
  <si>
    <t>Country</t>
  </si>
  <si>
    <t>Region</t>
  </si>
  <si>
    <t>%</t>
  </si>
  <si>
    <t>China</t>
  </si>
  <si>
    <t>Xinjiang</t>
  </si>
  <si>
    <t>Sichuan</t>
  </si>
  <si>
    <t>Nei Mongol</t>
  </si>
  <si>
    <t>Yunnan</t>
  </si>
  <si>
    <t>Beijing</t>
  </si>
  <si>
    <t>Zhejiang</t>
  </si>
  <si>
    <t>Shanxi</t>
  </si>
  <si>
    <t>Gansu</t>
  </si>
  <si>
    <t>Qinghai</t>
  </si>
  <si>
    <t>Ningxia</t>
  </si>
  <si>
    <t>Other</t>
  </si>
  <si>
    <t>United States</t>
  </si>
  <si>
    <t>Russia</t>
  </si>
  <si>
    <t>Kazakhstan</t>
  </si>
  <si>
    <t>Malaysia</t>
  </si>
  <si>
    <t>Iran</t>
  </si>
  <si>
    <t>Canada</t>
  </si>
  <si>
    <t>Germany</t>
  </si>
  <si>
    <t>Norway</t>
  </si>
  <si>
    <t>Venezuela</t>
  </si>
  <si>
    <t>Guizhou</t>
  </si>
  <si>
    <t>Hong Kong SAR</t>
  </si>
  <si>
    <t>Shaanxi</t>
  </si>
  <si>
    <t>Guangdong</t>
  </si>
  <si>
    <t>Thailand</t>
  </si>
  <si>
    <t>Hydro</t>
  </si>
  <si>
    <t>Nuclear</t>
  </si>
  <si>
    <t>Other renewables</t>
  </si>
  <si>
    <t>Solar</t>
  </si>
  <si>
    <t>Wind</t>
  </si>
  <si>
    <t>Global</t>
  </si>
  <si>
    <t>Washington</t>
  </si>
  <si>
    <t>Oregon</t>
  </si>
  <si>
    <t>New York</t>
  </si>
  <si>
    <t>Kentucky</t>
  </si>
  <si>
    <t>Texas</t>
  </si>
  <si>
    <t>Nevada</t>
  </si>
  <si>
    <t>Leningrad Oblast</t>
  </si>
  <si>
    <t>Siberian Federal District</t>
  </si>
  <si>
    <t>British Columbia</t>
  </si>
  <si>
    <t>Quebec</t>
  </si>
  <si>
    <t>Ontario</t>
  </si>
  <si>
    <t>Manitoba</t>
  </si>
  <si>
    <t>Alberta</t>
  </si>
  <si>
    <t>Saskatchewan</t>
  </si>
  <si>
    <t>Nova Scotia</t>
  </si>
  <si>
    <t>New Brunswick</t>
  </si>
  <si>
    <t>Newfoundland</t>
  </si>
  <si>
    <t>Iceland</t>
  </si>
  <si>
    <t>Sweden</t>
  </si>
  <si>
    <t>Pennsylvania</t>
  </si>
  <si>
    <t>South Dakota</t>
  </si>
  <si>
    <t>Netherlands</t>
  </si>
  <si>
    <t>Georgia</t>
  </si>
  <si>
    <t>Azerbaijan</t>
  </si>
  <si>
    <t>North Dakota</t>
  </si>
  <si>
    <t>North Carolina</t>
  </si>
  <si>
    <t>Nebraska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</si>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</sst>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yyyy\-mm\-dd"/>
    <numFmt numFmtId="166" formatCode="yyyy&quot;-&quot;mm&quot;-&quot;dd"/>
  </numFmts>
  <fonts count="13" x14ac:knownFonts="1">
    <font>
      <sz val="10"/>
      <color rgb="FF000000"/>
      <name val="Arial"/>
    </font>
    <font>
      <b/>
      <sz val="10"/>
      <color theme="1"/>
      <name val="Karla"/>
    </font>
    <font>
      <b/>
      <sz val="10"/>
      <color rgb="FF000000"/>
      <name val="Karla"/>
    </font>
    <font>
      <sz val="10"/>
      <color theme="1"/>
      <name val="Karla"/>
    </font>
    <font>
      <sz val="10"/>
      <color rgb="FF000000"/>
      <name val="Karla"/>
    </font>
    <font>
      <sz val="11"/>
      <color rgb="FF0070C0"/>
      <name val="Calibri"/>
    </font>
    <font>
      <sz val="10"/>
      <color theme="1"/>
      <name val="Arial"/>
    </font>
    <font>
      <sz val="11"/>
      <color rgb="FFFF0000"/>
      <name val="Calibri"/>
    </font>
    <font>
      <b/>
      <sz val="11"/>
      <color rgb="FF0070C0"/>
      <name val="Arial"/>
    </font>
    <font>
      <sz val="10"/>
      <color rgb="FF555555"/>
      <name val="Karla"/>
    </font>
    <font>
      <sz val="11"/>
      <color rgb="FF000000"/>
      <name val="Calibri"/>
    </font>
    <font>
      <b/>
      <sz val="10"/>
      <color theme="1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6" fillId="0" borderId="0" xfId="0" applyNumberFormat="1" applyFont="1"/>
    <xf numFmtId="2" fontId="3" fillId="0" borderId="0" xfId="0" applyNumberFormat="1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9" fontId="8" fillId="0" borderId="0" xfId="0" applyNumberFormat="1" applyFont="1"/>
    <xf numFmtId="0" fontId="9" fillId="3" borderId="0" xfId="0" applyFont="1" applyFill="1" applyAlignment="1"/>
    <xf numFmtId="0" fontId="6" fillId="0" borderId="0" xfId="0" applyFont="1" applyAlignment="1"/>
    <xf numFmtId="1" fontId="6" fillId="0" borderId="0" xfId="0" applyNumberFormat="1" applyFont="1" applyAlignment="1"/>
    <xf numFmtId="0" fontId="10" fillId="0" borderId="0" xfId="0" applyFont="1" applyAlignment="1">
      <alignment wrapText="1"/>
    </xf>
    <xf numFmtId="0" fontId="10" fillId="0" borderId="0" xfId="0" applyFont="1" applyAlignment="1"/>
    <xf numFmtId="0" fontId="6" fillId="0" borderId="0" xfId="0" applyFont="1" applyAlignment="1">
      <alignment wrapText="1"/>
    </xf>
    <xf numFmtId="165" fontId="6" fillId="0" borderId="0" xfId="0" applyNumberFormat="1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11" fontId="10" fillId="0" borderId="0" xfId="0" applyNumberFormat="1" applyFont="1" applyAlignment="1">
      <alignment horizontal="right"/>
    </xf>
    <xf numFmtId="166" fontId="6" fillId="0" borderId="0" xfId="0" applyNumberFormat="1" applyFont="1" applyAlignment="1"/>
    <xf numFmtId="0" fontId="6" fillId="0" borderId="0" xfId="0" applyFont="1"/>
    <xf numFmtId="11" fontId="6" fillId="0" borderId="0" xfId="0" applyNumberFormat="1" applyFont="1"/>
    <xf numFmtId="0" fontId="6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6" fillId="2" borderId="0" xfId="0" applyFont="1" applyFill="1" applyAlignment="1"/>
    <xf numFmtId="0" fontId="6" fillId="2" borderId="0" xfId="0" applyFont="1" applyFill="1"/>
    <xf numFmtId="3" fontId="6" fillId="0" borderId="0" xfId="0" applyNumberFormat="1" applyFont="1" applyAlignment="1"/>
    <xf numFmtId="0" fontId="10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ols/faqs/faq.php?id=74&amp;t=1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AH99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ColWidth="14.42578125" defaultRowHeight="15.75" customHeight="1" x14ac:dyDescent="0.2"/>
  <cols>
    <col min="1" max="1" width="43.85546875" customWidth="1"/>
    <col min="2" max="2" width="27.42578125" customWidth="1"/>
    <col min="4" max="4" width="17.140625" customWidth="1"/>
  </cols>
  <sheetData>
    <row r="1" spans="1:34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/>
      <c r="AC1" s="4"/>
      <c r="AD1" s="4"/>
      <c r="AE1" s="4"/>
      <c r="AF1" s="4"/>
      <c r="AG1" s="4"/>
      <c r="AH1" s="4"/>
    </row>
    <row r="2" spans="1:34" ht="15.75" customHeight="1" x14ac:dyDescent="0.25">
      <c r="A2" s="5" t="s">
        <v>27</v>
      </c>
      <c r="B2" s="6" t="s">
        <v>28</v>
      </c>
      <c r="C2" s="7" t="s">
        <v>28</v>
      </c>
      <c r="D2" s="7">
        <v>899</v>
      </c>
      <c r="E2" s="8">
        <v>1000</v>
      </c>
      <c r="F2" s="7">
        <v>8.5070000000000007E-2</v>
      </c>
      <c r="G2" s="7" t="s">
        <v>29</v>
      </c>
      <c r="H2" s="7">
        <v>288</v>
      </c>
      <c r="I2" s="9">
        <v>288000</v>
      </c>
      <c r="J2" s="7">
        <v>25</v>
      </c>
      <c r="K2" s="7">
        <v>36.700000000000003</v>
      </c>
      <c r="L2" s="10">
        <v>11.627906976744187</v>
      </c>
      <c r="M2" s="9">
        <v>11627.90698</v>
      </c>
      <c r="N2" s="11">
        <f t="shared" ref="N2:N33" si="0">0.1875*S2</f>
        <v>5.284840203343739E-5</v>
      </c>
      <c r="O2" s="11">
        <f t="shared" ref="O2:O33" si="1">N2/12</f>
        <v>4.4040335027864492E-6</v>
      </c>
      <c r="P2" s="12">
        <f t="shared" ref="P2:P33" si="2">(V2* (1+N2) -V2)/J2</f>
        <v>5.2848402033414461E-2</v>
      </c>
      <c r="Q2" s="7"/>
      <c r="R2" s="7">
        <v>0</v>
      </c>
      <c r="S2" s="13">
        <f t="shared" ref="S2:S33" si="3">V2/SUM($V$2:$V$29)</f>
        <v>2.8185814417833275E-4</v>
      </c>
      <c r="T2" s="14">
        <v>899000</v>
      </c>
      <c r="U2" s="4"/>
      <c r="V2" s="15">
        <f t="shared" ref="V2:V33" si="4">J2*E2</f>
        <v>25000</v>
      </c>
      <c r="W2" s="4">
        <f t="shared" ref="W2:W4" si="5">(V2/(L2*1000))</f>
        <v>2.15</v>
      </c>
      <c r="X2" s="16">
        <f t="shared" ref="X2:X33" si="6">W2*0.05</f>
        <v>0.1075</v>
      </c>
      <c r="Y2" s="17">
        <f t="shared" ref="Y2:Y14" si="7">W2+X2</f>
        <v>2.2574999999999998</v>
      </c>
      <c r="Z2" s="4">
        <f t="shared" ref="Z2:Z14" si="8">Y2*24*30</f>
        <v>1625.3999999999999</v>
      </c>
      <c r="AA2" s="4">
        <f t="shared" ref="AA2:AA33" si="9">Y2*24*365</f>
        <v>19775.699999999997</v>
      </c>
      <c r="AB2" s="4"/>
      <c r="AC2" s="4"/>
      <c r="AD2" s="4"/>
      <c r="AE2" s="4"/>
      <c r="AF2" s="4"/>
      <c r="AG2" s="4"/>
      <c r="AH2" s="4"/>
    </row>
    <row r="3" spans="1:34" ht="15.75" customHeight="1" x14ac:dyDescent="0.25">
      <c r="A3" s="5" t="s">
        <v>30</v>
      </c>
      <c r="B3" s="6" t="s">
        <v>31</v>
      </c>
      <c r="C3" s="9" t="s">
        <v>32</v>
      </c>
      <c r="D3" s="9">
        <v>1300000</v>
      </c>
      <c r="E3" s="18">
        <v>224</v>
      </c>
      <c r="F3" s="7">
        <v>0.1</v>
      </c>
      <c r="G3" s="7" t="s">
        <v>33</v>
      </c>
      <c r="H3" s="9">
        <v>75000</v>
      </c>
      <c r="I3" s="9">
        <v>16800000</v>
      </c>
      <c r="J3" s="9">
        <v>7500</v>
      </c>
      <c r="K3" s="7">
        <v>173.3</v>
      </c>
      <c r="L3" s="10">
        <v>10</v>
      </c>
      <c r="M3" s="9">
        <v>2240</v>
      </c>
      <c r="N3" s="11">
        <f t="shared" si="0"/>
        <v>3.5514126166469929E-3</v>
      </c>
      <c r="O3" s="11">
        <f t="shared" si="1"/>
        <v>2.9595105138724941E-4</v>
      </c>
      <c r="P3" s="12">
        <f t="shared" si="2"/>
        <v>0.79551642612892515</v>
      </c>
      <c r="Q3" s="7"/>
      <c r="R3" s="7">
        <v>0.02</v>
      </c>
      <c r="S3" s="13">
        <f t="shared" si="3"/>
        <v>1.8940867288783962E-2</v>
      </c>
      <c r="T3" s="14">
        <v>291200000</v>
      </c>
      <c r="U3" s="4"/>
      <c r="V3" s="15">
        <f t="shared" si="4"/>
        <v>1680000</v>
      </c>
      <c r="W3" s="4">
        <f t="shared" si="5"/>
        <v>168</v>
      </c>
      <c r="X3" s="16">
        <f t="shared" si="6"/>
        <v>8.4</v>
      </c>
      <c r="Y3" s="17">
        <f t="shared" si="7"/>
        <v>176.4</v>
      </c>
      <c r="Z3" s="4">
        <f t="shared" si="8"/>
        <v>127008.00000000001</v>
      </c>
      <c r="AA3" s="4">
        <f t="shared" si="9"/>
        <v>1545264.0000000002</v>
      </c>
      <c r="AB3" s="4"/>
      <c r="AC3" s="4"/>
      <c r="AD3" s="4"/>
      <c r="AE3" s="4"/>
      <c r="AF3" s="4"/>
      <c r="AG3" s="4"/>
      <c r="AH3" s="4"/>
    </row>
    <row r="4" spans="1:34" ht="15.75" customHeight="1" x14ac:dyDescent="0.25">
      <c r="A4" s="5" t="s">
        <v>34</v>
      </c>
      <c r="B4" s="6" t="s">
        <v>35</v>
      </c>
      <c r="C4" s="9" t="s">
        <v>32</v>
      </c>
      <c r="D4" s="9">
        <v>1300000</v>
      </c>
      <c r="E4" s="18">
        <v>224</v>
      </c>
      <c r="F4" s="7">
        <v>0.16800000000000001</v>
      </c>
      <c r="G4" s="7" t="s">
        <v>36</v>
      </c>
      <c r="H4" s="9">
        <v>75000</v>
      </c>
      <c r="I4" s="9">
        <v>16800000</v>
      </c>
      <c r="J4" s="9">
        <v>12600</v>
      </c>
      <c r="K4" s="7">
        <v>103.2</v>
      </c>
      <c r="L4" s="10">
        <v>10</v>
      </c>
      <c r="M4" s="9">
        <v>2240</v>
      </c>
      <c r="N4" s="11">
        <f t="shared" si="0"/>
        <v>5.966373195966948E-3</v>
      </c>
      <c r="O4" s="11">
        <f t="shared" si="1"/>
        <v>4.9719776633057897E-4</v>
      </c>
      <c r="P4" s="12">
        <f t="shared" si="2"/>
        <v>1.3364675958966097</v>
      </c>
      <c r="Q4" s="7"/>
      <c r="R4" s="7">
        <v>0.02</v>
      </c>
      <c r="S4" s="13">
        <f t="shared" si="3"/>
        <v>3.1820657045157054E-2</v>
      </c>
      <c r="T4" s="14">
        <v>291200000</v>
      </c>
      <c r="U4" s="4"/>
      <c r="V4" s="15">
        <f t="shared" si="4"/>
        <v>2822400</v>
      </c>
      <c r="W4" s="4">
        <f t="shared" si="5"/>
        <v>282.24</v>
      </c>
      <c r="X4" s="16">
        <f t="shared" si="6"/>
        <v>14.112000000000002</v>
      </c>
      <c r="Y4" s="17">
        <f t="shared" si="7"/>
        <v>296.35200000000003</v>
      </c>
      <c r="Z4" s="4">
        <f t="shared" si="8"/>
        <v>213373.44</v>
      </c>
      <c r="AA4" s="4">
        <f t="shared" si="9"/>
        <v>2596043.52</v>
      </c>
      <c r="AB4" s="4"/>
      <c r="AC4" s="4"/>
      <c r="AD4" s="4"/>
      <c r="AE4" s="4"/>
      <c r="AF4" s="4"/>
      <c r="AG4" s="4"/>
      <c r="AH4" s="4"/>
    </row>
    <row r="5" spans="1:34" ht="15.75" customHeight="1" x14ac:dyDescent="0.25">
      <c r="A5" s="5" t="s">
        <v>37</v>
      </c>
      <c r="B5" s="6" t="s">
        <v>38</v>
      </c>
      <c r="C5" s="9" t="s">
        <v>32</v>
      </c>
      <c r="D5" s="9">
        <v>4800</v>
      </c>
      <c r="E5" s="18">
        <v>0</v>
      </c>
      <c r="F5" s="7">
        <v>8.6809999999999998E-2</v>
      </c>
      <c r="G5" s="7" t="s">
        <v>39</v>
      </c>
      <c r="H5" s="7">
        <v>576</v>
      </c>
      <c r="I5" s="7" t="s">
        <v>40</v>
      </c>
      <c r="J5" s="7">
        <v>50</v>
      </c>
      <c r="K5" s="7">
        <v>96</v>
      </c>
      <c r="L5" s="10">
        <v>7.6335877862595414</v>
      </c>
      <c r="M5" s="9">
        <v>0</v>
      </c>
      <c r="N5" s="11">
        <f t="shared" si="0"/>
        <v>0</v>
      </c>
      <c r="O5" s="11">
        <f t="shared" si="1"/>
        <v>0</v>
      </c>
      <c r="P5" s="12">
        <f t="shared" si="2"/>
        <v>0</v>
      </c>
      <c r="Q5" s="7"/>
      <c r="R5" s="7">
        <v>0</v>
      </c>
      <c r="S5" s="13">
        <f t="shared" si="3"/>
        <v>0</v>
      </c>
      <c r="T5" s="19" t="s">
        <v>40</v>
      </c>
      <c r="U5" s="4"/>
      <c r="V5" s="15">
        <f t="shared" si="4"/>
        <v>0</v>
      </c>
      <c r="W5" s="4">
        <f t="shared" ref="W5:W33" si="10">((V5/L5)*1000)/1000000</f>
        <v>0</v>
      </c>
      <c r="X5" s="16">
        <f t="shared" si="6"/>
        <v>0</v>
      </c>
      <c r="Y5" s="17">
        <f t="shared" si="7"/>
        <v>0</v>
      </c>
      <c r="Z5" s="4">
        <f t="shared" si="8"/>
        <v>0</v>
      </c>
      <c r="AA5" s="4">
        <f t="shared" si="9"/>
        <v>0</v>
      </c>
      <c r="AB5" s="4"/>
      <c r="AC5" s="4"/>
      <c r="AD5" s="4"/>
      <c r="AE5" s="4"/>
      <c r="AF5" s="4"/>
      <c r="AG5" s="4"/>
      <c r="AH5" s="4"/>
    </row>
    <row r="6" spans="1:34" ht="15.75" customHeight="1" x14ac:dyDescent="0.25">
      <c r="A6" s="5" t="s">
        <v>41</v>
      </c>
      <c r="B6" s="6" t="s">
        <v>42</v>
      </c>
      <c r="C6" s="9" t="s">
        <v>32</v>
      </c>
      <c r="D6" s="9">
        <v>400000</v>
      </c>
      <c r="E6" s="18">
        <v>112</v>
      </c>
      <c r="F6" s="7">
        <v>0.16800000000000001</v>
      </c>
      <c r="G6" s="7" t="s">
        <v>36</v>
      </c>
      <c r="H6" s="9">
        <v>75000</v>
      </c>
      <c r="I6" s="9">
        <v>8400000</v>
      </c>
      <c r="J6" s="9">
        <v>12600</v>
      </c>
      <c r="K6" s="7">
        <v>31.7</v>
      </c>
      <c r="L6" s="10">
        <v>10</v>
      </c>
      <c r="M6" s="9">
        <v>1120</v>
      </c>
      <c r="N6" s="11">
        <f t="shared" si="0"/>
        <v>2.983186597983474E-3</v>
      </c>
      <c r="O6" s="11">
        <f t="shared" si="1"/>
        <v>2.4859888316528948E-4</v>
      </c>
      <c r="P6" s="12">
        <f t="shared" si="2"/>
        <v>0.33411689897415242</v>
      </c>
      <c r="Q6" s="7"/>
      <c r="R6" s="7">
        <v>0.01</v>
      </c>
      <c r="S6" s="13">
        <f t="shared" si="3"/>
        <v>1.5910328522578527E-2</v>
      </c>
      <c r="T6" s="14">
        <v>44800000</v>
      </c>
      <c r="U6" s="4"/>
      <c r="V6" s="15">
        <f t="shared" si="4"/>
        <v>1411200</v>
      </c>
      <c r="W6" s="4">
        <f t="shared" si="10"/>
        <v>141.12</v>
      </c>
      <c r="X6" s="16">
        <f t="shared" si="6"/>
        <v>7.0560000000000009</v>
      </c>
      <c r="Y6" s="17">
        <f t="shared" si="7"/>
        <v>148.17600000000002</v>
      </c>
      <c r="Z6" s="4">
        <f t="shared" si="8"/>
        <v>106686.72</v>
      </c>
      <c r="AA6" s="4">
        <f t="shared" si="9"/>
        <v>1298021.76</v>
      </c>
      <c r="AB6" s="4"/>
      <c r="AC6" s="4"/>
      <c r="AD6" s="4"/>
      <c r="AE6" s="4"/>
      <c r="AF6" s="4"/>
      <c r="AG6" s="4"/>
      <c r="AH6" s="4"/>
    </row>
    <row r="7" spans="1:34" ht="15.75" customHeight="1" x14ac:dyDescent="0.25">
      <c r="A7" s="5" t="s">
        <v>43</v>
      </c>
      <c r="B7" s="6" t="s">
        <v>44</v>
      </c>
      <c r="C7" s="9" t="s">
        <v>32</v>
      </c>
      <c r="D7" s="9">
        <v>5070</v>
      </c>
      <c r="E7" s="8">
        <v>1000</v>
      </c>
      <c r="F7" s="7">
        <v>7.6170000000000002E-2</v>
      </c>
      <c r="G7" s="7" t="s">
        <v>36</v>
      </c>
      <c r="H7" s="9">
        <v>1024</v>
      </c>
      <c r="I7" s="9">
        <v>1024000</v>
      </c>
      <c r="J7" s="7">
        <v>78</v>
      </c>
      <c r="K7" s="7">
        <v>65</v>
      </c>
      <c r="L7" s="10">
        <v>12.5</v>
      </c>
      <c r="M7" s="9">
        <v>12500</v>
      </c>
      <c r="N7" s="11">
        <f t="shared" si="0"/>
        <v>1.6488701434432467E-4</v>
      </c>
      <c r="O7" s="11">
        <f t="shared" si="1"/>
        <v>1.3740584528693723E-5</v>
      </c>
      <c r="P7" s="12">
        <f t="shared" si="2"/>
        <v>0.16488701434420178</v>
      </c>
      <c r="Q7" s="7"/>
      <c r="R7" s="7">
        <v>1E-3</v>
      </c>
      <c r="S7" s="13">
        <f t="shared" si="3"/>
        <v>8.7939740983639829E-4</v>
      </c>
      <c r="T7" s="14">
        <v>5070000</v>
      </c>
      <c r="U7" s="4"/>
      <c r="V7" s="15">
        <f t="shared" si="4"/>
        <v>78000</v>
      </c>
      <c r="W7" s="4">
        <f t="shared" si="10"/>
        <v>6.24</v>
      </c>
      <c r="X7" s="16">
        <f t="shared" si="6"/>
        <v>0.31200000000000006</v>
      </c>
      <c r="Y7" s="17">
        <f t="shared" si="7"/>
        <v>6.5520000000000005</v>
      </c>
      <c r="Z7" s="4">
        <f t="shared" si="8"/>
        <v>4717.4400000000005</v>
      </c>
      <c r="AA7" s="4">
        <f t="shared" si="9"/>
        <v>57395.520000000004</v>
      </c>
      <c r="AB7" s="4"/>
      <c r="AC7" s="4"/>
      <c r="AD7" s="4"/>
      <c r="AE7" s="4"/>
      <c r="AF7" s="4"/>
      <c r="AG7" s="4"/>
      <c r="AH7" s="4"/>
    </row>
    <row r="8" spans="1:34" ht="15.75" customHeight="1" x14ac:dyDescent="0.25">
      <c r="A8" s="5" t="s">
        <v>45</v>
      </c>
      <c r="B8" s="6" t="s">
        <v>46</v>
      </c>
      <c r="C8" s="9" t="s">
        <v>32</v>
      </c>
      <c r="D8" s="9">
        <v>1300000</v>
      </c>
      <c r="E8" s="18">
        <v>94</v>
      </c>
      <c r="F8" s="7">
        <v>0.16800000000000001</v>
      </c>
      <c r="G8" s="7" t="s">
        <v>36</v>
      </c>
      <c r="H8" s="9">
        <v>75000</v>
      </c>
      <c r="I8" s="9">
        <v>7050000</v>
      </c>
      <c r="J8" s="9">
        <v>12600</v>
      </c>
      <c r="K8" s="7">
        <v>103.2</v>
      </c>
      <c r="L8" s="10">
        <v>10</v>
      </c>
      <c r="M8" s="9">
        <v>940</v>
      </c>
      <c r="N8" s="11">
        <f t="shared" si="0"/>
        <v>2.5037458947361297E-3</v>
      </c>
      <c r="O8" s="11">
        <f t="shared" si="1"/>
        <v>2.086454912280108E-4</v>
      </c>
      <c r="P8" s="12">
        <f t="shared" si="2"/>
        <v>0.2353521141051943</v>
      </c>
      <c r="Q8" s="7"/>
      <c r="R8" s="7">
        <v>8.0000000000000002E-3</v>
      </c>
      <c r="S8" s="13">
        <f t="shared" si="3"/>
        <v>1.3353311438592693E-2</v>
      </c>
      <c r="T8" s="14">
        <v>122200000</v>
      </c>
      <c r="U8" s="4"/>
      <c r="V8" s="15">
        <f t="shared" si="4"/>
        <v>1184400</v>
      </c>
      <c r="W8" s="4">
        <f t="shared" si="10"/>
        <v>118.44</v>
      </c>
      <c r="X8" s="16">
        <f t="shared" si="6"/>
        <v>5.9220000000000006</v>
      </c>
      <c r="Y8" s="17">
        <f t="shared" si="7"/>
        <v>124.36199999999999</v>
      </c>
      <c r="Z8" s="4">
        <f t="shared" si="8"/>
        <v>89540.64</v>
      </c>
      <c r="AA8" s="4">
        <f t="shared" si="9"/>
        <v>1089411.1200000001</v>
      </c>
      <c r="AB8" s="4"/>
      <c r="AC8" s="4"/>
      <c r="AD8" s="4"/>
      <c r="AE8" s="4"/>
      <c r="AF8" s="4"/>
      <c r="AG8" s="4"/>
      <c r="AH8" s="4"/>
    </row>
    <row r="9" spans="1:34" ht="15.75" customHeight="1" x14ac:dyDescent="0.25">
      <c r="A9" s="5" t="s">
        <v>47</v>
      </c>
      <c r="B9" s="6" t="s">
        <v>48</v>
      </c>
      <c r="C9" s="9" t="s">
        <v>49</v>
      </c>
      <c r="D9" s="9">
        <v>1500</v>
      </c>
      <c r="E9" s="20">
        <v>0</v>
      </c>
      <c r="F9" s="7">
        <v>3.5040000000000002E-2</v>
      </c>
      <c r="G9" s="7" t="s">
        <v>50</v>
      </c>
      <c r="H9" s="7">
        <v>135</v>
      </c>
      <c r="I9" s="9">
        <v>135000</v>
      </c>
      <c r="J9" s="7">
        <v>4.7300000000000004</v>
      </c>
      <c r="K9" s="7">
        <v>317.10000000000002</v>
      </c>
      <c r="L9" s="10">
        <v>4</v>
      </c>
      <c r="M9" s="9">
        <v>0</v>
      </c>
      <c r="N9" s="11">
        <f t="shared" si="0"/>
        <v>0</v>
      </c>
      <c r="O9" s="11">
        <f t="shared" si="1"/>
        <v>0</v>
      </c>
      <c r="P9" s="12">
        <f t="shared" si="2"/>
        <v>0</v>
      </c>
      <c r="Q9" s="7"/>
      <c r="R9" s="7">
        <v>0</v>
      </c>
      <c r="S9" s="13">
        <f t="shared" si="3"/>
        <v>0</v>
      </c>
      <c r="T9" s="14">
        <v>1500000</v>
      </c>
      <c r="U9" s="4"/>
      <c r="V9" s="15">
        <f t="shared" si="4"/>
        <v>0</v>
      </c>
      <c r="W9" s="4">
        <f t="shared" si="10"/>
        <v>0</v>
      </c>
      <c r="X9" s="16">
        <f t="shared" si="6"/>
        <v>0</v>
      </c>
      <c r="Y9" s="17">
        <f t="shared" si="7"/>
        <v>0</v>
      </c>
      <c r="Z9" s="4">
        <f t="shared" si="8"/>
        <v>0</v>
      </c>
      <c r="AA9" s="4">
        <f t="shared" si="9"/>
        <v>0</v>
      </c>
      <c r="AB9" s="4"/>
      <c r="AC9" s="4"/>
      <c r="AD9" s="4"/>
      <c r="AE9" s="4"/>
      <c r="AF9" s="4"/>
      <c r="AG9" s="4"/>
      <c r="AH9" s="4"/>
    </row>
    <row r="10" spans="1:34" ht="15.75" customHeight="1" x14ac:dyDescent="0.25">
      <c r="A10" s="5" t="s">
        <v>51</v>
      </c>
      <c r="B10" s="6" t="s">
        <v>52</v>
      </c>
      <c r="C10" s="9" t="s">
        <v>49</v>
      </c>
      <c r="D10" s="7">
        <v>390</v>
      </c>
      <c r="E10" s="21">
        <v>0</v>
      </c>
      <c r="F10" s="7">
        <v>7.1429999999999993E-2</v>
      </c>
      <c r="G10" s="7" t="s">
        <v>53</v>
      </c>
      <c r="H10" s="7">
        <v>189</v>
      </c>
      <c r="I10" s="9">
        <v>378000000</v>
      </c>
      <c r="J10" s="7">
        <v>13.5</v>
      </c>
      <c r="K10" s="7">
        <v>28.9</v>
      </c>
      <c r="L10" s="10">
        <v>10.204081632653061</v>
      </c>
      <c r="M10" s="9">
        <v>0</v>
      </c>
      <c r="N10" s="11">
        <f t="shared" si="0"/>
        <v>0</v>
      </c>
      <c r="O10" s="11">
        <f t="shared" si="1"/>
        <v>0</v>
      </c>
      <c r="P10" s="12">
        <f t="shared" si="2"/>
        <v>0</v>
      </c>
      <c r="Q10" s="7"/>
      <c r="R10" s="7">
        <v>0.44</v>
      </c>
      <c r="S10" s="13">
        <f t="shared" si="3"/>
        <v>0</v>
      </c>
      <c r="T10" s="14">
        <v>780000000</v>
      </c>
      <c r="U10" s="4"/>
      <c r="V10" s="15">
        <f t="shared" si="4"/>
        <v>0</v>
      </c>
      <c r="W10" s="4">
        <f t="shared" si="10"/>
        <v>0</v>
      </c>
      <c r="X10" s="16">
        <f t="shared" si="6"/>
        <v>0</v>
      </c>
      <c r="Y10" s="17">
        <f t="shared" si="7"/>
        <v>0</v>
      </c>
      <c r="Z10" s="4">
        <f t="shared" si="8"/>
        <v>0</v>
      </c>
      <c r="AA10" s="4">
        <f t="shared" si="9"/>
        <v>0</v>
      </c>
      <c r="AB10" s="4"/>
      <c r="AC10" s="4"/>
      <c r="AD10" s="4"/>
      <c r="AE10" s="4"/>
      <c r="AF10" s="4"/>
      <c r="AG10" s="4"/>
      <c r="AH10" s="4"/>
    </row>
    <row r="11" spans="1:34" ht="15.75" customHeight="1" x14ac:dyDescent="0.25">
      <c r="A11" s="5" t="s">
        <v>54</v>
      </c>
      <c r="B11" s="6" t="s">
        <v>55</v>
      </c>
      <c r="C11" s="9" t="s">
        <v>49</v>
      </c>
      <c r="D11" s="7">
        <v>150</v>
      </c>
      <c r="E11" s="8">
        <v>0</v>
      </c>
      <c r="F11" s="7">
        <v>7.1429999999999993E-2</v>
      </c>
      <c r="G11" s="7" t="s">
        <v>53</v>
      </c>
      <c r="H11" s="7">
        <v>189</v>
      </c>
      <c r="I11" s="9">
        <v>9450000</v>
      </c>
      <c r="J11" s="7">
        <v>13.5</v>
      </c>
      <c r="K11" s="7">
        <v>11.1</v>
      </c>
      <c r="L11" s="10">
        <v>10.204081632653061</v>
      </c>
      <c r="M11" s="9">
        <v>0</v>
      </c>
      <c r="N11" s="11">
        <f t="shared" si="0"/>
        <v>0</v>
      </c>
      <c r="O11" s="11">
        <f t="shared" si="1"/>
        <v>0</v>
      </c>
      <c r="P11" s="12">
        <f t="shared" si="2"/>
        <v>0</v>
      </c>
      <c r="Q11" s="7"/>
      <c r="R11" s="7">
        <v>1.0999999999999999E-2</v>
      </c>
      <c r="S11" s="13">
        <f t="shared" si="3"/>
        <v>0</v>
      </c>
      <c r="T11" s="14">
        <v>7500000</v>
      </c>
      <c r="U11" s="4"/>
      <c r="V11" s="15">
        <f t="shared" si="4"/>
        <v>0</v>
      </c>
      <c r="W11" s="4">
        <f t="shared" si="10"/>
        <v>0</v>
      </c>
      <c r="X11" s="16">
        <f t="shared" si="6"/>
        <v>0</v>
      </c>
      <c r="Y11" s="17">
        <f t="shared" si="7"/>
        <v>0</v>
      </c>
      <c r="Z11" s="4">
        <f t="shared" si="8"/>
        <v>0</v>
      </c>
      <c r="AA11" s="4">
        <f t="shared" si="9"/>
        <v>0</v>
      </c>
      <c r="AB11" s="4"/>
      <c r="AC11" s="4"/>
      <c r="AD11" s="4"/>
      <c r="AE11" s="4"/>
      <c r="AF11" s="4"/>
      <c r="AG11" s="4"/>
      <c r="AH11" s="4"/>
    </row>
    <row r="12" spans="1:34" ht="15.75" customHeight="1" x14ac:dyDescent="0.25">
      <c r="A12" s="5" t="s">
        <v>56</v>
      </c>
      <c r="B12" s="6" t="s">
        <v>57</v>
      </c>
      <c r="C12" s="9" t="s">
        <v>49</v>
      </c>
      <c r="D12" s="7">
        <v>700</v>
      </c>
      <c r="E12" s="8">
        <v>120000</v>
      </c>
      <c r="F12" s="7">
        <v>0.14815</v>
      </c>
      <c r="G12" s="7" t="s">
        <v>58</v>
      </c>
      <c r="H12" s="7">
        <v>189</v>
      </c>
      <c r="I12" s="9">
        <v>22680000</v>
      </c>
      <c r="J12" s="7">
        <v>28</v>
      </c>
      <c r="K12" s="7">
        <v>25</v>
      </c>
      <c r="L12" s="10">
        <v>17.543859649122805</v>
      </c>
      <c r="M12" s="9">
        <v>2105263.1579999998</v>
      </c>
      <c r="N12" s="11">
        <f t="shared" si="0"/>
        <v>7.1028252332939858E-3</v>
      </c>
      <c r="O12" s="11">
        <f t="shared" si="1"/>
        <v>5.9190210277449882E-4</v>
      </c>
      <c r="P12" s="12">
        <f t="shared" si="2"/>
        <v>852.33902799529358</v>
      </c>
      <c r="Q12" s="7"/>
      <c r="R12" s="7">
        <v>2.5999999999999999E-2</v>
      </c>
      <c r="S12" s="13">
        <f t="shared" si="3"/>
        <v>3.7881734577567924E-2</v>
      </c>
      <c r="T12" s="14">
        <v>84000000</v>
      </c>
      <c r="U12" s="4"/>
      <c r="V12" s="15">
        <f t="shared" si="4"/>
        <v>3360000</v>
      </c>
      <c r="W12" s="4">
        <f t="shared" si="10"/>
        <v>191.52000000000004</v>
      </c>
      <c r="X12" s="16">
        <f t="shared" si="6"/>
        <v>9.5760000000000023</v>
      </c>
      <c r="Y12" s="17">
        <f t="shared" si="7"/>
        <v>201.09600000000003</v>
      </c>
      <c r="Z12" s="4">
        <f t="shared" si="8"/>
        <v>144789.12000000002</v>
      </c>
      <c r="AA12" s="4">
        <f t="shared" si="9"/>
        <v>1761600.9600000004</v>
      </c>
      <c r="AB12" s="4"/>
      <c r="AC12" s="4"/>
      <c r="AD12" s="4"/>
      <c r="AE12" s="4"/>
      <c r="AF12" s="4"/>
      <c r="AG12" s="4"/>
      <c r="AH12" s="4"/>
    </row>
    <row r="13" spans="1:34" ht="15.75" customHeight="1" x14ac:dyDescent="0.25">
      <c r="A13" s="5" t="s">
        <v>59</v>
      </c>
      <c r="B13" s="6" t="s">
        <v>60</v>
      </c>
      <c r="C13" s="9" t="s">
        <v>49</v>
      </c>
      <c r="D13" s="7">
        <v>500</v>
      </c>
      <c r="E13" s="8">
        <v>125000</v>
      </c>
      <c r="F13" s="7">
        <v>0.37846999999999997</v>
      </c>
      <c r="G13" s="7" t="s">
        <v>61</v>
      </c>
      <c r="H13" s="7">
        <v>144</v>
      </c>
      <c r="I13" s="9">
        <v>18000000</v>
      </c>
      <c r="J13" s="7">
        <v>54.5</v>
      </c>
      <c r="K13" s="7">
        <v>9.1999999999999993</v>
      </c>
      <c r="L13" s="10">
        <v>22.222222222222221</v>
      </c>
      <c r="M13" s="9">
        <v>2777777.7779999999</v>
      </c>
      <c r="N13" s="11">
        <f t="shared" si="0"/>
        <v>1.4401189554111692E-2</v>
      </c>
      <c r="O13" s="11">
        <f t="shared" si="1"/>
        <v>1.2000991295093076E-3</v>
      </c>
      <c r="P13" s="12">
        <f t="shared" si="2"/>
        <v>1800.1486942639592</v>
      </c>
      <c r="Q13" s="7"/>
      <c r="R13" s="7">
        <v>2.1000000000000001E-2</v>
      </c>
      <c r="S13" s="13">
        <f t="shared" si="3"/>
        <v>7.6806344288595688E-2</v>
      </c>
      <c r="T13" s="14">
        <v>62500000</v>
      </c>
      <c r="U13" s="4"/>
      <c r="V13" s="15">
        <f t="shared" si="4"/>
        <v>6812500</v>
      </c>
      <c r="W13" s="4">
        <f t="shared" si="10"/>
        <v>306.5625</v>
      </c>
      <c r="X13" s="16">
        <f t="shared" si="6"/>
        <v>15.328125</v>
      </c>
      <c r="Y13" s="17">
        <f t="shared" si="7"/>
        <v>321.890625</v>
      </c>
      <c r="Z13" s="4">
        <f t="shared" si="8"/>
        <v>231761.25</v>
      </c>
      <c r="AA13" s="4">
        <f t="shared" si="9"/>
        <v>2819761.875</v>
      </c>
      <c r="AB13" s="4"/>
      <c r="AC13" s="4"/>
      <c r="AD13" s="4"/>
      <c r="AE13" s="4"/>
      <c r="AF13" s="4"/>
      <c r="AG13" s="4"/>
      <c r="AH13" s="4"/>
    </row>
    <row r="14" spans="1:34" ht="15.75" customHeight="1" x14ac:dyDescent="0.25">
      <c r="A14" s="5" t="s">
        <v>62</v>
      </c>
      <c r="B14" s="6" t="s">
        <v>63</v>
      </c>
      <c r="C14" s="9" t="s">
        <v>49</v>
      </c>
      <c r="D14" s="9">
        <v>2500</v>
      </c>
      <c r="E14" s="21">
        <v>250000</v>
      </c>
      <c r="F14" s="7">
        <v>0.37846999999999997</v>
      </c>
      <c r="G14" s="7" t="s">
        <v>61</v>
      </c>
      <c r="H14" s="7">
        <v>144</v>
      </c>
      <c r="I14" s="9">
        <v>36000000</v>
      </c>
      <c r="J14" s="7">
        <v>54.5</v>
      </c>
      <c r="K14" s="7">
        <v>45.9</v>
      </c>
      <c r="L14" s="10">
        <v>22.222222222222221</v>
      </c>
      <c r="M14" s="9">
        <v>5555555.5559999999</v>
      </c>
      <c r="N14" s="11">
        <f t="shared" si="0"/>
        <v>2.8802379108223385E-2</v>
      </c>
      <c r="O14" s="11">
        <f t="shared" si="1"/>
        <v>2.4001982590186152E-3</v>
      </c>
      <c r="P14" s="12">
        <f t="shared" si="2"/>
        <v>7200.5947770558705</v>
      </c>
      <c r="Q14" s="7"/>
      <c r="R14" s="7">
        <v>4.2000000000000003E-2</v>
      </c>
      <c r="S14" s="13">
        <f t="shared" si="3"/>
        <v>0.15361268857719138</v>
      </c>
      <c r="T14" s="14">
        <v>625000000</v>
      </c>
      <c r="U14" s="4"/>
      <c r="V14" s="15">
        <f t="shared" si="4"/>
        <v>13625000</v>
      </c>
      <c r="W14" s="4">
        <f t="shared" si="10"/>
        <v>613.125</v>
      </c>
      <c r="X14" s="16">
        <f t="shared" si="6"/>
        <v>30.65625</v>
      </c>
      <c r="Y14" s="17">
        <f t="shared" si="7"/>
        <v>643.78125</v>
      </c>
      <c r="Z14" s="4">
        <f t="shared" si="8"/>
        <v>463522.5</v>
      </c>
      <c r="AA14" s="4">
        <f t="shared" si="9"/>
        <v>5639523.75</v>
      </c>
      <c r="AB14" s="4"/>
      <c r="AC14" s="4"/>
      <c r="AD14" s="4"/>
      <c r="AE14" s="4"/>
      <c r="AF14" s="4"/>
      <c r="AG14" s="4"/>
      <c r="AH14" s="4"/>
    </row>
    <row r="15" spans="1:34" x14ac:dyDescent="0.2">
      <c r="A15" s="5" t="s">
        <v>64</v>
      </c>
      <c r="B15" s="6" t="s">
        <v>65</v>
      </c>
      <c r="C15" s="7" t="s">
        <v>49</v>
      </c>
      <c r="D15" s="9">
        <v>5000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95</v>
      </c>
      <c r="K15" s="9">
        <v>0</v>
      </c>
      <c r="L15" s="10">
        <v>29.23</v>
      </c>
      <c r="M15" s="9">
        <v>0</v>
      </c>
      <c r="N15" s="11">
        <f t="shared" si="0"/>
        <v>0</v>
      </c>
      <c r="O15" s="11">
        <f t="shared" si="1"/>
        <v>0</v>
      </c>
      <c r="P15" s="12">
        <f t="shared" si="2"/>
        <v>0</v>
      </c>
      <c r="Q15" s="7"/>
      <c r="R15" s="7">
        <v>0</v>
      </c>
      <c r="S15" s="13">
        <f t="shared" si="3"/>
        <v>0</v>
      </c>
      <c r="T15" s="14"/>
      <c r="U15" s="4"/>
      <c r="V15" s="15">
        <f t="shared" si="4"/>
        <v>0</v>
      </c>
      <c r="W15" s="4">
        <f t="shared" si="10"/>
        <v>0</v>
      </c>
      <c r="X15" s="16">
        <f t="shared" si="6"/>
        <v>0</v>
      </c>
      <c r="Y15" s="4">
        <f>IFERROR(W15+X15,0)</f>
        <v>0</v>
      </c>
      <c r="Z15" s="4">
        <f>IFERROR(Y15*24*30,0)</f>
        <v>0</v>
      </c>
      <c r="AA15" s="4">
        <f t="shared" si="9"/>
        <v>0</v>
      </c>
      <c r="AB15" s="4"/>
      <c r="AC15" s="4"/>
      <c r="AD15" s="4"/>
      <c r="AE15" s="4"/>
      <c r="AF15" s="4"/>
      <c r="AG15" s="4"/>
      <c r="AH15" s="4"/>
    </row>
    <row r="16" spans="1:34" ht="15.75" customHeight="1" x14ac:dyDescent="0.25">
      <c r="A16" s="5" t="s">
        <v>66</v>
      </c>
      <c r="B16" s="6" t="s">
        <v>67</v>
      </c>
      <c r="C16" s="7" t="s">
        <v>68</v>
      </c>
      <c r="D16" s="7">
        <v>888</v>
      </c>
      <c r="E16" s="20">
        <v>1000</v>
      </c>
      <c r="F16" s="7">
        <v>8.3330000000000001E-2</v>
      </c>
      <c r="G16" s="7" t="s">
        <v>69</v>
      </c>
      <c r="H16" s="7">
        <v>72</v>
      </c>
      <c r="I16" s="9">
        <v>72000</v>
      </c>
      <c r="J16" s="7">
        <v>6</v>
      </c>
      <c r="K16" s="7">
        <v>148</v>
      </c>
      <c r="L16" s="10">
        <v>5.8823529411764701</v>
      </c>
      <c r="M16" s="9">
        <v>5882.3529410000001</v>
      </c>
      <c r="N16" s="11">
        <f t="shared" si="0"/>
        <v>1.2683616488024974E-5</v>
      </c>
      <c r="O16" s="11">
        <f t="shared" si="1"/>
        <v>1.0569680406687479E-6</v>
      </c>
      <c r="P16" s="12">
        <f t="shared" si="2"/>
        <v>1.2683616488023594E-2</v>
      </c>
      <c r="Q16" s="7"/>
      <c r="R16" s="7">
        <v>0</v>
      </c>
      <c r="S16" s="13">
        <f t="shared" si="3"/>
        <v>6.7645954602799864E-5</v>
      </c>
      <c r="T16" s="14">
        <v>888000</v>
      </c>
      <c r="U16" s="4"/>
      <c r="V16" s="15">
        <f t="shared" si="4"/>
        <v>6000</v>
      </c>
      <c r="W16" s="4">
        <f t="shared" si="10"/>
        <v>1.02</v>
      </c>
      <c r="X16" s="16">
        <f t="shared" si="6"/>
        <v>5.1000000000000004E-2</v>
      </c>
      <c r="Y16" s="17">
        <f t="shared" ref="Y16:Y33" si="11">W16+X16</f>
        <v>1.071</v>
      </c>
      <c r="Z16" s="4">
        <f t="shared" ref="Z16:Z33" si="12">Y16*24*30</f>
        <v>771.12</v>
      </c>
      <c r="AA16" s="4">
        <f t="shared" si="9"/>
        <v>9381.9600000000009</v>
      </c>
      <c r="AB16" s="4"/>
      <c r="AC16" s="4"/>
      <c r="AD16" s="4"/>
      <c r="AE16" s="4"/>
      <c r="AF16" s="4"/>
      <c r="AG16" s="4"/>
      <c r="AH16" s="4"/>
    </row>
    <row r="17" spans="1:34" ht="15.75" customHeight="1" x14ac:dyDescent="0.25">
      <c r="A17" s="5" t="s">
        <v>70</v>
      </c>
      <c r="B17" s="6" t="s">
        <v>71</v>
      </c>
      <c r="C17" s="7" t="s">
        <v>68</v>
      </c>
      <c r="D17" s="7">
        <v>808</v>
      </c>
      <c r="E17" s="20">
        <v>1000</v>
      </c>
      <c r="F17" s="7">
        <v>8.2949999999999996E-2</v>
      </c>
      <c r="G17" s="7" t="s">
        <v>72</v>
      </c>
      <c r="H17" s="7">
        <v>88</v>
      </c>
      <c r="I17" s="9">
        <v>88000</v>
      </c>
      <c r="J17" s="7">
        <v>7.3</v>
      </c>
      <c r="K17" s="7">
        <v>110.7</v>
      </c>
      <c r="L17" s="10">
        <v>6.25</v>
      </c>
      <c r="M17" s="9">
        <v>6250</v>
      </c>
      <c r="N17" s="11">
        <f t="shared" si="0"/>
        <v>1.543173339376372E-5</v>
      </c>
      <c r="O17" s="11">
        <f t="shared" si="1"/>
        <v>1.2859777828136433E-6</v>
      </c>
      <c r="P17" s="12">
        <f t="shared" si="2"/>
        <v>1.543173339385946E-2</v>
      </c>
      <c r="Q17" s="7"/>
      <c r="R17" s="7">
        <v>0</v>
      </c>
      <c r="S17" s="13">
        <f t="shared" si="3"/>
        <v>8.2302578100073169E-5</v>
      </c>
      <c r="T17" s="14">
        <v>808000</v>
      </c>
      <c r="U17" s="4"/>
      <c r="V17" s="15">
        <f t="shared" si="4"/>
        <v>7300</v>
      </c>
      <c r="W17" s="4">
        <f t="shared" si="10"/>
        <v>1.1679999999999999</v>
      </c>
      <c r="X17" s="16">
        <f t="shared" si="6"/>
        <v>5.8400000000000001E-2</v>
      </c>
      <c r="Y17" s="17">
        <f t="shared" si="11"/>
        <v>1.2263999999999999</v>
      </c>
      <c r="Z17" s="4">
        <f t="shared" si="12"/>
        <v>883.00799999999992</v>
      </c>
      <c r="AA17" s="4">
        <f t="shared" si="9"/>
        <v>10743.263999999999</v>
      </c>
      <c r="AB17" s="4"/>
      <c r="AC17" s="4"/>
      <c r="AD17" s="4"/>
      <c r="AE17" s="4"/>
      <c r="AF17" s="4"/>
      <c r="AG17" s="4"/>
      <c r="AH17" s="4"/>
    </row>
    <row r="18" spans="1:34" ht="15.75" customHeight="1" x14ac:dyDescent="0.25">
      <c r="A18" s="5" t="s">
        <v>73</v>
      </c>
      <c r="B18" s="6" t="s">
        <v>74</v>
      </c>
      <c r="C18" s="7" t="s">
        <v>68</v>
      </c>
      <c r="D18" s="9">
        <v>1400</v>
      </c>
      <c r="E18" s="20">
        <v>1000</v>
      </c>
      <c r="F18" s="7">
        <v>8.4620000000000001E-2</v>
      </c>
      <c r="G18" s="7" t="s">
        <v>75</v>
      </c>
      <c r="H18" s="7">
        <v>104</v>
      </c>
      <c r="I18" s="9">
        <v>104000</v>
      </c>
      <c r="J18" s="7">
        <v>8.8000000000000007</v>
      </c>
      <c r="K18" s="7">
        <v>159.1</v>
      </c>
      <c r="L18" s="10">
        <v>6.666666666666667</v>
      </c>
      <c r="M18" s="9">
        <v>6666.6666670000004</v>
      </c>
      <c r="N18" s="11">
        <f t="shared" si="0"/>
        <v>1.8602637515769964E-5</v>
      </c>
      <c r="O18" s="11">
        <f t="shared" si="1"/>
        <v>1.5502197929808303E-6</v>
      </c>
      <c r="P18" s="12">
        <f t="shared" si="2"/>
        <v>1.8602637515786308E-2</v>
      </c>
      <c r="Q18" s="7"/>
      <c r="R18" s="7">
        <v>0</v>
      </c>
      <c r="S18" s="13">
        <f t="shared" si="3"/>
        <v>9.9214066750773138E-5</v>
      </c>
      <c r="T18" s="14">
        <v>1400000</v>
      </c>
      <c r="U18" s="4"/>
      <c r="V18" s="15">
        <f t="shared" si="4"/>
        <v>8800</v>
      </c>
      <c r="W18" s="4">
        <f t="shared" si="10"/>
        <v>1.32</v>
      </c>
      <c r="X18" s="16">
        <f t="shared" si="6"/>
        <v>6.6000000000000003E-2</v>
      </c>
      <c r="Y18" s="17">
        <f t="shared" si="11"/>
        <v>1.3860000000000001</v>
      </c>
      <c r="Z18" s="4">
        <f t="shared" si="12"/>
        <v>997.92000000000007</v>
      </c>
      <c r="AA18" s="4">
        <f t="shared" si="9"/>
        <v>12141.36</v>
      </c>
      <c r="AB18" s="4"/>
      <c r="AC18" s="4"/>
      <c r="AD18" s="4"/>
      <c r="AE18" s="4"/>
      <c r="AF18" s="4"/>
      <c r="AG18" s="4"/>
      <c r="AH18" s="4"/>
    </row>
    <row r="19" spans="1:34" ht="15.75" customHeight="1" x14ac:dyDescent="0.25">
      <c r="A19" s="5" t="s">
        <v>76</v>
      </c>
      <c r="B19" s="6" t="s">
        <v>77</v>
      </c>
      <c r="C19" s="7" t="s">
        <v>68</v>
      </c>
      <c r="D19" s="7">
        <v>350</v>
      </c>
      <c r="E19" s="20">
        <v>266000</v>
      </c>
      <c r="F19" s="7">
        <v>0.10577</v>
      </c>
      <c r="G19" s="7" t="s">
        <v>78</v>
      </c>
      <c r="H19" s="7">
        <v>104</v>
      </c>
      <c r="I19" s="9">
        <v>27664000</v>
      </c>
      <c r="J19" s="7">
        <v>11</v>
      </c>
      <c r="K19" s="7">
        <v>31.8</v>
      </c>
      <c r="L19" s="10">
        <v>9.1743119266055047</v>
      </c>
      <c r="M19" s="9">
        <v>2440366.9720000001</v>
      </c>
      <c r="N19" s="11">
        <f t="shared" si="0"/>
        <v>6.1853769739935128E-3</v>
      </c>
      <c r="O19" s="11">
        <f t="shared" si="1"/>
        <v>5.1544808116612607E-4</v>
      </c>
      <c r="P19" s="12">
        <f t="shared" si="2"/>
        <v>1645.3102750822648</v>
      </c>
      <c r="Q19" s="7"/>
      <c r="R19" s="7">
        <v>3.2000000000000001E-2</v>
      </c>
      <c r="S19" s="13">
        <f t="shared" si="3"/>
        <v>3.2988677194632068E-2</v>
      </c>
      <c r="T19" s="14">
        <v>93100000</v>
      </c>
      <c r="U19" s="4"/>
      <c r="V19" s="15">
        <f t="shared" si="4"/>
        <v>2926000</v>
      </c>
      <c r="W19" s="4">
        <f t="shared" si="10"/>
        <v>318.93400000000003</v>
      </c>
      <c r="X19" s="16">
        <f t="shared" si="6"/>
        <v>15.946700000000002</v>
      </c>
      <c r="Y19" s="17">
        <f t="shared" si="11"/>
        <v>334.88070000000005</v>
      </c>
      <c r="Z19" s="4">
        <f t="shared" si="12"/>
        <v>241114.10400000002</v>
      </c>
      <c r="AA19" s="4">
        <f t="shared" si="9"/>
        <v>2933554.9320000005</v>
      </c>
      <c r="AB19" s="4"/>
      <c r="AC19" s="4"/>
      <c r="AD19" s="4"/>
      <c r="AE19" s="4"/>
      <c r="AF19" s="4"/>
      <c r="AG19" s="4"/>
      <c r="AH19" s="4"/>
    </row>
    <row r="20" spans="1:34" ht="15.75" customHeight="1" x14ac:dyDescent="0.25">
      <c r="A20" s="5" t="s">
        <v>79</v>
      </c>
      <c r="B20" s="6" t="s">
        <v>80</v>
      </c>
      <c r="C20" s="7" t="s">
        <v>68</v>
      </c>
      <c r="D20" s="7">
        <v>415</v>
      </c>
      <c r="E20" s="8">
        <v>202500</v>
      </c>
      <c r="F20" s="7">
        <v>0.125</v>
      </c>
      <c r="G20" s="7" t="s">
        <v>81</v>
      </c>
      <c r="H20" s="7">
        <v>104</v>
      </c>
      <c r="I20" s="9">
        <v>21060000</v>
      </c>
      <c r="J20" s="7">
        <v>13</v>
      </c>
      <c r="K20" s="7">
        <v>31.9</v>
      </c>
      <c r="L20" s="10">
        <v>10.1010101010101</v>
      </c>
      <c r="M20" s="9">
        <v>2045454.5449999999</v>
      </c>
      <c r="N20" s="11">
        <f t="shared" si="0"/>
        <v>5.564936734120958E-3</v>
      </c>
      <c r="O20" s="11">
        <f t="shared" si="1"/>
        <v>4.6374472784341318E-4</v>
      </c>
      <c r="P20" s="12">
        <f t="shared" si="2"/>
        <v>1126.8996886595223</v>
      </c>
      <c r="Q20" s="7"/>
      <c r="R20" s="7">
        <v>2.5000000000000001E-2</v>
      </c>
      <c r="S20" s="13">
        <f t="shared" si="3"/>
        <v>2.967966258197844E-2</v>
      </c>
      <c r="T20" s="14">
        <v>84037500</v>
      </c>
      <c r="U20" s="4"/>
      <c r="V20" s="15">
        <f t="shared" si="4"/>
        <v>2632500</v>
      </c>
      <c r="W20" s="4">
        <f t="shared" si="10"/>
        <v>260.61750000000001</v>
      </c>
      <c r="X20" s="16">
        <f t="shared" si="6"/>
        <v>13.030875000000002</v>
      </c>
      <c r="Y20" s="17">
        <f t="shared" si="11"/>
        <v>273.64837499999999</v>
      </c>
      <c r="Z20" s="4">
        <f t="shared" si="12"/>
        <v>197026.83</v>
      </c>
      <c r="AA20" s="4">
        <f t="shared" si="9"/>
        <v>2397159.7649999997</v>
      </c>
      <c r="AB20" s="4"/>
      <c r="AC20" s="4"/>
      <c r="AD20" s="4"/>
      <c r="AE20" s="4"/>
      <c r="AF20" s="4"/>
      <c r="AG20" s="4"/>
      <c r="AH20" s="4"/>
    </row>
    <row r="21" spans="1:34" ht="15.75" customHeight="1" x14ac:dyDescent="0.25">
      <c r="A21" s="5" t="s">
        <v>82</v>
      </c>
      <c r="B21" s="6" t="s">
        <v>83</v>
      </c>
      <c r="C21" s="7" t="s">
        <v>68</v>
      </c>
      <c r="D21" s="7">
        <v>742</v>
      </c>
      <c r="E21" s="8">
        <v>163000</v>
      </c>
      <c r="F21" s="7">
        <v>0.19231000000000001</v>
      </c>
      <c r="G21" s="7" t="s">
        <v>84</v>
      </c>
      <c r="H21" s="7">
        <v>104</v>
      </c>
      <c r="I21" s="9">
        <v>16952000</v>
      </c>
      <c r="J21" s="7">
        <v>20</v>
      </c>
      <c r="K21" s="7">
        <v>37.1</v>
      </c>
      <c r="L21" s="10">
        <v>11.76470588235294</v>
      </c>
      <c r="M21" s="9">
        <v>1917647.0589999999</v>
      </c>
      <c r="N21" s="11">
        <f t="shared" si="0"/>
        <v>6.8914316251602369E-3</v>
      </c>
      <c r="O21" s="11">
        <f t="shared" si="1"/>
        <v>5.7428596876335307E-4</v>
      </c>
      <c r="P21" s="12">
        <f t="shared" si="2"/>
        <v>1123.303354901122</v>
      </c>
      <c r="Q21" s="7"/>
      <c r="R21" s="7">
        <v>0.02</v>
      </c>
      <c r="S21" s="13">
        <f t="shared" si="3"/>
        <v>3.6754302000854597E-2</v>
      </c>
      <c r="T21" s="14">
        <v>120946000</v>
      </c>
      <c r="U21" s="4"/>
      <c r="V21" s="15">
        <f t="shared" si="4"/>
        <v>3260000</v>
      </c>
      <c r="W21" s="4">
        <f t="shared" si="10"/>
        <v>277.10000000000002</v>
      </c>
      <c r="X21" s="16">
        <f t="shared" si="6"/>
        <v>13.855000000000002</v>
      </c>
      <c r="Y21" s="17">
        <f t="shared" si="11"/>
        <v>290.95500000000004</v>
      </c>
      <c r="Z21" s="4">
        <f t="shared" si="12"/>
        <v>209487.60000000003</v>
      </c>
      <c r="AA21" s="4">
        <f t="shared" si="9"/>
        <v>2548765.8000000003</v>
      </c>
      <c r="AB21" s="4"/>
      <c r="AC21" s="4"/>
      <c r="AD21" s="4"/>
      <c r="AE21" s="4"/>
      <c r="AF21" s="4"/>
      <c r="AG21" s="4"/>
      <c r="AH21" s="4"/>
    </row>
    <row r="22" spans="1:34" ht="15.75" customHeight="1" x14ac:dyDescent="0.25">
      <c r="A22" s="5" t="s">
        <v>85</v>
      </c>
      <c r="B22" s="6" t="s">
        <v>86</v>
      </c>
      <c r="C22" s="7" t="s">
        <v>68</v>
      </c>
      <c r="D22" s="9">
        <v>1070</v>
      </c>
      <c r="E22" s="8">
        <v>57000</v>
      </c>
      <c r="F22" s="7">
        <v>0.15417</v>
      </c>
      <c r="G22" s="7" t="s">
        <v>87</v>
      </c>
      <c r="H22" s="7">
        <v>240</v>
      </c>
      <c r="I22" s="9">
        <v>13680000</v>
      </c>
      <c r="J22" s="7">
        <v>37</v>
      </c>
      <c r="K22" s="7">
        <v>28.9</v>
      </c>
      <c r="L22" s="10">
        <v>15.625</v>
      </c>
      <c r="M22" s="9">
        <v>890625</v>
      </c>
      <c r="N22" s="11">
        <f t="shared" si="0"/>
        <v>4.4582911955407794E-3</v>
      </c>
      <c r="O22" s="11">
        <f t="shared" si="1"/>
        <v>3.7152426629506497E-4</v>
      </c>
      <c r="P22" s="12">
        <f t="shared" si="2"/>
        <v>254.12259814582413</v>
      </c>
      <c r="Q22" s="7"/>
      <c r="R22" s="7">
        <v>1.6E-2</v>
      </c>
      <c r="S22" s="13">
        <f t="shared" si="3"/>
        <v>2.3777553042884154E-2</v>
      </c>
      <c r="T22" s="14">
        <v>60990000</v>
      </c>
      <c r="U22" s="4"/>
      <c r="V22" s="15">
        <f t="shared" si="4"/>
        <v>2109000</v>
      </c>
      <c r="W22" s="4">
        <f t="shared" si="10"/>
        <v>134.976</v>
      </c>
      <c r="X22" s="16">
        <f t="shared" si="6"/>
        <v>6.7488000000000001</v>
      </c>
      <c r="Y22" s="17">
        <f t="shared" si="11"/>
        <v>141.72479999999999</v>
      </c>
      <c r="Z22" s="4">
        <f t="shared" si="12"/>
        <v>102041.856</v>
      </c>
      <c r="AA22" s="4">
        <f t="shared" si="9"/>
        <v>1241509.2479999999</v>
      </c>
      <c r="AB22" s="4"/>
      <c r="AC22" s="4"/>
      <c r="AD22" s="4"/>
      <c r="AE22" s="4"/>
      <c r="AF22" s="4"/>
      <c r="AG22" s="4"/>
      <c r="AH22" s="4"/>
    </row>
    <row r="23" spans="1:34" ht="15.75" customHeight="1" x14ac:dyDescent="0.25">
      <c r="A23" s="5" t="s">
        <v>88</v>
      </c>
      <c r="B23" s="6" t="s">
        <v>89</v>
      </c>
      <c r="C23" s="9" t="s">
        <v>90</v>
      </c>
      <c r="D23" s="9">
        <v>1800</v>
      </c>
      <c r="E23" s="8">
        <v>200000</v>
      </c>
      <c r="F23" s="7">
        <v>6.429E-2</v>
      </c>
      <c r="G23" s="7" t="s">
        <v>91</v>
      </c>
      <c r="H23" s="7">
        <v>280</v>
      </c>
      <c r="I23" s="9">
        <v>56000000</v>
      </c>
      <c r="J23" s="7">
        <v>18</v>
      </c>
      <c r="K23" s="7">
        <v>100</v>
      </c>
      <c r="L23" s="10">
        <v>10.869565217391305</v>
      </c>
      <c r="M23" s="9">
        <v>2173913.0430000001</v>
      </c>
      <c r="N23" s="11">
        <f t="shared" si="0"/>
        <v>7.6101698928149851E-3</v>
      </c>
      <c r="O23" s="11">
        <f t="shared" si="1"/>
        <v>6.3418082440124879E-4</v>
      </c>
      <c r="P23" s="12">
        <f t="shared" si="2"/>
        <v>1522.033978563009</v>
      </c>
      <c r="Q23" s="7"/>
      <c r="R23" s="7">
        <v>6.5000000000000002E-2</v>
      </c>
      <c r="S23" s="13">
        <f t="shared" si="3"/>
        <v>4.0587572761679923E-2</v>
      </c>
      <c r="T23" s="14">
        <v>360000000</v>
      </c>
      <c r="U23" s="4"/>
      <c r="V23" s="15">
        <f t="shared" si="4"/>
        <v>3600000</v>
      </c>
      <c r="W23" s="4">
        <f t="shared" si="10"/>
        <v>331.2</v>
      </c>
      <c r="X23" s="16">
        <f t="shared" si="6"/>
        <v>16.559999999999999</v>
      </c>
      <c r="Y23" s="17">
        <f t="shared" si="11"/>
        <v>347.76</v>
      </c>
      <c r="Z23" s="4">
        <f t="shared" si="12"/>
        <v>250387.19999999998</v>
      </c>
      <c r="AA23" s="4">
        <f t="shared" si="9"/>
        <v>3046377.6</v>
      </c>
      <c r="AB23" s="4"/>
      <c r="AC23" s="4"/>
      <c r="AD23" s="4"/>
      <c r="AE23" s="4"/>
      <c r="AF23" s="4"/>
      <c r="AG23" s="4"/>
      <c r="AH23" s="4"/>
    </row>
    <row r="24" spans="1:34" ht="15.75" customHeight="1" x14ac:dyDescent="0.25">
      <c r="A24" s="5" t="s">
        <v>92</v>
      </c>
      <c r="B24" s="6" t="s">
        <v>93</v>
      </c>
      <c r="C24" s="9" t="s">
        <v>94</v>
      </c>
      <c r="D24" s="9">
        <v>1999</v>
      </c>
      <c r="E24" s="8">
        <v>16000</v>
      </c>
      <c r="F24" s="7">
        <v>8.727E-2</v>
      </c>
      <c r="G24" s="7" t="s">
        <v>95</v>
      </c>
      <c r="H24" s="22">
        <v>275</v>
      </c>
      <c r="I24" s="9">
        <v>4400000</v>
      </c>
      <c r="J24" s="7">
        <v>24</v>
      </c>
      <c r="K24" s="7">
        <v>83.3</v>
      </c>
      <c r="L24" s="10">
        <v>12.345679012345679</v>
      </c>
      <c r="M24" s="9">
        <v>197530.86420000001</v>
      </c>
      <c r="N24" s="11">
        <f t="shared" si="0"/>
        <v>8.1175145523359831E-4</v>
      </c>
      <c r="O24" s="11">
        <f t="shared" si="1"/>
        <v>6.7645954602799864E-5</v>
      </c>
      <c r="P24" s="12">
        <f t="shared" si="2"/>
        <v>12.98802328373616</v>
      </c>
      <c r="Q24" s="7"/>
      <c r="R24" s="7">
        <v>5.0000000000000001E-3</v>
      </c>
      <c r="S24" s="13">
        <f t="shared" si="3"/>
        <v>4.3293410945791913E-3</v>
      </c>
      <c r="T24" s="14">
        <v>31984000</v>
      </c>
      <c r="U24" s="4"/>
      <c r="V24" s="15">
        <f t="shared" si="4"/>
        <v>384000</v>
      </c>
      <c r="W24" s="4">
        <f t="shared" si="10"/>
        <v>31.103999999999999</v>
      </c>
      <c r="X24" s="16">
        <f t="shared" si="6"/>
        <v>1.5552000000000001</v>
      </c>
      <c r="Y24" s="17">
        <f t="shared" si="11"/>
        <v>32.659199999999998</v>
      </c>
      <c r="Z24" s="4">
        <f t="shared" si="12"/>
        <v>23514.624</v>
      </c>
      <c r="AA24" s="4">
        <f t="shared" si="9"/>
        <v>286094.592</v>
      </c>
      <c r="AB24" s="4"/>
      <c r="AC24" s="4"/>
      <c r="AD24" s="4"/>
      <c r="AE24" s="4"/>
      <c r="AF24" s="4"/>
      <c r="AG24" s="4"/>
      <c r="AH24" s="4"/>
    </row>
    <row r="25" spans="1:34" ht="15.75" customHeight="1" x14ac:dyDescent="0.25">
      <c r="A25" s="5" t="s">
        <v>96</v>
      </c>
      <c r="B25" s="6" t="s">
        <v>97</v>
      </c>
      <c r="C25" s="9" t="s">
        <v>98</v>
      </c>
      <c r="D25" s="9">
        <v>1199</v>
      </c>
      <c r="E25" s="8">
        <v>25000</v>
      </c>
      <c r="F25" s="7">
        <v>9.6970000000000001E-2</v>
      </c>
      <c r="G25" s="7" t="s">
        <v>99</v>
      </c>
      <c r="H25" s="7">
        <v>165</v>
      </c>
      <c r="I25" s="9">
        <v>4125000</v>
      </c>
      <c r="J25" s="7">
        <v>16</v>
      </c>
      <c r="K25" s="7">
        <v>74.900000000000006</v>
      </c>
      <c r="L25" s="10">
        <v>10.869565217391305</v>
      </c>
      <c r="M25" s="9">
        <v>271739.13040000002</v>
      </c>
      <c r="N25" s="11">
        <f t="shared" si="0"/>
        <v>8.4557443253499825E-4</v>
      </c>
      <c r="O25" s="11">
        <f t="shared" si="1"/>
        <v>7.0464536044583187E-5</v>
      </c>
      <c r="P25" s="12">
        <f t="shared" si="2"/>
        <v>21.139360813376697</v>
      </c>
      <c r="Q25" s="7"/>
      <c r="R25" s="7">
        <v>5.0000000000000001E-3</v>
      </c>
      <c r="S25" s="13">
        <f t="shared" si="3"/>
        <v>4.509730306853324E-3</v>
      </c>
      <c r="T25" s="14">
        <v>29975000</v>
      </c>
      <c r="U25" s="4"/>
      <c r="V25" s="15">
        <f t="shared" si="4"/>
        <v>400000</v>
      </c>
      <c r="W25" s="4">
        <f t="shared" si="10"/>
        <v>36.799999999999997</v>
      </c>
      <c r="X25" s="16">
        <f t="shared" si="6"/>
        <v>1.8399999999999999</v>
      </c>
      <c r="Y25" s="17">
        <f t="shared" si="11"/>
        <v>38.64</v>
      </c>
      <c r="Z25" s="4">
        <f t="shared" si="12"/>
        <v>27820.799999999999</v>
      </c>
      <c r="AA25" s="4">
        <f t="shared" si="9"/>
        <v>338486.4</v>
      </c>
      <c r="AB25" s="4"/>
      <c r="AC25" s="4"/>
      <c r="AD25" s="4"/>
      <c r="AE25" s="4"/>
      <c r="AF25" s="4"/>
      <c r="AG25" s="4"/>
      <c r="AH25" s="4"/>
    </row>
    <row r="26" spans="1:34" ht="15.75" customHeight="1" x14ac:dyDescent="0.25">
      <c r="A26" s="5" t="s">
        <v>100</v>
      </c>
      <c r="B26" s="6" t="s">
        <v>101</v>
      </c>
      <c r="C26" s="9" t="s">
        <v>102</v>
      </c>
      <c r="D26" s="9">
        <v>1350</v>
      </c>
      <c r="E26" s="8">
        <v>10000</v>
      </c>
      <c r="F26" s="7">
        <v>9.2310000000000003E-2</v>
      </c>
      <c r="G26" s="7" t="s">
        <v>103</v>
      </c>
      <c r="H26" s="7">
        <v>260</v>
      </c>
      <c r="I26" s="9">
        <v>2600000</v>
      </c>
      <c r="J26" s="7">
        <v>24</v>
      </c>
      <c r="K26" s="7">
        <v>56.3</v>
      </c>
      <c r="L26" s="10">
        <v>12.195121951219512</v>
      </c>
      <c r="M26" s="9">
        <v>121951.21950000001</v>
      </c>
      <c r="N26" s="11">
        <f t="shared" si="0"/>
        <v>5.0734465952099897E-4</v>
      </c>
      <c r="O26" s="11">
        <f t="shared" si="1"/>
        <v>4.2278721626749916E-5</v>
      </c>
      <c r="P26" s="12">
        <f t="shared" si="2"/>
        <v>5.073446595209437</v>
      </c>
      <c r="Q26" s="7"/>
      <c r="R26" s="7">
        <v>3.0000000000000001E-3</v>
      </c>
      <c r="S26" s="13">
        <f t="shared" si="3"/>
        <v>2.7058381841119947E-3</v>
      </c>
      <c r="T26" s="14">
        <v>13500000</v>
      </c>
      <c r="U26" s="4"/>
      <c r="V26" s="15">
        <f t="shared" si="4"/>
        <v>240000</v>
      </c>
      <c r="W26" s="4">
        <f t="shared" si="10"/>
        <v>19.68</v>
      </c>
      <c r="X26" s="16">
        <f t="shared" si="6"/>
        <v>0.98399999999999999</v>
      </c>
      <c r="Y26" s="17">
        <f t="shared" si="11"/>
        <v>20.664000000000001</v>
      </c>
      <c r="Z26" s="4">
        <f t="shared" si="12"/>
        <v>14878.080000000002</v>
      </c>
      <c r="AA26" s="4">
        <f t="shared" si="9"/>
        <v>181016.64</v>
      </c>
      <c r="AB26" s="4"/>
      <c r="AC26" s="4"/>
      <c r="AD26" s="4"/>
      <c r="AE26" s="4"/>
      <c r="AF26" s="4"/>
      <c r="AG26" s="4"/>
      <c r="AH26" s="4"/>
    </row>
    <row r="27" spans="1:34" ht="15.75" customHeight="1" x14ac:dyDescent="0.25">
      <c r="A27" s="5" t="s">
        <v>104</v>
      </c>
      <c r="B27" s="6" t="s">
        <v>105</v>
      </c>
      <c r="C27" s="9" t="s">
        <v>102</v>
      </c>
      <c r="D27" s="9">
        <v>2000</v>
      </c>
      <c r="E27" s="8">
        <v>10000</v>
      </c>
      <c r="F27" s="23"/>
      <c r="G27" s="23"/>
      <c r="H27" s="23"/>
      <c r="I27" s="23"/>
      <c r="J27" s="7">
        <v>50</v>
      </c>
      <c r="K27" s="7">
        <v>40</v>
      </c>
      <c r="L27" s="10">
        <v>20.833333333333332</v>
      </c>
      <c r="M27" s="9">
        <v>208333.3333</v>
      </c>
      <c r="N27" s="11">
        <f t="shared" si="0"/>
        <v>1.056968040668748E-3</v>
      </c>
      <c r="O27" s="11">
        <f t="shared" si="1"/>
        <v>8.8080670055728998E-5</v>
      </c>
      <c r="P27" s="12">
        <f t="shared" si="2"/>
        <v>10.569680406686384</v>
      </c>
      <c r="Q27" s="23"/>
      <c r="R27" s="23"/>
      <c r="S27" s="13">
        <f t="shared" si="3"/>
        <v>5.6371628835666559E-3</v>
      </c>
      <c r="T27" s="14">
        <v>20000000</v>
      </c>
      <c r="U27" s="4"/>
      <c r="V27" s="15">
        <f t="shared" si="4"/>
        <v>500000</v>
      </c>
      <c r="W27" s="4">
        <f t="shared" si="10"/>
        <v>24</v>
      </c>
      <c r="X27" s="16">
        <f t="shared" si="6"/>
        <v>1.2000000000000002</v>
      </c>
      <c r="Y27" s="17">
        <f t="shared" si="11"/>
        <v>25.2</v>
      </c>
      <c r="Z27" s="4">
        <f t="shared" si="12"/>
        <v>18144</v>
      </c>
      <c r="AA27" s="4">
        <f t="shared" si="9"/>
        <v>220751.99999999997</v>
      </c>
      <c r="AB27" s="4"/>
      <c r="AC27" s="4"/>
      <c r="AD27" s="4"/>
      <c r="AE27" s="4"/>
      <c r="AF27" s="4"/>
      <c r="AG27" s="4"/>
      <c r="AH27" s="4"/>
    </row>
    <row r="28" spans="1:34" ht="15.75" customHeight="1" x14ac:dyDescent="0.25">
      <c r="A28" s="5" t="s">
        <v>106</v>
      </c>
      <c r="B28" s="6" t="s">
        <v>107</v>
      </c>
      <c r="C28" s="9" t="s">
        <v>108</v>
      </c>
      <c r="D28" s="9">
        <v>1441</v>
      </c>
      <c r="E28" s="8">
        <v>25000</v>
      </c>
      <c r="F28" s="7">
        <v>0.10476000000000001</v>
      </c>
      <c r="G28" s="7" t="s">
        <v>103</v>
      </c>
      <c r="H28" s="7">
        <v>315</v>
      </c>
      <c r="I28" s="9">
        <v>7875000</v>
      </c>
      <c r="J28" s="7">
        <v>33</v>
      </c>
      <c r="K28" s="7">
        <v>43.7</v>
      </c>
      <c r="L28" s="10">
        <v>15.384615384615383</v>
      </c>
      <c r="M28" s="9">
        <v>384615.38459999999</v>
      </c>
      <c r="N28" s="11">
        <f t="shared" si="0"/>
        <v>1.7439972671034342E-3</v>
      </c>
      <c r="O28" s="11">
        <f t="shared" si="1"/>
        <v>1.4533310559195284E-4</v>
      </c>
      <c r="P28" s="12">
        <f t="shared" si="2"/>
        <v>43.599931677584678</v>
      </c>
      <c r="Q28" s="7"/>
      <c r="R28" s="7">
        <v>8.9999999999999993E-3</v>
      </c>
      <c r="S28" s="13">
        <f t="shared" si="3"/>
        <v>9.3013187578849816E-3</v>
      </c>
      <c r="T28" s="14">
        <v>36025000</v>
      </c>
      <c r="U28" s="4"/>
      <c r="V28" s="15">
        <f t="shared" si="4"/>
        <v>825000</v>
      </c>
      <c r="W28" s="4">
        <f t="shared" si="10"/>
        <v>53.625000000000007</v>
      </c>
      <c r="X28" s="16">
        <f t="shared" si="6"/>
        <v>2.6812500000000004</v>
      </c>
      <c r="Y28" s="17">
        <f t="shared" si="11"/>
        <v>56.306250000000006</v>
      </c>
      <c r="Z28" s="4">
        <f t="shared" si="12"/>
        <v>40540.500000000007</v>
      </c>
      <c r="AA28" s="4">
        <f t="shared" si="9"/>
        <v>493242.75000000006</v>
      </c>
      <c r="AB28" s="4"/>
      <c r="AC28" s="4"/>
      <c r="AD28" s="4"/>
      <c r="AE28" s="4"/>
      <c r="AF28" s="4"/>
      <c r="AG28" s="4"/>
      <c r="AH28" s="4"/>
    </row>
    <row r="29" spans="1:34" ht="15.75" customHeight="1" x14ac:dyDescent="0.25">
      <c r="A29" s="5" t="s">
        <v>109</v>
      </c>
      <c r="B29" s="6" t="s">
        <v>110</v>
      </c>
      <c r="C29" s="9" t="s">
        <v>108</v>
      </c>
      <c r="D29" s="9">
        <v>2000</v>
      </c>
      <c r="E29" s="21">
        <v>600000</v>
      </c>
      <c r="F29" s="7">
        <v>0.21587000000000001</v>
      </c>
      <c r="G29" s="23"/>
      <c r="H29" s="7">
        <v>315</v>
      </c>
      <c r="I29" s="9">
        <v>189000000</v>
      </c>
      <c r="J29" s="7">
        <v>68</v>
      </c>
      <c r="K29" s="7">
        <v>29.4</v>
      </c>
      <c r="L29" s="10">
        <v>20.833333333333332</v>
      </c>
      <c r="M29" s="9">
        <v>12500000</v>
      </c>
      <c r="N29" s="11">
        <f t="shared" si="0"/>
        <v>8.6248592118569833E-2</v>
      </c>
      <c r="O29" s="11">
        <f t="shared" si="1"/>
        <v>7.1873826765474864E-3</v>
      </c>
      <c r="P29" s="12">
        <f t="shared" si="2"/>
        <v>51749.155271141957</v>
      </c>
      <c r="Q29" s="7"/>
      <c r="R29" s="7">
        <v>0.22</v>
      </c>
      <c r="S29" s="13">
        <f t="shared" si="3"/>
        <v>0.45999249129903907</v>
      </c>
      <c r="T29" s="14">
        <v>1200000000</v>
      </c>
      <c r="U29" s="4"/>
      <c r="V29" s="15">
        <f t="shared" si="4"/>
        <v>40800000</v>
      </c>
      <c r="W29" s="4">
        <f t="shared" si="10"/>
        <v>1958.4</v>
      </c>
      <c r="X29" s="16">
        <f t="shared" si="6"/>
        <v>97.920000000000016</v>
      </c>
      <c r="Y29" s="17">
        <f t="shared" si="11"/>
        <v>2056.3200000000002</v>
      </c>
      <c r="Z29" s="4">
        <f t="shared" si="12"/>
        <v>1480550.4000000001</v>
      </c>
      <c r="AA29" s="4">
        <f t="shared" si="9"/>
        <v>18013363.200000003</v>
      </c>
      <c r="AB29" s="4"/>
      <c r="AC29" s="4"/>
      <c r="AD29" s="4"/>
      <c r="AE29" s="4"/>
      <c r="AF29" s="4"/>
      <c r="AG29" s="4"/>
      <c r="AH29" s="4"/>
    </row>
    <row r="30" spans="1:34" x14ac:dyDescent="0.2">
      <c r="A30" s="5" t="s">
        <v>111</v>
      </c>
      <c r="B30" s="6" t="s">
        <v>112</v>
      </c>
      <c r="C30" s="24" t="s">
        <v>108</v>
      </c>
      <c r="D30" s="24">
        <v>4000</v>
      </c>
      <c r="E30" s="9">
        <v>0</v>
      </c>
      <c r="F30" s="24">
        <v>0</v>
      </c>
      <c r="G30" s="24">
        <v>0</v>
      </c>
      <c r="H30" s="24">
        <v>0</v>
      </c>
      <c r="I30" s="24">
        <v>0</v>
      </c>
      <c r="J30" s="24">
        <v>86</v>
      </c>
      <c r="K30" s="24">
        <v>0</v>
      </c>
      <c r="L30" s="24">
        <v>26.31</v>
      </c>
      <c r="M30" s="9">
        <v>0</v>
      </c>
      <c r="N30" s="11">
        <f t="shared" si="0"/>
        <v>0</v>
      </c>
      <c r="O30" s="11">
        <f t="shared" si="1"/>
        <v>0</v>
      </c>
      <c r="P30" s="12">
        <f t="shared" si="2"/>
        <v>0</v>
      </c>
      <c r="Q30" s="7"/>
      <c r="R30" s="7">
        <v>0.22</v>
      </c>
      <c r="S30" s="13">
        <f t="shared" si="3"/>
        <v>0</v>
      </c>
      <c r="T30" s="14">
        <v>1200000000</v>
      </c>
      <c r="U30" s="4"/>
      <c r="V30" s="15">
        <f t="shared" si="4"/>
        <v>0</v>
      </c>
      <c r="W30" s="4">
        <f t="shared" si="10"/>
        <v>0</v>
      </c>
      <c r="X30" s="16">
        <f t="shared" si="6"/>
        <v>0</v>
      </c>
      <c r="Y30" s="17">
        <f t="shared" si="11"/>
        <v>0</v>
      </c>
      <c r="Z30" s="4">
        <f t="shared" si="12"/>
        <v>0</v>
      </c>
      <c r="AA30" s="4">
        <f t="shared" si="9"/>
        <v>0</v>
      </c>
      <c r="AB30" s="4"/>
      <c r="AC30" s="4"/>
      <c r="AD30" s="4"/>
      <c r="AE30" s="4"/>
      <c r="AF30" s="4"/>
      <c r="AG30" s="4"/>
      <c r="AH30" s="4"/>
    </row>
    <row r="31" spans="1:34" x14ac:dyDescent="0.2">
      <c r="A31" s="5" t="s">
        <v>113</v>
      </c>
      <c r="B31" s="25" t="s">
        <v>114</v>
      </c>
      <c r="C31" s="7" t="s">
        <v>68</v>
      </c>
      <c r="D31" s="24">
        <v>2155</v>
      </c>
      <c r="E31" s="9">
        <v>0</v>
      </c>
      <c r="F31" s="24">
        <v>0</v>
      </c>
      <c r="G31" s="24">
        <v>0</v>
      </c>
      <c r="H31" s="24">
        <v>0</v>
      </c>
      <c r="I31" s="24">
        <v>0</v>
      </c>
      <c r="J31" s="24">
        <v>63</v>
      </c>
      <c r="K31" s="24">
        <v>0</v>
      </c>
      <c r="L31" s="24">
        <v>19.23</v>
      </c>
      <c r="M31" s="9">
        <v>0</v>
      </c>
      <c r="N31" s="11">
        <f t="shared" si="0"/>
        <v>0</v>
      </c>
      <c r="O31" s="11">
        <f t="shared" si="1"/>
        <v>0</v>
      </c>
      <c r="P31" s="12">
        <f t="shared" si="2"/>
        <v>0</v>
      </c>
      <c r="Q31" s="26"/>
      <c r="R31" s="24">
        <v>0</v>
      </c>
      <c r="S31" s="13">
        <f t="shared" si="3"/>
        <v>0</v>
      </c>
      <c r="T31" s="24">
        <v>0</v>
      </c>
      <c r="U31" s="4"/>
      <c r="V31" s="15">
        <f t="shared" si="4"/>
        <v>0</v>
      </c>
      <c r="W31" s="4">
        <f t="shared" si="10"/>
        <v>0</v>
      </c>
      <c r="X31" s="16">
        <f t="shared" si="6"/>
        <v>0</v>
      </c>
      <c r="Y31" s="17">
        <f t="shared" si="11"/>
        <v>0</v>
      </c>
      <c r="Z31" s="4">
        <f t="shared" si="12"/>
        <v>0</v>
      </c>
      <c r="AA31" s="4">
        <f t="shared" si="9"/>
        <v>0</v>
      </c>
      <c r="AB31" s="4"/>
      <c r="AC31" s="4"/>
      <c r="AD31" s="4"/>
      <c r="AE31" s="4"/>
      <c r="AF31" s="4"/>
      <c r="AG31" s="4"/>
      <c r="AH31" s="4"/>
    </row>
    <row r="32" spans="1:34" x14ac:dyDescent="0.2">
      <c r="A32" s="5" t="s">
        <v>115</v>
      </c>
      <c r="B32" s="25" t="s">
        <v>116</v>
      </c>
      <c r="C32" s="7" t="s">
        <v>68</v>
      </c>
      <c r="D32" s="24">
        <v>3850</v>
      </c>
      <c r="E32" s="9">
        <v>0</v>
      </c>
      <c r="F32" s="24">
        <v>0</v>
      </c>
      <c r="G32" s="24">
        <v>0</v>
      </c>
      <c r="H32" s="24">
        <v>0</v>
      </c>
      <c r="I32" s="24">
        <v>0</v>
      </c>
      <c r="J32" s="24">
        <v>81</v>
      </c>
      <c r="K32" s="24">
        <v>0</v>
      </c>
      <c r="L32" s="24">
        <v>23.82</v>
      </c>
      <c r="M32" s="9">
        <v>0</v>
      </c>
      <c r="N32" s="11">
        <f t="shared" si="0"/>
        <v>0</v>
      </c>
      <c r="O32" s="11">
        <f t="shared" si="1"/>
        <v>0</v>
      </c>
      <c r="P32" s="12">
        <f t="shared" si="2"/>
        <v>0</v>
      </c>
      <c r="Q32" s="26"/>
      <c r="R32" s="24">
        <v>0</v>
      </c>
      <c r="S32" s="13">
        <f t="shared" si="3"/>
        <v>0</v>
      </c>
      <c r="T32" s="24">
        <v>0</v>
      </c>
      <c r="U32" s="4"/>
      <c r="V32" s="15">
        <f t="shared" si="4"/>
        <v>0</v>
      </c>
      <c r="W32" s="4">
        <f t="shared" si="10"/>
        <v>0</v>
      </c>
      <c r="X32" s="16">
        <f t="shared" si="6"/>
        <v>0</v>
      </c>
      <c r="Y32" s="17">
        <f t="shared" si="11"/>
        <v>0</v>
      </c>
      <c r="Z32" s="4">
        <f t="shared" si="12"/>
        <v>0</v>
      </c>
      <c r="AA32" s="4">
        <f t="shared" si="9"/>
        <v>0</v>
      </c>
      <c r="AB32" s="4"/>
      <c r="AC32" s="4"/>
      <c r="AD32" s="4"/>
      <c r="AE32" s="4"/>
      <c r="AF32" s="4"/>
      <c r="AG32" s="4"/>
      <c r="AH32" s="4"/>
    </row>
    <row r="33" spans="1:34" x14ac:dyDescent="0.2">
      <c r="A33" s="5" t="s">
        <v>117</v>
      </c>
      <c r="B33" s="25" t="s">
        <v>118</v>
      </c>
      <c r="C33" s="7" t="s">
        <v>68</v>
      </c>
      <c r="D33" s="24">
        <v>5250</v>
      </c>
      <c r="E33" s="9">
        <v>0</v>
      </c>
      <c r="F33" s="24">
        <v>0</v>
      </c>
      <c r="G33" s="24">
        <v>0</v>
      </c>
      <c r="H33" s="24">
        <v>0</v>
      </c>
      <c r="I33" s="24">
        <v>0</v>
      </c>
      <c r="J33" s="24">
        <v>90</v>
      </c>
      <c r="K33" s="24">
        <v>0</v>
      </c>
      <c r="L33" s="24">
        <v>26.31</v>
      </c>
      <c r="M33" s="9">
        <v>0</v>
      </c>
      <c r="N33" s="11">
        <f t="shared" si="0"/>
        <v>0</v>
      </c>
      <c r="O33" s="11">
        <f t="shared" si="1"/>
        <v>0</v>
      </c>
      <c r="P33" s="12">
        <f t="shared" si="2"/>
        <v>0</v>
      </c>
      <c r="Q33" s="26"/>
      <c r="R33" s="24">
        <v>0</v>
      </c>
      <c r="S33" s="13">
        <f t="shared" si="3"/>
        <v>0</v>
      </c>
      <c r="T33" s="24">
        <v>0</v>
      </c>
      <c r="U33" s="4"/>
      <c r="V33" s="15">
        <f t="shared" si="4"/>
        <v>0</v>
      </c>
      <c r="W33" s="4">
        <f t="shared" si="10"/>
        <v>0</v>
      </c>
      <c r="X33" s="16">
        <f t="shared" si="6"/>
        <v>0</v>
      </c>
      <c r="Y33" s="17">
        <f t="shared" si="11"/>
        <v>0</v>
      </c>
      <c r="Z33" s="4">
        <f t="shared" si="12"/>
        <v>0</v>
      </c>
      <c r="AA33" s="4">
        <f t="shared" si="9"/>
        <v>0</v>
      </c>
      <c r="AB33" s="4"/>
      <c r="AC33" s="4"/>
      <c r="AD33" s="4"/>
      <c r="AE33" s="4"/>
      <c r="AF33" s="4"/>
    </row>
    <row r="34" spans="1:34" x14ac:dyDescent="0.2">
      <c r="A34" s="4"/>
      <c r="B34" s="4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4"/>
      <c r="V34" s="26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.75" customHeight="1" x14ac:dyDescent="0.25">
      <c r="A35" s="4"/>
      <c r="B35" s="4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4"/>
      <c r="V35" s="26"/>
      <c r="W35" s="4"/>
      <c r="X35" s="27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2">
      <c r="A36" s="4"/>
      <c r="B36" s="4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4"/>
      <c r="V36" s="26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2">
      <c r="A37" s="4"/>
      <c r="B37" s="4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4"/>
      <c r="V37" s="26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2">
      <c r="A38" s="4"/>
      <c r="B38" s="4"/>
      <c r="C38" s="26"/>
      <c r="D38" s="26"/>
      <c r="E38" s="9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4"/>
      <c r="V38" s="26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2.75" x14ac:dyDescent="0.2">
      <c r="A39" s="4"/>
      <c r="B39" s="4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4"/>
      <c r="V39" s="26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2.75" x14ac:dyDescent="0.2">
      <c r="A40" s="4"/>
      <c r="B40" s="4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4"/>
      <c r="V40" s="26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2.75" x14ac:dyDescent="0.2">
      <c r="A41" s="28"/>
      <c r="B41" s="4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4"/>
      <c r="V41" s="26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2.75" x14ac:dyDescent="0.2">
      <c r="A42" s="4"/>
      <c r="B42" s="4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4"/>
      <c r="V42" s="26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2.75" x14ac:dyDescent="0.2">
      <c r="A43" s="4"/>
      <c r="B43" s="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4"/>
      <c r="V43" s="26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2.75" x14ac:dyDescent="0.2">
      <c r="A44" s="4"/>
      <c r="B44" s="4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4"/>
      <c r="V44" s="26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2.75" x14ac:dyDescent="0.2">
      <c r="A45" s="4"/>
      <c r="B45" s="4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4"/>
      <c r="V45" s="26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2.75" x14ac:dyDescent="0.2">
      <c r="A46" s="4"/>
      <c r="B46" s="4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4"/>
      <c r="V46" s="26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2.75" x14ac:dyDescent="0.2">
      <c r="A47" s="4"/>
      <c r="B47" s="4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4"/>
      <c r="V47" s="26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2.75" x14ac:dyDescent="0.2">
      <c r="A48" s="4"/>
      <c r="B48" s="4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4"/>
      <c r="V48" s="26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2.75" x14ac:dyDescent="0.2">
      <c r="A49" s="4"/>
      <c r="B49" s="4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4"/>
      <c r="V49" s="26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2.75" x14ac:dyDescent="0.2">
      <c r="A50" s="4"/>
      <c r="B50" s="4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4"/>
      <c r="V50" s="26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2.75" x14ac:dyDescent="0.2">
      <c r="A51" s="4"/>
      <c r="B51" s="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4"/>
      <c r="V51" s="26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2.75" x14ac:dyDescent="0.2">
      <c r="A52" s="4"/>
      <c r="B52" s="4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4"/>
      <c r="V52" s="26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12.75" x14ac:dyDescent="0.2">
      <c r="A53" s="4"/>
      <c r="B53" s="4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4"/>
      <c r="V53" s="26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2.75" x14ac:dyDescent="0.2">
      <c r="A54" s="4"/>
      <c r="B54" s="4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4"/>
      <c r="V54" s="26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2.75" x14ac:dyDescent="0.2">
      <c r="A55" s="4"/>
      <c r="B55" s="4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4"/>
      <c r="V55" s="26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2.75" x14ac:dyDescent="0.2">
      <c r="A56" s="4"/>
      <c r="B56" s="4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4"/>
      <c r="V56" s="26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2.75" x14ac:dyDescent="0.2">
      <c r="A57" s="4"/>
      <c r="B57" s="4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4"/>
      <c r="V57" s="26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2.75" x14ac:dyDescent="0.2">
      <c r="A58" s="4"/>
      <c r="B58" s="4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4"/>
      <c r="V58" s="26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2.75" x14ac:dyDescent="0.2">
      <c r="A59" s="4"/>
      <c r="B59" s="4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4"/>
      <c r="V59" s="26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2.75" x14ac:dyDescent="0.2">
      <c r="A60" s="4"/>
      <c r="B60" s="4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4"/>
      <c r="V60" s="26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2.75" x14ac:dyDescent="0.2">
      <c r="A61" s="4"/>
      <c r="B61" s="4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4"/>
      <c r="V61" s="26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2.75" x14ac:dyDescent="0.2">
      <c r="A62" s="4"/>
      <c r="B62" s="4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4"/>
      <c r="V62" s="26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2.75" x14ac:dyDescent="0.2">
      <c r="A63" s="4"/>
      <c r="B63" s="4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4"/>
      <c r="V63" s="26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2.75" x14ac:dyDescent="0.2">
      <c r="A64" s="4"/>
      <c r="B64" s="4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4"/>
      <c r="V64" s="26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2.75" x14ac:dyDescent="0.2">
      <c r="A65" s="4"/>
      <c r="B65" s="4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4"/>
      <c r="V65" s="26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2.75" x14ac:dyDescent="0.2">
      <c r="A66" s="4"/>
      <c r="B66" s="4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4"/>
      <c r="V66" s="26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12.75" x14ac:dyDescent="0.2">
      <c r="A67" s="4"/>
      <c r="B67" s="4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4"/>
      <c r="V67" s="26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12.75" x14ac:dyDescent="0.2">
      <c r="A68" s="4"/>
      <c r="B68" s="4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4"/>
      <c r="V68" s="26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12.75" x14ac:dyDescent="0.2">
      <c r="A69" s="4"/>
      <c r="B69" s="4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4"/>
      <c r="V69" s="26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2.75" x14ac:dyDescent="0.2">
      <c r="A70" s="4"/>
      <c r="B70" s="4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4"/>
      <c r="V70" s="26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2.75" x14ac:dyDescent="0.2">
      <c r="A71" s="4"/>
      <c r="B71" s="4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4"/>
      <c r="V71" s="26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2.75" x14ac:dyDescent="0.2">
      <c r="A72" s="4"/>
      <c r="B72" s="4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4"/>
      <c r="V72" s="26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2.75" x14ac:dyDescent="0.2">
      <c r="A73" s="4"/>
      <c r="B73" s="4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4"/>
      <c r="V73" s="26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2.75" x14ac:dyDescent="0.2">
      <c r="A74" s="4"/>
      <c r="B74" s="4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4"/>
      <c r="V74" s="26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2.75" x14ac:dyDescent="0.2">
      <c r="A75" s="4"/>
      <c r="B75" s="4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4"/>
      <c r="V75" s="26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2.75" x14ac:dyDescent="0.2">
      <c r="A76" s="4"/>
      <c r="B76" s="4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4"/>
      <c r="V76" s="26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2.75" x14ac:dyDescent="0.2">
      <c r="A77" s="4"/>
      <c r="B77" s="4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4"/>
      <c r="V77" s="26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2.75" x14ac:dyDescent="0.2">
      <c r="A78" s="4"/>
      <c r="B78" s="4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4"/>
      <c r="V78" s="26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2.75" x14ac:dyDescent="0.2">
      <c r="A79" s="4"/>
      <c r="B79" s="4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4"/>
      <c r="V79" s="26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2.75" x14ac:dyDescent="0.2">
      <c r="A80" s="4"/>
      <c r="B80" s="4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4"/>
      <c r="V80" s="26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2.75" x14ac:dyDescent="0.2">
      <c r="A81" s="4"/>
      <c r="B81" s="4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4"/>
      <c r="V81" s="26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2.75" x14ac:dyDescent="0.2">
      <c r="A82" s="4"/>
      <c r="B82" s="4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4"/>
      <c r="V82" s="26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2.75" x14ac:dyDescent="0.2">
      <c r="A83" s="4"/>
      <c r="B83" s="4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4"/>
      <c r="V83" s="26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2.75" x14ac:dyDescent="0.2">
      <c r="A84" s="4"/>
      <c r="B84" s="4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4"/>
      <c r="V84" s="26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2.75" x14ac:dyDescent="0.2">
      <c r="A85" s="4"/>
      <c r="B85" s="4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4"/>
      <c r="V85" s="26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2.75" x14ac:dyDescent="0.2">
      <c r="A86" s="4"/>
      <c r="B86" s="4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4"/>
      <c r="V86" s="26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2.75" x14ac:dyDescent="0.2">
      <c r="A87" s="4"/>
      <c r="B87" s="4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4"/>
      <c r="V87" s="26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2.75" x14ac:dyDescent="0.2">
      <c r="A88" s="4"/>
      <c r="B88" s="4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4"/>
      <c r="V88" s="26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2.75" x14ac:dyDescent="0.2">
      <c r="A89" s="4"/>
      <c r="B89" s="4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4"/>
      <c r="V89" s="26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2.75" x14ac:dyDescent="0.2">
      <c r="A90" s="4"/>
      <c r="B90" s="4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4"/>
      <c r="V90" s="26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2.75" x14ac:dyDescent="0.2">
      <c r="A91" s="4"/>
      <c r="B91" s="4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4"/>
      <c r="V91" s="26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2.75" x14ac:dyDescent="0.2">
      <c r="A92" s="4"/>
      <c r="B92" s="4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4"/>
      <c r="V92" s="26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2.75" x14ac:dyDescent="0.2">
      <c r="A93" s="4"/>
      <c r="B93" s="4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4"/>
      <c r="V93" s="26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2.75" x14ac:dyDescent="0.2">
      <c r="A94" s="4"/>
      <c r="B94" s="4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4"/>
      <c r="V94" s="26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2.75" x14ac:dyDescent="0.2">
      <c r="A95" s="4"/>
      <c r="B95" s="4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4"/>
      <c r="V95" s="26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2.75" x14ac:dyDescent="0.2">
      <c r="A96" s="4"/>
      <c r="B96" s="4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4"/>
      <c r="V96" s="26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2.75" x14ac:dyDescent="0.2">
      <c r="A97" s="4"/>
      <c r="B97" s="4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4"/>
      <c r="V97" s="26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2.75" x14ac:dyDescent="0.2">
      <c r="A98" s="4"/>
      <c r="B98" s="4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4"/>
      <c r="V98" s="26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2.75" x14ac:dyDescent="0.2">
      <c r="A99" s="4"/>
      <c r="B99" s="4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4"/>
      <c r="V99" s="26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2.75" x14ac:dyDescent="0.2">
      <c r="A100" s="4"/>
      <c r="B100" s="4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4"/>
      <c r="V100" s="26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2.75" x14ac:dyDescent="0.2">
      <c r="A101" s="4"/>
      <c r="B101" s="4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4"/>
      <c r="V101" s="26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2.75" x14ac:dyDescent="0.2">
      <c r="A102" s="4"/>
      <c r="B102" s="4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4"/>
      <c r="V102" s="26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2.75" x14ac:dyDescent="0.2">
      <c r="A103" s="4"/>
      <c r="B103" s="4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4"/>
      <c r="V103" s="26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2.75" x14ac:dyDescent="0.2">
      <c r="A104" s="4"/>
      <c r="B104" s="4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4"/>
      <c r="V104" s="26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2.75" x14ac:dyDescent="0.2">
      <c r="A105" s="4"/>
      <c r="B105" s="4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4"/>
      <c r="V105" s="26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2.75" x14ac:dyDescent="0.2">
      <c r="A106" s="4"/>
      <c r="B106" s="4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4"/>
      <c r="V106" s="26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2.75" x14ac:dyDescent="0.2">
      <c r="A107" s="4"/>
      <c r="B107" s="4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4"/>
      <c r="V107" s="26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2.75" x14ac:dyDescent="0.2">
      <c r="A108" s="4"/>
      <c r="B108" s="4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4"/>
      <c r="V108" s="26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2.75" x14ac:dyDescent="0.2">
      <c r="A109" s="4"/>
      <c r="B109" s="4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4"/>
      <c r="V109" s="26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2.75" x14ac:dyDescent="0.2">
      <c r="A110" s="4"/>
      <c r="B110" s="4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4"/>
      <c r="V110" s="26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2.75" x14ac:dyDescent="0.2">
      <c r="A111" s="4"/>
      <c r="B111" s="4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4"/>
      <c r="V111" s="26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2.75" x14ac:dyDescent="0.2">
      <c r="A112" s="4"/>
      <c r="B112" s="4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4"/>
      <c r="V112" s="26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2.75" x14ac:dyDescent="0.2">
      <c r="A113" s="4"/>
      <c r="B113" s="4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4"/>
      <c r="V113" s="26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2.75" x14ac:dyDescent="0.2">
      <c r="A114" s="4"/>
      <c r="B114" s="4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4"/>
      <c r="V114" s="26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2.75" x14ac:dyDescent="0.2">
      <c r="A115" s="4"/>
      <c r="B115" s="4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4"/>
      <c r="V115" s="26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2.75" x14ac:dyDescent="0.2">
      <c r="A116" s="4"/>
      <c r="B116" s="4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4"/>
      <c r="V116" s="26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2.75" x14ac:dyDescent="0.2">
      <c r="A117" s="4"/>
      <c r="B117" s="4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4"/>
      <c r="V117" s="26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2.75" x14ac:dyDescent="0.2">
      <c r="A118" s="4"/>
      <c r="B118" s="4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4"/>
      <c r="V118" s="26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2.75" x14ac:dyDescent="0.2">
      <c r="A119" s="4"/>
      <c r="B119" s="4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4"/>
      <c r="V119" s="26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2.75" x14ac:dyDescent="0.2">
      <c r="A120" s="4"/>
      <c r="B120" s="4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4"/>
      <c r="V120" s="26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2.75" x14ac:dyDescent="0.2">
      <c r="A121" s="4"/>
      <c r="B121" s="4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4"/>
      <c r="V121" s="26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2.75" x14ac:dyDescent="0.2">
      <c r="A122" s="4"/>
      <c r="B122" s="4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4"/>
      <c r="V122" s="26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2.75" x14ac:dyDescent="0.2">
      <c r="A123" s="4"/>
      <c r="B123" s="4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4"/>
      <c r="V123" s="26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2.75" x14ac:dyDescent="0.2">
      <c r="A124" s="4"/>
      <c r="B124" s="4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4"/>
      <c r="V124" s="26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2.75" x14ac:dyDescent="0.2">
      <c r="A125" s="4"/>
      <c r="B125" s="4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4"/>
      <c r="V125" s="26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2.75" x14ac:dyDescent="0.2">
      <c r="A126" s="4"/>
      <c r="B126" s="4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4"/>
      <c r="V126" s="26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2.75" x14ac:dyDescent="0.2">
      <c r="A127" s="4"/>
      <c r="B127" s="4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4"/>
      <c r="V127" s="26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2.75" x14ac:dyDescent="0.2">
      <c r="A128" s="4"/>
      <c r="B128" s="4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4"/>
      <c r="V128" s="26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2.75" x14ac:dyDescent="0.2">
      <c r="A129" s="4"/>
      <c r="B129" s="4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4"/>
      <c r="V129" s="26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2.75" x14ac:dyDescent="0.2">
      <c r="A130" s="4"/>
      <c r="B130" s="4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4"/>
      <c r="V130" s="26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2.75" x14ac:dyDescent="0.2">
      <c r="A131" s="4"/>
      <c r="B131" s="4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4"/>
      <c r="V131" s="26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2.75" x14ac:dyDescent="0.2">
      <c r="A132" s="4"/>
      <c r="B132" s="4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4"/>
      <c r="V132" s="26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2.75" x14ac:dyDescent="0.2">
      <c r="A133" s="4"/>
      <c r="B133" s="4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4"/>
      <c r="V133" s="26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2.75" x14ac:dyDescent="0.2">
      <c r="A134" s="4"/>
      <c r="B134" s="4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4"/>
      <c r="V134" s="26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2.75" x14ac:dyDescent="0.2">
      <c r="A135" s="4"/>
      <c r="B135" s="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4"/>
      <c r="V135" s="26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2.75" x14ac:dyDescent="0.2">
      <c r="A136" s="4"/>
      <c r="B136" s="4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4"/>
      <c r="V136" s="26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2.75" x14ac:dyDescent="0.2">
      <c r="A137" s="4"/>
      <c r="B137" s="4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4"/>
      <c r="V137" s="26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2.75" x14ac:dyDescent="0.2">
      <c r="A138" s="4"/>
      <c r="B138" s="4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4"/>
      <c r="V138" s="26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2.75" x14ac:dyDescent="0.2">
      <c r="A139" s="4"/>
      <c r="B139" s="4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4"/>
      <c r="V139" s="26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2.75" x14ac:dyDescent="0.2">
      <c r="A140" s="4"/>
      <c r="B140" s="4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4"/>
      <c r="V140" s="26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2.75" x14ac:dyDescent="0.2">
      <c r="A141" s="4"/>
      <c r="B141" s="4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4"/>
      <c r="V141" s="26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2.75" x14ac:dyDescent="0.2">
      <c r="A142" s="4"/>
      <c r="B142" s="4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4"/>
      <c r="V142" s="26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2.75" x14ac:dyDescent="0.2">
      <c r="A143" s="4"/>
      <c r="B143" s="4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4"/>
      <c r="V143" s="26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2.75" x14ac:dyDescent="0.2">
      <c r="A144" s="4"/>
      <c r="B144" s="4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4"/>
      <c r="V144" s="26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2.75" x14ac:dyDescent="0.2">
      <c r="A145" s="4"/>
      <c r="B145" s="4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4"/>
      <c r="V145" s="26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2.75" x14ac:dyDescent="0.2">
      <c r="A146" s="4"/>
      <c r="B146" s="4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4"/>
      <c r="V146" s="26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2.75" x14ac:dyDescent="0.2">
      <c r="A147" s="4"/>
      <c r="B147" s="4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4"/>
      <c r="V147" s="26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2.75" x14ac:dyDescent="0.2">
      <c r="A148" s="4"/>
      <c r="B148" s="4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4"/>
      <c r="V148" s="26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2.75" x14ac:dyDescent="0.2">
      <c r="A149" s="4"/>
      <c r="B149" s="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4"/>
      <c r="V149" s="26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2.75" x14ac:dyDescent="0.2">
      <c r="A150" s="4"/>
      <c r="B150" s="4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4"/>
      <c r="V150" s="26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2.75" x14ac:dyDescent="0.2">
      <c r="A151" s="4"/>
      <c r="B151" s="4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4"/>
      <c r="V151" s="26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2.75" x14ac:dyDescent="0.2">
      <c r="A152" s="4"/>
      <c r="B152" s="4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4"/>
      <c r="V152" s="26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2.75" x14ac:dyDescent="0.2">
      <c r="A153" s="4"/>
      <c r="B153" s="4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4"/>
      <c r="V153" s="26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2.75" x14ac:dyDescent="0.2">
      <c r="A154" s="4"/>
      <c r="B154" s="4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4"/>
      <c r="V154" s="26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2.75" x14ac:dyDescent="0.2">
      <c r="A155" s="4"/>
      <c r="B155" s="4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4"/>
      <c r="V155" s="26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2.75" x14ac:dyDescent="0.2">
      <c r="A156" s="4"/>
      <c r="B156" s="4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4"/>
      <c r="V156" s="26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2.75" x14ac:dyDescent="0.2">
      <c r="A157" s="4"/>
      <c r="B157" s="4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4"/>
      <c r="V157" s="26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2.75" x14ac:dyDescent="0.2">
      <c r="A158" s="4"/>
      <c r="B158" s="4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4"/>
      <c r="V158" s="26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2.75" x14ac:dyDescent="0.2">
      <c r="A159" s="4"/>
      <c r="B159" s="4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4"/>
      <c r="V159" s="26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2.75" x14ac:dyDescent="0.2">
      <c r="A160" s="4"/>
      <c r="B160" s="4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4"/>
      <c r="V160" s="26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2.75" x14ac:dyDescent="0.2">
      <c r="A161" s="4"/>
      <c r="B161" s="4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4"/>
      <c r="V161" s="26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2.75" x14ac:dyDescent="0.2">
      <c r="A162" s="4"/>
      <c r="B162" s="4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4"/>
      <c r="V162" s="26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2.75" x14ac:dyDescent="0.2">
      <c r="A163" s="4"/>
      <c r="B163" s="4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4"/>
      <c r="V163" s="26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2.75" x14ac:dyDescent="0.2">
      <c r="A164" s="4"/>
      <c r="B164" s="4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4"/>
      <c r="V164" s="26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2.75" x14ac:dyDescent="0.2">
      <c r="A165" s="4"/>
      <c r="B165" s="4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4"/>
      <c r="V165" s="26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2.75" x14ac:dyDescent="0.2">
      <c r="A166" s="4"/>
      <c r="B166" s="4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4"/>
      <c r="V166" s="26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2.75" x14ac:dyDescent="0.2">
      <c r="A167" s="4"/>
      <c r="B167" s="4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4"/>
      <c r="V167" s="26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2.75" x14ac:dyDescent="0.2">
      <c r="A168" s="4"/>
      <c r="B168" s="4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4"/>
      <c r="V168" s="26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2.75" x14ac:dyDescent="0.2">
      <c r="A169" s="4"/>
      <c r="B169" s="4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4"/>
      <c r="V169" s="26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2.75" x14ac:dyDescent="0.2">
      <c r="A170" s="4"/>
      <c r="B170" s="4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4"/>
      <c r="V170" s="26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2.75" x14ac:dyDescent="0.2">
      <c r="A171" s="4"/>
      <c r="B171" s="4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4"/>
      <c r="V171" s="26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2.75" x14ac:dyDescent="0.2">
      <c r="A172" s="4"/>
      <c r="B172" s="4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4"/>
      <c r="V172" s="26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2.75" x14ac:dyDescent="0.2">
      <c r="A173" s="4"/>
      <c r="B173" s="4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4"/>
      <c r="V173" s="26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2.75" x14ac:dyDescent="0.2">
      <c r="A174" s="4"/>
      <c r="B174" s="4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4"/>
      <c r="V174" s="26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2.75" x14ac:dyDescent="0.2">
      <c r="A175" s="4"/>
      <c r="B175" s="4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4"/>
      <c r="V175" s="26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2.75" x14ac:dyDescent="0.2">
      <c r="A176" s="4"/>
      <c r="B176" s="4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4"/>
      <c r="V176" s="26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2.75" x14ac:dyDescent="0.2">
      <c r="A177" s="4"/>
      <c r="B177" s="4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4"/>
      <c r="V177" s="26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2.75" x14ac:dyDescent="0.2">
      <c r="A178" s="4"/>
      <c r="B178" s="4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4"/>
      <c r="V178" s="26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2.75" x14ac:dyDescent="0.2">
      <c r="A179" s="4"/>
      <c r="B179" s="4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4"/>
      <c r="V179" s="26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2.75" x14ac:dyDescent="0.2">
      <c r="A180" s="4"/>
      <c r="B180" s="4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4"/>
      <c r="V180" s="26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2.75" x14ac:dyDescent="0.2">
      <c r="A181" s="4"/>
      <c r="B181" s="4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4"/>
      <c r="V181" s="26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2.75" x14ac:dyDescent="0.2">
      <c r="A182" s="4"/>
      <c r="B182" s="4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4"/>
      <c r="V182" s="26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2.75" x14ac:dyDescent="0.2">
      <c r="A183" s="4"/>
      <c r="B183" s="4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4"/>
      <c r="V183" s="26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2.75" x14ac:dyDescent="0.2">
      <c r="A184" s="4"/>
      <c r="B184" s="4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4"/>
      <c r="V184" s="26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2.75" x14ac:dyDescent="0.2">
      <c r="A185" s="4"/>
      <c r="B185" s="4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4"/>
      <c r="V185" s="26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2.75" x14ac:dyDescent="0.2">
      <c r="A186" s="4"/>
      <c r="B186" s="4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4"/>
      <c r="V186" s="26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2.75" x14ac:dyDescent="0.2">
      <c r="A187" s="4"/>
      <c r="B187" s="4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4"/>
      <c r="V187" s="26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2.75" x14ac:dyDescent="0.2">
      <c r="A188" s="4"/>
      <c r="B188" s="4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4"/>
      <c r="V188" s="26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2.75" x14ac:dyDescent="0.2">
      <c r="A189" s="4"/>
      <c r="B189" s="4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4"/>
      <c r="V189" s="26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2.75" x14ac:dyDescent="0.2">
      <c r="A190" s="4"/>
      <c r="B190" s="4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4"/>
      <c r="V190" s="26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2.75" x14ac:dyDescent="0.2">
      <c r="A191" s="4"/>
      <c r="B191" s="4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4"/>
      <c r="V191" s="26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2.75" x14ac:dyDescent="0.2">
      <c r="A192" s="4"/>
      <c r="B192" s="4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4"/>
      <c r="V192" s="26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2.75" x14ac:dyDescent="0.2">
      <c r="A193" s="4"/>
      <c r="B193" s="4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4"/>
      <c r="V193" s="26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2.75" x14ac:dyDescent="0.2">
      <c r="A194" s="4"/>
      <c r="B194" s="4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4"/>
      <c r="V194" s="26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2.75" x14ac:dyDescent="0.2">
      <c r="A195" s="4"/>
      <c r="B195" s="4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4"/>
      <c r="V195" s="26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2.75" x14ac:dyDescent="0.2">
      <c r="A196" s="4"/>
      <c r="B196" s="4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4"/>
      <c r="V196" s="26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2.75" x14ac:dyDescent="0.2">
      <c r="A197" s="4"/>
      <c r="B197" s="4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4"/>
      <c r="V197" s="26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2.75" x14ac:dyDescent="0.2">
      <c r="A198" s="4"/>
      <c r="B198" s="4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4"/>
      <c r="V198" s="26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2.75" x14ac:dyDescent="0.2">
      <c r="A199" s="4"/>
      <c r="B199" s="4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4"/>
      <c r="V199" s="26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2.75" x14ac:dyDescent="0.2">
      <c r="A200" s="4"/>
      <c r="B200" s="4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4"/>
      <c r="V200" s="26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2.75" x14ac:dyDescent="0.2">
      <c r="A201" s="4"/>
      <c r="B201" s="4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4"/>
      <c r="V201" s="26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2.75" x14ac:dyDescent="0.2">
      <c r="A202" s="4"/>
      <c r="B202" s="4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4"/>
      <c r="V202" s="26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2.75" x14ac:dyDescent="0.2">
      <c r="A203" s="4"/>
      <c r="B203" s="4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4"/>
      <c r="V203" s="26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2.75" x14ac:dyDescent="0.2">
      <c r="A204" s="4"/>
      <c r="B204" s="4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4"/>
      <c r="V204" s="26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2.75" x14ac:dyDescent="0.2">
      <c r="A205" s="4"/>
      <c r="B205" s="4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4"/>
      <c r="V205" s="26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2.75" x14ac:dyDescent="0.2">
      <c r="A206" s="4"/>
      <c r="B206" s="4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4"/>
      <c r="V206" s="26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2.75" x14ac:dyDescent="0.2">
      <c r="A207" s="4"/>
      <c r="B207" s="4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4"/>
      <c r="V207" s="26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2.75" x14ac:dyDescent="0.2">
      <c r="A208" s="4"/>
      <c r="B208" s="4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4"/>
      <c r="V208" s="26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2.75" x14ac:dyDescent="0.2">
      <c r="A209" s="4"/>
      <c r="B209" s="4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4"/>
      <c r="V209" s="26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2.75" x14ac:dyDescent="0.2">
      <c r="A210" s="4"/>
      <c r="B210" s="4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4"/>
      <c r="V210" s="26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2.75" x14ac:dyDescent="0.2">
      <c r="A211" s="4"/>
      <c r="B211" s="4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4"/>
      <c r="V211" s="26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2.75" x14ac:dyDescent="0.2">
      <c r="A212" s="4"/>
      <c r="B212" s="4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4"/>
      <c r="V212" s="26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2.75" x14ac:dyDescent="0.2">
      <c r="A213" s="4"/>
      <c r="B213" s="4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4"/>
      <c r="V213" s="26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2.75" x14ac:dyDescent="0.2">
      <c r="A214" s="4"/>
      <c r="B214" s="4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4"/>
      <c r="V214" s="26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2.75" x14ac:dyDescent="0.2">
      <c r="A215" s="4"/>
      <c r="B215" s="4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4"/>
      <c r="V215" s="26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2.75" x14ac:dyDescent="0.2">
      <c r="A216" s="4"/>
      <c r="B216" s="4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4"/>
      <c r="V216" s="26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2.75" x14ac:dyDescent="0.2">
      <c r="A217" s="4"/>
      <c r="B217" s="4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4"/>
      <c r="V217" s="26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2.75" x14ac:dyDescent="0.2">
      <c r="A218" s="4"/>
      <c r="B218" s="4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4"/>
      <c r="V218" s="26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2.75" x14ac:dyDescent="0.2">
      <c r="A219" s="4"/>
      <c r="B219" s="4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4"/>
      <c r="V219" s="26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2.75" x14ac:dyDescent="0.2">
      <c r="A220" s="4"/>
      <c r="B220" s="4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4"/>
      <c r="V220" s="26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2.75" x14ac:dyDescent="0.2">
      <c r="A221" s="4"/>
      <c r="B221" s="4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4"/>
      <c r="V221" s="26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2.75" x14ac:dyDescent="0.2">
      <c r="A222" s="4"/>
      <c r="B222" s="4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4"/>
      <c r="V222" s="26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2.75" x14ac:dyDescent="0.2">
      <c r="A223" s="4"/>
      <c r="B223" s="4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4"/>
      <c r="V223" s="26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2.75" x14ac:dyDescent="0.2">
      <c r="A224" s="4"/>
      <c r="B224" s="4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4"/>
      <c r="V224" s="26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2.75" x14ac:dyDescent="0.2">
      <c r="A225" s="4"/>
      <c r="B225" s="4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4"/>
      <c r="V225" s="26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2.75" x14ac:dyDescent="0.2">
      <c r="A226" s="4"/>
      <c r="B226" s="4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4"/>
      <c r="V226" s="26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2.75" x14ac:dyDescent="0.2">
      <c r="A227" s="4"/>
      <c r="B227" s="4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4"/>
      <c r="V227" s="26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2.75" x14ac:dyDescent="0.2">
      <c r="A228" s="4"/>
      <c r="B228" s="4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4"/>
      <c r="V228" s="26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2.75" x14ac:dyDescent="0.2">
      <c r="A229" s="4"/>
      <c r="B229" s="4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4"/>
      <c r="V229" s="26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2.75" x14ac:dyDescent="0.2">
      <c r="A230" s="4"/>
      <c r="B230" s="4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4"/>
      <c r="V230" s="26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2.75" x14ac:dyDescent="0.2">
      <c r="A231" s="4"/>
      <c r="B231" s="4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4"/>
      <c r="V231" s="26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2.75" x14ac:dyDescent="0.2">
      <c r="A232" s="4"/>
      <c r="B232" s="4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4"/>
      <c r="V232" s="26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2.75" x14ac:dyDescent="0.2">
      <c r="A233" s="4"/>
      <c r="B233" s="4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4"/>
      <c r="V233" s="26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2.75" x14ac:dyDescent="0.2">
      <c r="A234" s="4"/>
      <c r="B234" s="4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4"/>
      <c r="V234" s="26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2.75" x14ac:dyDescent="0.2">
      <c r="A235" s="4"/>
      <c r="B235" s="4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4"/>
      <c r="V235" s="26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2.75" x14ac:dyDescent="0.2">
      <c r="A236" s="4"/>
      <c r="B236" s="4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4"/>
      <c r="V236" s="26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2.75" x14ac:dyDescent="0.2">
      <c r="A237" s="4"/>
      <c r="B237" s="4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4"/>
      <c r="V237" s="26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2.75" x14ac:dyDescent="0.2">
      <c r="A238" s="4"/>
      <c r="B238" s="4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4"/>
      <c r="V238" s="26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2.75" x14ac:dyDescent="0.2">
      <c r="A239" s="4"/>
      <c r="B239" s="4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4"/>
      <c r="V239" s="26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2.75" x14ac:dyDescent="0.2">
      <c r="A240" s="4"/>
      <c r="B240" s="4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4"/>
      <c r="V240" s="26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2.75" x14ac:dyDescent="0.2">
      <c r="A241" s="4"/>
      <c r="B241" s="4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4"/>
      <c r="V241" s="26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2.75" x14ac:dyDescent="0.2">
      <c r="A242" s="4"/>
      <c r="B242" s="4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4"/>
      <c r="V242" s="26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2.75" x14ac:dyDescent="0.2">
      <c r="A243" s="4"/>
      <c r="B243" s="4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4"/>
      <c r="V243" s="26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2.75" x14ac:dyDescent="0.2">
      <c r="A244" s="4"/>
      <c r="B244" s="4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4"/>
      <c r="V244" s="26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2.75" x14ac:dyDescent="0.2">
      <c r="A245" s="4"/>
      <c r="B245" s="4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4"/>
      <c r="V245" s="26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2.75" x14ac:dyDescent="0.2">
      <c r="A246" s="4"/>
      <c r="B246" s="4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4"/>
      <c r="V246" s="26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2.75" x14ac:dyDescent="0.2">
      <c r="A247" s="4"/>
      <c r="B247" s="4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4"/>
      <c r="V247" s="26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2.75" x14ac:dyDescent="0.2">
      <c r="A248" s="4"/>
      <c r="B248" s="4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4"/>
      <c r="V248" s="26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2.75" x14ac:dyDescent="0.2">
      <c r="A249" s="4"/>
      <c r="B249" s="4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4"/>
      <c r="V249" s="26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2.75" x14ac:dyDescent="0.2">
      <c r="A250" s="4"/>
      <c r="B250" s="4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4"/>
      <c r="V250" s="26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2.75" x14ac:dyDescent="0.2">
      <c r="A251" s="4"/>
      <c r="B251" s="4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4"/>
      <c r="V251" s="26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2.75" x14ac:dyDescent="0.2">
      <c r="A252" s="4"/>
      <c r="B252" s="4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4"/>
      <c r="V252" s="26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2.75" x14ac:dyDescent="0.2">
      <c r="A253" s="4"/>
      <c r="B253" s="4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4"/>
      <c r="V253" s="26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2.75" x14ac:dyDescent="0.2">
      <c r="A254" s="4"/>
      <c r="B254" s="4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4"/>
      <c r="V254" s="26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2.75" x14ac:dyDescent="0.2">
      <c r="A255" s="4"/>
      <c r="B255" s="4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4"/>
      <c r="V255" s="26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2.75" x14ac:dyDescent="0.2">
      <c r="A256" s="4"/>
      <c r="B256" s="4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4"/>
      <c r="V256" s="26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2.75" x14ac:dyDescent="0.2">
      <c r="A257" s="4"/>
      <c r="B257" s="4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4"/>
      <c r="V257" s="26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2.75" x14ac:dyDescent="0.2">
      <c r="A258" s="4"/>
      <c r="B258" s="4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4"/>
      <c r="V258" s="26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2.75" x14ac:dyDescent="0.2">
      <c r="A259" s="4"/>
      <c r="B259" s="4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4"/>
      <c r="V259" s="26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2.75" x14ac:dyDescent="0.2">
      <c r="A260" s="4"/>
      <c r="B260" s="4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4"/>
      <c r="V260" s="26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2.75" x14ac:dyDescent="0.2">
      <c r="A261" s="4"/>
      <c r="B261" s="4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4"/>
      <c r="V261" s="26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2.75" x14ac:dyDescent="0.2">
      <c r="A262" s="4"/>
      <c r="B262" s="4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4"/>
      <c r="V262" s="26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2.75" x14ac:dyDescent="0.2">
      <c r="A263" s="4"/>
      <c r="B263" s="4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4"/>
      <c r="V263" s="26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2.75" x14ac:dyDescent="0.2">
      <c r="A264" s="4"/>
      <c r="B264" s="4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4"/>
      <c r="V264" s="26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2.75" x14ac:dyDescent="0.2">
      <c r="A265" s="4"/>
      <c r="B265" s="4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4"/>
      <c r="V265" s="26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2.75" x14ac:dyDescent="0.2">
      <c r="A266" s="4"/>
      <c r="B266" s="4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4"/>
      <c r="V266" s="26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2.75" x14ac:dyDescent="0.2">
      <c r="A267" s="4"/>
      <c r="B267" s="4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4"/>
      <c r="V267" s="26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2.75" x14ac:dyDescent="0.2">
      <c r="A268" s="4"/>
      <c r="B268" s="4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4"/>
      <c r="V268" s="26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2.75" x14ac:dyDescent="0.2">
      <c r="A269" s="4"/>
      <c r="B269" s="4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4"/>
      <c r="V269" s="26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2.75" x14ac:dyDescent="0.2">
      <c r="A270" s="4"/>
      <c r="B270" s="4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4"/>
      <c r="V270" s="26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2.75" x14ac:dyDescent="0.2">
      <c r="A271" s="4"/>
      <c r="B271" s="4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4"/>
      <c r="V271" s="26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2.75" x14ac:dyDescent="0.2">
      <c r="A272" s="4"/>
      <c r="B272" s="4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4"/>
      <c r="V272" s="26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2.75" x14ac:dyDescent="0.2">
      <c r="A273" s="4"/>
      <c r="B273" s="4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4"/>
      <c r="V273" s="26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2.75" x14ac:dyDescent="0.2">
      <c r="A274" s="4"/>
      <c r="B274" s="4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4"/>
      <c r="V274" s="26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2.75" x14ac:dyDescent="0.2">
      <c r="A275" s="4"/>
      <c r="B275" s="4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4"/>
      <c r="V275" s="26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2.75" x14ac:dyDescent="0.2">
      <c r="A276" s="4"/>
      <c r="B276" s="4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4"/>
      <c r="V276" s="26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2.75" x14ac:dyDescent="0.2">
      <c r="A277" s="4"/>
      <c r="B277" s="4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4"/>
      <c r="V277" s="26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2.75" x14ac:dyDescent="0.2">
      <c r="A278" s="4"/>
      <c r="B278" s="4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4"/>
      <c r="V278" s="26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2.75" x14ac:dyDescent="0.2">
      <c r="A279" s="4"/>
      <c r="B279" s="4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4"/>
      <c r="V279" s="26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2.75" x14ac:dyDescent="0.2">
      <c r="A280" s="4"/>
      <c r="B280" s="4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4"/>
      <c r="V280" s="26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2.75" x14ac:dyDescent="0.2">
      <c r="A281" s="4"/>
      <c r="B281" s="4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4"/>
      <c r="V281" s="26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2.75" x14ac:dyDescent="0.2">
      <c r="A282" s="4"/>
      <c r="B282" s="4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4"/>
      <c r="V282" s="26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2.75" x14ac:dyDescent="0.2">
      <c r="A283" s="4"/>
      <c r="B283" s="4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4"/>
      <c r="V283" s="26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2.75" x14ac:dyDescent="0.2">
      <c r="A284" s="4"/>
      <c r="B284" s="4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4"/>
      <c r="V284" s="26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2.75" x14ac:dyDescent="0.2">
      <c r="A285" s="4"/>
      <c r="B285" s="4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4"/>
      <c r="V285" s="26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2.75" x14ac:dyDescent="0.2">
      <c r="A286" s="4"/>
      <c r="B286" s="4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4"/>
      <c r="V286" s="26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2.75" x14ac:dyDescent="0.2">
      <c r="A287" s="4"/>
      <c r="B287" s="4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4"/>
      <c r="V287" s="26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2.75" x14ac:dyDescent="0.2">
      <c r="A288" s="4"/>
      <c r="B288" s="4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4"/>
      <c r="V288" s="26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2.75" x14ac:dyDescent="0.2">
      <c r="A289" s="4"/>
      <c r="B289" s="4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4"/>
      <c r="V289" s="26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2.75" x14ac:dyDescent="0.2">
      <c r="A290" s="4"/>
      <c r="B290" s="4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4"/>
      <c r="V290" s="26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2.75" x14ac:dyDescent="0.2">
      <c r="A291" s="4"/>
      <c r="B291" s="4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4"/>
      <c r="V291" s="26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2.75" x14ac:dyDescent="0.2">
      <c r="A292" s="4"/>
      <c r="B292" s="4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4"/>
      <c r="V292" s="26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2.75" x14ac:dyDescent="0.2">
      <c r="A293" s="4"/>
      <c r="B293" s="4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4"/>
      <c r="V293" s="26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2.75" x14ac:dyDescent="0.2">
      <c r="A294" s="4"/>
      <c r="B294" s="4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4"/>
      <c r="V294" s="26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2.75" x14ac:dyDescent="0.2">
      <c r="A295" s="4"/>
      <c r="B295" s="4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4"/>
      <c r="V295" s="26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2.75" x14ac:dyDescent="0.2">
      <c r="A296" s="4"/>
      <c r="B296" s="4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4"/>
      <c r="V296" s="26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2.75" x14ac:dyDescent="0.2">
      <c r="A297" s="4"/>
      <c r="B297" s="4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4"/>
      <c r="V297" s="26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2.75" x14ac:dyDescent="0.2">
      <c r="A298" s="4"/>
      <c r="B298" s="4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4"/>
      <c r="V298" s="26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2.75" x14ac:dyDescent="0.2">
      <c r="A299" s="4"/>
      <c r="B299" s="4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4"/>
      <c r="V299" s="26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2.75" x14ac:dyDescent="0.2">
      <c r="A300" s="4"/>
      <c r="B300" s="4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4"/>
      <c r="V300" s="26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2.75" x14ac:dyDescent="0.2">
      <c r="A301" s="4"/>
      <c r="B301" s="4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4"/>
      <c r="V301" s="26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2.75" x14ac:dyDescent="0.2">
      <c r="A302" s="4"/>
      <c r="B302" s="4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4"/>
      <c r="V302" s="26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2.75" x14ac:dyDescent="0.2">
      <c r="A303" s="4"/>
      <c r="B303" s="4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4"/>
      <c r="V303" s="26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2.75" x14ac:dyDescent="0.2">
      <c r="A304" s="4"/>
      <c r="B304" s="4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4"/>
      <c r="V304" s="26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2.75" x14ac:dyDescent="0.2">
      <c r="A305" s="4"/>
      <c r="B305" s="4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4"/>
      <c r="V305" s="26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2.75" x14ac:dyDescent="0.2">
      <c r="A306" s="4"/>
      <c r="B306" s="4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4"/>
      <c r="V306" s="26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2.75" x14ac:dyDescent="0.2">
      <c r="A307" s="4"/>
      <c r="B307" s="4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4"/>
      <c r="V307" s="26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2.75" x14ac:dyDescent="0.2">
      <c r="A308" s="4"/>
      <c r="B308" s="4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4"/>
      <c r="V308" s="26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2.75" x14ac:dyDescent="0.2">
      <c r="A309" s="4"/>
      <c r="B309" s="4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4"/>
      <c r="V309" s="26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2.75" x14ac:dyDescent="0.2">
      <c r="A310" s="4"/>
      <c r="B310" s="4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4"/>
      <c r="V310" s="26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2.75" x14ac:dyDescent="0.2">
      <c r="A311" s="4"/>
      <c r="B311" s="4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4"/>
      <c r="V311" s="26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2.75" x14ac:dyDescent="0.2">
      <c r="A312" s="4"/>
      <c r="B312" s="4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4"/>
      <c r="V312" s="26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2.75" x14ac:dyDescent="0.2">
      <c r="A313" s="4"/>
      <c r="B313" s="4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4"/>
      <c r="V313" s="26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2.75" x14ac:dyDescent="0.2">
      <c r="A314" s="4"/>
      <c r="B314" s="4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4"/>
      <c r="V314" s="26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2.75" x14ac:dyDescent="0.2">
      <c r="A315" s="4"/>
      <c r="B315" s="4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4"/>
      <c r="V315" s="26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2.75" x14ac:dyDescent="0.2">
      <c r="A316" s="4"/>
      <c r="B316" s="4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4"/>
      <c r="V316" s="26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2.75" x14ac:dyDescent="0.2">
      <c r="A317" s="4"/>
      <c r="B317" s="4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4"/>
      <c r="V317" s="26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2.75" x14ac:dyDescent="0.2">
      <c r="A318" s="4"/>
      <c r="B318" s="4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4"/>
      <c r="V318" s="26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2.75" x14ac:dyDescent="0.2">
      <c r="A319" s="4"/>
      <c r="B319" s="4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4"/>
      <c r="V319" s="26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2.75" x14ac:dyDescent="0.2">
      <c r="A320" s="4"/>
      <c r="B320" s="4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4"/>
      <c r="V320" s="26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2.75" x14ac:dyDescent="0.2">
      <c r="A321" s="4"/>
      <c r="B321" s="4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4"/>
      <c r="V321" s="26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2.75" x14ac:dyDescent="0.2">
      <c r="A322" s="4"/>
      <c r="B322" s="4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4"/>
      <c r="V322" s="26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2.75" x14ac:dyDescent="0.2">
      <c r="A323" s="4"/>
      <c r="B323" s="4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4"/>
      <c r="V323" s="26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2.75" x14ac:dyDescent="0.2">
      <c r="A324" s="4"/>
      <c r="B324" s="4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4"/>
      <c r="V324" s="26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2.75" x14ac:dyDescent="0.2">
      <c r="A325" s="4"/>
      <c r="B325" s="4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4"/>
      <c r="V325" s="26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2.75" x14ac:dyDescent="0.2">
      <c r="A326" s="4"/>
      <c r="B326" s="4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4"/>
      <c r="V326" s="26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2.75" x14ac:dyDescent="0.2">
      <c r="A327" s="4"/>
      <c r="B327" s="4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4"/>
      <c r="V327" s="26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2.75" x14ac:dyDescent="0.2">
      <c r="A328" s="4"/>
      <c r="B328" s="4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4"/>
      <c r="V328" s="26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2.75" x14ac:dyDescent="0.2">
      <c r="A329" s="4"/>
      <c r="B329" s="4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4"/>
      <c r="V329" s="26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2.75" x14ac:dyDescent="0.2">
      <c r="A330" s="4"/>
      <c r="B330" s="4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4"/>
      <c r="V330" s="26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2.75" x14ac:dyDescent="0.2">
      <c r="A331" s="4"/>
      <c r="B331" s="4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4"/>
      <c r="V331" s="26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2.75" x14ac:dyDescent="0.2">
      <c r="A332" s="4"/>
      <c r="B332" s="4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4"/>
      <c r="V332" s="26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2.75" x14ac:dyDescent="0.2">
      <c r="A333" s="4"/>
      <c r="B333" s="4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4"/>
      <c r="V333" s="26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2.75" x14ac:dyDescent="0.2">
      <c r="A334" s="4"/>
      <c r="B334" s="4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4"/>
      <c r="V334" s="26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2.75" x14ac:dyDescent="0.2">
      <c r="A335" s="4"/>
      <c r="B335" s="4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4"/>
      <c r="V335" s="26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2.75" x14ac:dyDescent="0.2">
      <c r="A336" s="4"/>
      <c r="B336" s="4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4"/>
      <c r="V336" s="26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2.75" x14ac:dyDescent="0.2">
      <c r="A337" s="4"/>
      <c r="B337" s="4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4"/>
      <c r="V337" s="26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2.75" x14ac:dyDescent="0.2">
      <c r="A338" s="4"/>
      <c r="B338" s="4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4"/>
      <c r="V338" s="26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2.75" x14ac:dyDescent="0.2">
      <c r="A339" s="4"/>
      <c r="B339" s="4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4"/>
      <c r="V339" s="26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2.75" x14ac:dyDescent="0.2">
      <c r="A340" s="4"/>
      <c r="B340" s="4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4"/>
      <c r="V340" s="26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2.75" x14ac:dyDescent="0.2">
      <c r="A341" s="4"/>
      <c r="B341" s="4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4"/>
      <c r="V341" s="26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2.75" x14ac:dyDescent="0.2">
      <c r="A342" s="4"/>
      <c r="B342" s="4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4"/>
      <c r="V342" s="26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2.75" x14ac:dyDescent="0.2">
      <c r="A343" s="4"/>
      <c r="B343" s="4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4"/>
      <c r="V343" s="26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2.75" x14ac:dyDescent="0.2">
      <c r="A344" s="4"/>
      <c r="B344" s="4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4"/>
      <c r="V344" s="26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2.75" x14ac:dyDescent="0.2">
      <c r="A345" s="4"/>
      <c r="B345" s="4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4"/>
      <c r="V345" s="26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2.75" x14ac:dyDescent="0.2">
      <c r="A346" s="4"/>
      <c r="B346" s="4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4"/>
      <c r="V346" s="26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2.75" x14ac:dyDescent="0.2">
      <c r="A347" s="4"/>
      <c r="B347" s="4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4"/>
      <c r="V347" s="26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2.75" x14ac:dyDescent="0.2">
      <c r="A348" s="4"/>
      <c r="B348" s="4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4"/>
      <c r="V348" s="26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2.75" x14ac:dyDescent="0.2">
      <c r="A349" s="4"/>
      <c r="B349" s="4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4"/>
      <c r="V349" s="26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2.75" x14ac:dyDescent="0.2">
      <c r="A350" s="4"/>
      <c r="B350" s="4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4"/>
      <c r="V350" s="26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2.75" x14ac:dyDescent="0.2">
      <c r="A351" s="4"/>
      <c r="B351" s="4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4"/>
      <c r="V351" s="26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2.75" x14ac:dyDescent="0.2">
      <c r="A352" s="4"/>
      <c r="B352" s="4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4"/>
      <c r="V352" s="26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2.75" x14ac:dyDescent="0.2">
      <c r="A353" s="4"/>
      <c r="B353" s="4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4"/>
      <c r="V353" s="26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2.75" x14ac:dyDescent="0.2">
      <c r="A354" s="4"/>
      <c r="B354" s="4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4"/>
      <c r="V354" s="26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2.75" x14ac:dyDescent="0.2">
      <c r="A355" s="4"/>
      <c r="B355" s="4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4"/>
      <c r="V355" s="26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2.75" x14ac:dyDescent="0.2">
      <c r="A356" s="4"/>
      <c r="B356" s="4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4"/>
      <c r="V356" s="26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2.75" x14ac:dyDescent="0.2">
      <c r="A357" s="4"/>
      <c r="B357" s="4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4"/>
      <c r="V357" s="26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2.75" x14ac:dyDescent="0.2">
      <c r="A358" s="4"/>
      <c r="B358" s="4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4"/>
      <c r="V358" s="26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2.75" x14ac:dyDescent="0.2">
      <c r="A359" s="4"/>
      <c r="B359" s="4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4"/>
      <c r="V359" s="26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2.75" x14ac:dyDescent="0.2">
      <c r="A360" s="4"/>
      <c r="B360" s="4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4"/>
      <c r="V360" s="26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2.75" x14ac:dyDescent="0.2">
      <c r="A361" s="4"/>
      <c r="B361" s="4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4"/>
      <c r="V361" s="26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2.75" x14ac:dyDescent="0.2">
      <c r="A362" s="4"/>
      <c r="B362" s="4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4"/>
      <c r="V362" s="26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2.75" x14ac:dyDescent="0.2">
      <c r="A363" s="4"/>
      <c r="B363" s="4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4"/>
      <c r="V363" s="26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2.75" x14ac:dyDescent="0.2">
      <c r="A364" s="4"/>
      <c r="B364" s="4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4"/>
      <c r="V364" s="26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2.75" x14ac:dyDescent="0.2">
      <c r="A365" s="4"/>
      <c r="B365" s="4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4"/>
      <c r="V365" s="26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2.75" x14ac:dyDescent="0.2">
      <c r="A366" s="4"/>
      <c r="B366" s="4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4"/>
      <c r="V366" s="26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2.75" x14ac:dyDescent="0.2">
      <c r="A367" s="4"/>
      <c r="B367" s="4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4"/>
      <c r="V367" s="26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2.75" x14ac:dyDescent="0.2">
      <c r="A368" s="4"/>
      <c r="B368" s="4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4"/>
      <c r="V368" s="26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2.75" x14ac:dyDescent="0.2">
      <c r="A369" s="4"/>
      <c r="B369" s="4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4"/>
      <c r="V369" s="26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2.75" x14ac:dyDescent="0.2">
      <c r="A370" s="4"/>
      <c r="B370" s="4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4"/>
      <c r="V370" s="26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2.75" x14ac:dyDescent="0.2">
      <c r="A371" s="4"/>
      <c r="B371" s="4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4"/>
      <c r="V371" s="26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2.75" x14ac:dyDescent="0.2">
      <c r="A372" s="4"/>
      <c r="B372" s="4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4"/>
      <c r="V372" s="26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2.75" x14ac:dyDescent="0.2">
      <c r="A373" s="4"/>
      <c r="B373" s="4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4"/>
      <c r="V373" s="26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2.75" x14ac:dyDescent="0.2">
      <c r="A374" s="4"/>
      <c r="B374" s="4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4"/>
      <c r="V374" s="26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2.75" x14ac:dyDescent="0.2">
      <c r="A375" s="4"/>
      <c r="B375" s="4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4"/>
      <c r="V375" s="26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2.75" x14ac:dyDescent="0.2">
      <c r="A376" s="4"/>
      <c r="B376" s="4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4"/>
      <c r="V376" s="26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2.75" x14ac:dyDescent="0.2">
      <c r="A377" s="4"/>
      <c r="B377" s="4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4"/>
      <c r="V377" s="26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2.75" x14ac:dyDescent="0.2">
      <c r="A378" s="4"/>
      <c r="B378" s="4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4"/>
      <c r="V378" s="26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2.75" x14ac:dyDescent="0.2">
      <c r="A379" s="4"/>
      <c r="B379" s="4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4"/>
      <c r="V379" s="26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2.75" x14ac:dyDescent="0.2">
      <c r="A380" s="4"/>
      <c r="B380" s="4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4"/>
      <c r="V380" s="26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2.75" x14ac:dyDescent="0.2">
      <c r="A381" s="4"/>
      <c r="B381" s="4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4"/>
      <c r="V381" s="26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2.75" x14ac:dyDescent="0.2">
      <c r="A382" s="4"/>
      <c r="B382" s="4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4"/>
      <c r="V382" s="26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2.75" x14ac:dyDescent="0.2">
      <c r="A383" s="4"/>
      <c r="B383" s="4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4"/>
      <c r="V383" s="26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2.75" x14ac:dyDescent="0.2">
      <c r="A384" s="4"/>
      <c r="B384" s="4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4"/>
      <c r="V384" s="26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2.75" x14ac:dyDescent="0.2">
      <c r="A385" s="4"/>
      <c r="B385" s="4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4"/>
      <c r="V385" s="26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2.75" x14ac:dyDescent="0.2">
      <c r="A386" s="4"/>
      <c r="B386" s="4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4"/>
      <c r="V386" s="26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2.75" x14ac:dyDescent="0.2">
      <c r="A387" s="4"/>
      <c r="B387" s="4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4"/>
      <c r="V387" s="26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2.75" x14ac:dyDescent="0.2">
      <c r="A388" s="4"/>
      <c r="B388" s="4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4"/>
      <c r="V388" s="26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2.75" x14ac:dyDescent="0.2">
      <c r="A389" s="4"/>
      <c r="B389" s="4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4"/>
      <c r="V389" s="26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2.75" x14ac:dyDescent="0.2">
      <c r="A390" s="4"/>
      <c r="B390" s="4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4"/>
      <c r="V390" s="26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2.75" x14ac:dyDescent="0.2">
      <c r="A391" s="4"/>
      <c r="B391" s="4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4"/>
      <c r="V391" s="26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2.75" x14ac:dyDescent="0.2">
      <c r="A392" s="4"/>
      <c r="B392" s="4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4"/>
      <c r="V392" s="26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2.75" x14ac:dyDescent="0.2">
      <c r="A393" s="4"/>
      <c r="B393" s="4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4"/>
      <c r="V393" s="26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2.75" x14ac:dyDescent="0.2">
      <c r="A394" s="4"/>
      <c r="B394" s="4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4"/>
      <c r="V394" s="26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2.75" x14ac:dyDescent="0.2">
      <c r="A395" s="4"/>
      <c r="B395" s="4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4"/>
      <c r="V395" s="26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2.75" x14ac:dyDescent="0.2">
      <c r="A396" s="4"/>
      <c r="B396" s="4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4"/>
      <c r="V396" s="26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2.75" x14ac:dyDescent="0.2">
      <c r="A397" s="4"/>
      <c r="B397" s="4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4"/>
      <c r="V397" s="26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2.75" x14ac:dyDescent="0.2">
      <c r="A398" s="4"/>
      <c r="B398" s="4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4"/>
      <c r="V398" s="26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2.75" x14ac:dyDescent="0.2">
      <c r="A399" s="4"/>
      <c r="B399" s="4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4"/>
      <c r="V399" s="26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2.75" x14ac:dyDescent="0.2">
      <c r="A400" s="4"/>
      <c r="B400" s="4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4"/>
      <c r="V400" s="26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2.75" x14ac:dyDescent="0.2">
      <c r="A401" s="4"/>
      <c r="B401" s="4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4"/>
      <c r="V401" s="26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2.75" x14ac:dyDescent="0.2">
      <c r="A402" s="4"/>
      <c r="B402" s="4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4"/>
      <c r="V402" s="26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2.75" x14ac:dyDescent="0.2">
      <c r="A403" s="4"/>
      <c r="B403" s="4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4"/>
      <c r="V403" s="26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2.75" x14ac:dyDescent="0.2">
      <c r="A404" s="4"/>
      <c r="B404" s="4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4"/>
      <c r="V404" s="26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2.75" x14ac:dyDescent="0.2">
      <c r="A405" s="4"/>
      <c r="B405" s="4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4"/>
      <c r="V405" s="26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2.75" x14ac:dyDescent="0.2">
      <c r="A406" s="4"/>
      <c r="B406" s="4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4"/>
      <c r="V406" s="26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2.75" x14ac:dyDescent="0.2">
      <c r="A407" s="4"/>
      <c r="B407" s="4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4"/>
      <c r="V407" s="26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2.75" x14ac:dyDescent="0.2">
      <c r="A408" s="4"/>
      <c r="B408" s="4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4"/>
      <c r="V408" s="26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2.75" x14ac:dyDescent="0.2">
      <c r="A409" s="4"/>
      <c r="B409" s="4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4"/>
      <c r="V409" s="26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2.75" x14ac:dyDescent="0.2">
      <c r="A410" s="4"/>
      <c r="B410" s="4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4"/>
      <c r="V410" s="26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2.75" x14ac:dyDescent="0.2">
      <c r="A411" s="4"/>
      <c r="B411" s="4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4"/>
      <c r="V411" s="26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2.75" x14ac:dyDescent="0.2">
      <c r="A412" s="4"/>
      <c r="B412" s="4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4"/>
      <c r="V412" s="26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2.75" x14ac:dyDescent="0.2">
      <c r="A413" s="4"/>
      <c r="B413" s="4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4"/>
      <c r="V413" s="26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2.75" x14ac:dyDescent="0.2">
      <c r="A414" s="4"/>
      <c r="B414" s="4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4"/>
      <c r="V414" s="26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2.75" x14ac:dyDescent="0.2">
      <c r="A415" s="4"/>
      <c r="B415" s="4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4"/>
      <c r="V415" s="26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2.75" x14ac:dyDescent="0.2">
      <c r="A416" s="4"/>
      <c r="B416" s="4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4"/>
      <c r="V416" s="26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2.75" x14ac:dyDescent="0.2">
      <c r="A417" s="4"/>
      <c r="B417" s="4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4"/>
      <c r="V417" s="26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2.75" x14ac:dyDescent="0.2">
      <c r="A418" s="4"/>
      <c r="B418" s="4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4"/>
      <c r="V418" s="26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2.75" x14ac:dyDescent="0.2">
      <c r="A419" s="4"/>
      <c r="B419" s="4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4"/>
      <c r="V419" s="26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2.75" x14ac:dyDescent="0.2">
      <c r="A420" s="4"/>
      <c r="B420" s="4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4"/>
      <c r="V420" s="26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2.75" x14ac:dyDescent="0.2">
      <c r="A421" s="4"/>
      <c r="B421" s="4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4"/>
      <c r="V421" s="26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2.75" x14ac:dyDescent="0.2">
      <c r="A422" s="4"/>
      <c r="B422" s="4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4"/>
      <c r="V422" s="26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2.75" x14ac:dyDescent="0.2">
      <c r="A423" s="4"/>
      <c r="B423" s="4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4"/>
      <c r="V423" s="26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2.75" x14ac:dyDescent="0.2">
      <c r="A424" s="4"/>
      <c r="B424" s="4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4"/>
      <c r="V424" s="26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2.75" x14ac:dyDescent="0.2">
      <c r="A425" s="4"/>
      <c r="B425" s="4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4"/>
      <c r="V425" s="26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2.75" x14ac:dyDescent="0.2">
      <c r="A426" s="4"/>
      <c r="B426" s="4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4"/>
      <c r="V426" s="26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2.75" x14ac:dyDescent="0.2">
      <c r="A427" s="4"/>
      <c r="B427" s="4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4"/>
      <c r="V427" s="26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2.75" x14ac:dyDescent="0.2">
      <c r="A428" s="4"/>
      <c r="B428" s="4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4"/>
      <c r="V428" s="26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2.75" x14ac:dyDescent="0.2">
      <c r="A429" s="4"/>
      <c r="B429" s="4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4"/>
      <c r="V429" s="26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2.75" x14ac:dyDescent="0.2">
      <c r="A430" s="4"/>
      <c r="B430" s="4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4"/>
      <c r="V430" s="26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2.75" x14ac:dyDescent="0.2">
      <c r="A431" s="4"/>
      <c r="B431" s="4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4"/>
      <c r="V431" s="26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2.75" x14ac:dyDescent="0.2">
      <c r="A432" s="4"/>
      <c r="B432" s="4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4"/>
      <c r="V432" s="26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2.75" x14ac:dyDescent="0.2">
      <c r="A433" s="4"/>
      <c r="B433" s="4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4"/>
      <c r="V433" s="26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2.75" x14ac:dyDescent="0.2">
      <c r="A434" s="4"/>
      <c r="B434" s="4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4"/>
      <c r="V434" s="26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2.75" x14ac:dyDescent="0.2">
      <c r="A435" s="4"/>
      <c r="B435" s="4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4"/>
      <c r="V435" s="26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2.75" x14ac:dyDescent="0.2">
      <c r="A436" s="4"/>
      <c r="B436" s="4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4"/>
      <c r="V436" s="26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2.75" x14ac:dyDescent="0.2">
      <c r="A437" s="4"/>
      <c r="B437" s="4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4"/>
      <c r="V437" s="26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2.75" x14ac:dyDescent="0.2">
      <c r="A438" s="4"/>
      <c r="B438" s="4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4"/>
      <c r="V438" s="26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2.75" x14ac:dyDescent="0.2">
      <c r="A439" s="4"/>
      <c r="B439" s="4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4"/>
      <c r="V439" s="26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2.75" x14ac:dyDescent="0.2">
      <c r="A440" s="4"/>
      <c r="B440" s="4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4"/>
      <c r="V440" s="26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2.75" x14ac:dyDescent="0.2">
      <c r="A441" s="4"/>
      <c r="B441" s="4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4"/>
      <c r="V441" s="26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2.75" x14ac:dyDescent="0.2">
      <c r="A442" s="4"/>
      <c r="B442" s="4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4"/>
      <c r="V442" s="26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2.75" x14ac:dyDescent="0.2">
      <c r="A443" s="4"/>
      <c r="B443" s="4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4"/>
      <c r="V443" s="26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2.75" x14ac:dyDescent="0.2">
      <c r="A444" s="4"/>
      <c r="B444" s="4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4"/>
      <c r="V444" s="26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2.75" x14ac:dyDescent="0.2">
      <c r="A445" s="4"/>
      <c r="B445" s="4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4"/>
      <c r="V445" s="26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2.75" x14ac:dyDescent="0.2">
      <c r="A446" s="4"/>
      <c r="B446" s="4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4"/>
      <c r="V446" s="26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2.75" x14ac:dyDescent="0.2">
      <c r="A447" s="4"/>
      <c r="B447" s="4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4"/>
      <c r="V447" s="26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2.75" x14ac:dyDescent="0.2">
      <c r="A448" s="4"/>
      <c r="B448" s="4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4"/>
      <c r="V448" s="26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2.75" x14ac:dyDescent="0.2">
      <c r="A449" s="4"/>
      <c r="B449" s="4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4"/>
      <c r="V449" s="26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2.75" x14ac:dyDescent="0.2">
      <c r="A450" s="4"/>
      <c r="B450" s="4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4"/>
      <c r="V450" s="26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2.75" x14ac:dyDescent="0.2">
      <c r="A451" s="4"/>
      <c r="B451" s="4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4"/>
      <c r="V451" s="26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2.75" x14ac:dyDescent="0.2">
      <c r="A452" s="4"/>
      <c r="B452" s="4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4"/>
      <c r="V452" s="26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2.75" x14ac:dyDescent="0.2">
      <c r="A453" s="4"/>
      <c r="B453" s="4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4"/>
      <c r="V453" s="26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2.75" x14ac:dyDescent="0.2">
      <c r="A454" s="4"/>
      <c r="B454" s="4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4"/>
      <c r="V454" s="26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2.75" x14ac:dyDescent="0.2">
      <c r="A455" s="4"/>
      <c r="B455" s="4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4"/>
      <c r="V455" s="26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2.75" x14ac:dyDescent="0.2">
      <c r="A456" s="4"/>
      <c r="B456" s="4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4"/>
      <c r="V456" s="26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2.75" x14ac:dyDescent="0.2">
      <c r="A457" s="4"/>
      <c r="B457" s="4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4"/>
      <c r="V457" s="26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2.75" x14ac:dyDescent="0.2">
      <c r="A458" s="4"/>
      <c r="B458" s="4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4"/>
      <c r="V458" s="26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2.75" x14ac:dyDescent="0.2">
      <c r="A459" s="4"/>
      <c r="B459" s="4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4"/>
      <c r="V459" s="26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2.75" x14ac:dyDescent="0.2">
      <c r="A460" s="4"/>
      <c r="B460" s="4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4"/>
      <c r="V460" s="26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2.75" x14ac:dyDescent="0.2">
      <c r="A461" s="4"/>
      <c r="B461" s="4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4"/>
      <c r="V461" s="26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2.75" x14ac:dyDescent="0.2">
      <c r="A462" s="4"/>
      <c r="B462" s="4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4"/>
      <c r="V462" s="26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2.75" x14ac:dyDescent="0.2">
      <c r="A463" s="4"/>
      <c r="B463" s="4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4"/>
      <c r="V463" s="26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2.75" x14ac:dyDescent="0.2">
      <c r="A464" s="4"/>
      <c r="B464" s="4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4"/>
      <c r="V464" s="26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2.75" x14ac:dyDescent="0.2">
      <c r="A465" s="4"/>
      <c r="B465" s="4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4"/>
      <c r="V465" s="26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2.75" x14ac:dyDescent="0.2">
      <c r="A466" s="4"/>
      <c r="B466" s="4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4"/>
      <c r="V466" s="26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2.75" x14ac:dyDescent="0.2">
      <c r="A467" s="4"/>
      <c r="B467" s="4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4"/>
      <c r="V467" s="26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2.75" x14ac:dyDescent="0.2">
      <c r="A468" s="4"/>
      <c r="B468" s="4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4"/>
      <c r="V468" s="26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2.75" x14ac:dyDescent="0.2">
      <c r="A469" s="4"/>
      <c r="B469" s="4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4"/>
      <c r="V469" s="26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2.75" x14ac:dyDescent="0.2">
      <c r="A470" s="4"/>
      <c r="B470" s="4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4"/>
      <c r="V470" s="26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2.75" x14ac:dyDescent="0.2">
      <c r="A471" s="4"/>
      <c r="B471" s="4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4"/>
      <c r="V471" s="26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2.75" x14ac:dyDescent="0.2">
      <c r="A472" s="4"/>
      <c r="B472" s="4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4"/>
      <c r="V472" s="26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2.75" x14ac:dyDescent="0.2">
      <c r="A473" s="4"/>
      <c r="B473" s="4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4"/>
      <c r="V473" s="26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2.75" x14ac:dyDescent="0.2">
      <c r="A474" s="4"/>
      <c r="B474" s="4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4"/>
      <c r="V474" s="26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2.75" x14ac:dyDescent="0.2">
      <c r="A475" s="4"/>
      <c r="B475" s="4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4"/>
      <c r="V475" s="26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2.75" x14ac:dyDescent="0.2">
      <c r="A476" s="4"/>
      <c r="B476" s="4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4"/>
      <c r="V476" s="26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2.75" x14ac:dyDescent="0.2">
      <c r="A477" s="4"/>
      <c r="B477" s="4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4"/>
      <c r="V477" s="26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2.75" x14ac:dyDescent="0.2">
      <c r="A478" s="4"/>
      <c r="B478" s="4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4"/>
      <c r="V478" s="26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2.75" x14ac:dyDescent="0.2">
      <c r="A479" s="4"/>
      <c r="B479" s="4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4"/>
      <c r="V479" s="26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2.75" x14ac:dyDescent="0.2">
      <c r="A480" s="4"/>
      <c r="B480" s="4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4"/>
      <c r="V480" s="26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2.75" x14ac:dyDescent="0.2">
      <c r="A481" s="4"/>
      <c r="B481" s="4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4"/>
      <c r="V481" s="26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2.75" x14ac:dyDescent="0.2">
      <c r="A482" s="4"/>
      <c r="B482" s="4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4"/>
      <c r="V482" s="26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2.75" x14ac:dyDescent="0.2">
      <c r="A483" s="4"/>
      <c r="B483" s="4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4"/>
      <c r="V483" s="26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2.75" x14ac:dyDescent="0.2">
      <c r="A484" s="4"/>
      <c r="B484" s="4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4"/>
      <c r="V484" s="26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2.75" x14ac:dyDescent="0.2">
      <c r="A485" s="4"/>
      <c r="B485" s="4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4"/>
      <c r="V485" s="26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2.75" x14ac:dyDescent="0.2">
      <c r="A486" s="4"/>
      <c r="B486" s="4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4"/>
      <c r="V486" s="26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2.75" x14ac:dyDescent="0.2">
      <c r="A487" s="4"/>
      <c r="B487" s="4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4"/>
      <c r="V487" s="26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2.75" x14ac:dyDescent="0.2">
      <c r="A488" s="4"/>
      <c r="B488" s="4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4"/>
      <c r="V488" s="26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2.75" x14ac:dyDescent="0.2">
      <c r="A489" s="4"/>
      <c r="B489" s="4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4"/>
      <c r="V489" s="26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2.75" x14ac:dyDescent="0.2">
      <c r="A490" s="4"/>
      <c r="B490" s="4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4"/>
      <c r="V490" s="26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2.75" x14ac:dyDescent="0.2">
      <c r="A491" s="4"/>
      <c r="B491" s="4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4"/>
      <c r="V491" s="26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2.75" x14ac:dyDescent="0.2">
      <c r="A492" s="4"/>
      <c r="B492" s="4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4"/>
      <c r="V492" s="26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2.75" x14ac:dyDescent="0.2">
      <c r="A493" s="4"/>
      <c r="B493" s="4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4"/>
      <c r="V493" s="26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2.75" x14ac:dyDescent="0.2">
      <c r="A494" s="4"/>
      <c r="B494" s="4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4"/>
      <c r="V494" s="26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2.75" x14ac:dyDescent="0.2">
      <c r="A495" s="4"/>
      <c r="B495" s="4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4"/>
      <c r="V495" s="26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2.75" x14ac:dyDescent="0.2">
      <c r="A496" s="4"/>
      <c r="B496" s="4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4"/>
      <c r="V496" s="26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2.75" x14ac:dyDescent="0.2">
      <c r="A497" s="4"/>
      <c r="B497" s="4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4"/>
      <c r="V497" s="26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2.75" x14ac:dyDescent="0.2">
      <c r="A498" s="4"/>
      <c r="B498" s="4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4"/>
      <c r="V498" s="26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2.75" x14ac:dyDescent="0.2">
      <c r="A499" s="4"/>
      <c r="B499" s="4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4"/>
      <c r="V499" s="26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2.75" x14ac:dyDescent="0.2">
      <c r="A500" s="4"/>
      <c r="B500" s="4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4"/>
      <c r="V500" s="26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2.75" x14ac:dyDescent="0.2">
      <c r="A501" s="4"/>
      <c r="B501" s="4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4"/>
      <c r="V501" s="26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2.75" x14ac:dyDescent="0.2">
      <c r="A502" s="4"/>
      <c r="B502" s="4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4"/>
      <c r="V502" s="26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2.75" x14ac:dyDescent="0.2">
      <c r="A503" s="4"/>
      <c r="B503" s="4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4"/>
      <c r="V503" s="26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2.75" x14ac:dyDescent="0.2">
      <c r="A504" s="4"/>
      <c r="B504" s="4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4"/>
      <c r="V504" s="26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2.75" x14ac:dyDescent="0.2">
      <c r="A505" s="4"/>
      <c r="B505" s="4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4"/>
      <c r="V505" s="26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2.75" x14ac:dyDescent="0.2">
      <c r="A506" s="4"/>
      <c r="B506" s="4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4"/>
      <c r="V506" s="26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2.75" x14ac:dyDescent="0.2">
      <c r="A507" s="4"/>
      <c r="B507" s="4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4"/>
      <c r="V507" s="26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2.75" x14ac:dyDescent="0.2">
      <c r="A508" s="4"/>
      <c r="B508" s="4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4"/>
      <c r="V508" s="26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2.75" x14ac:dyDescent="0.2">
      <c r="A509" s="4"/>
      <c r="B509" s="4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4"/>
      <c r="V509" s="26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2.75" x14ac:dyDescent="0.2">
      <c r="A510" s="4"/>
      <c r="B510" s="4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4"/>
      <c r="V510" s="26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2.75" x14ac:dyDescent="0.2">
      <c r="A511" s="4"/>
      <c r="B511" s="4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4"/>
      <c r="V511" s="26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2.75" x14ac:dyDescent="0.2">
      <c r="A512" s="4"/>
      <c r="B512" s="4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4"/>
      <c r="V512" s="26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2.75" x14ac:dyDescent="0.2">
      <c r="A513" s="4"/>
      <c r="B513" s="4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4"/>
      <c r="V513" s="26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2.75" x14ac:dyDescent="0.2">
      <c r="A514" s="4"/>
      <c r="B514" s="4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4"/>
      <c r="V514" s="26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2.75" x14ac:dyDescent="0.2">
      <c r="A515" s="4"/>
      <c r="B515" s="4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4"/>
      <c r="V515" s="26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2.75" x14ac:dyDescent="0.2">
      <c r="A516" s="4"/>
      <c r="B516" s="4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4"/>
      <c r="V516" s="26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2.75" x14ac:dyDescent="0.2">
      <c r="A517" s="4"/>
      <c r="B517" s="4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4"/>
      <c r="V517" s="26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2.75" x14ac:dyDescent="0.2">
      <c r="A518" s="4"/>
      <c r="B518" s="4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4"/>
      <c r="V518" s="26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2.75" x14ac:dyDescent="0.2">
      <c r="A519" s="4"/>
      <c r="B519" s="4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4"/>
      <c r="V519" s="26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2.75" x14ac:dyDescent="0.2">
      <c r="A520" s="4"/>
      <c r="B520" s="4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4"/>
      <c r="V520" s="26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2.75" x14ac:dyDescent="0.2">
      <c r="A521" s="4"/>
      <c r="B521" s="4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4"/>
      <c r="V521" s="26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2.75" x14ac:dyDescent="0.2">
      <c r="A522" s="4"/>
      <c r="B522" s="4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4"/>
      <c r="V522" s="26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2.75" x14ac:dyDescent="0.2">
      <c r="A523" s="4"/>
      <c r="B523" s="4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4"/>
      <c r="V523" s="26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2.75" x14ac:dyDescent="0.2">
      <c r="A524" s="4"/>
      <c r="B524" s="4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4"/>
      <c r="V524" s="26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2.75" x14ac:dyDescent="0.2">
      <c r="A525" s="4"/>
      <c r="B525" s="4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4"/>
      <c r="V525" s="26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2.75" x14ac:dyDescent="0.2">
      <c r="A526" s="4"/>
      <c r="B526" s="4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4"/>
      <c r="V526" s="26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2.75" x14ac:dyDescent="0.2">
      <c r="A527" s="4"/>
      <c r="B527" s="4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4"/>
      <c r="V527" s="26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2.75" x14ac:dyDescent="0.2">
      <c r="A528" s="4"/>
      <c r="B528" s="4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4"/>
      <c r="V528" s="26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2.75" x14ac:dyDescent="0.2">
      <c r="A529" s="4"/>
      <c r="B529" s="4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4"/>
      <c r="V529" s="26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2.75" x14ac:dyDescent="0.2">
      <c r="A530" s="4"/>
      <c r="B530" s="4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4"/>
      <c r="V530" s="26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2.75" x14ac:dyDescent="0.2">
      <c r="A531" s="4"/>
      <c r="B531" s="4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4"/>
      <c r="V531" s="26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2.75" x14ac:dyDescent="0.2">
      <c r="A532" s="4"/>
      <c r="B532" s="4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4"/>
      <c r="V532" s="26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2.75" x14ac:dyDescent="0.2">
      <c r="A533" s="4"/>
      <c r="B533" s="4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4"/>
      <c r="V533" s="26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2.75" x14ac:dyDescent="0.2">
      <c r="A534" s="4"/>
      <c r="B534" s="4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4"/>
      <c r="V534" s="26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2.75" x14ac:dyDescent="0.2">
      <c r="A535" s="4"/>
      <c r="B535" s="4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4"/>
      <c r="V535" s="26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2.75" x14ac:dyDescent="0.2">
      <c r="A536" s="4"/>
      <c r="B536" s="4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4"/>
      <c r="V536" s="26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2.75" x14ac:dyDescent="0.2">
      <c r="A537" s="4"/>
      <c r="B537" s="4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4"/>
      <c r="V537" s="26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2.75" x14ac:dyDescent="0.2">
      <c r="A538" s="4"/>
      <c r="B538" s="4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4"/>
      <c r="V538" s="26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2.75" x14ac:dyDescent="0.2">
      <c r="A539" s="4"/>
      <c r="B539" s="4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4"/>
      <c r="V539" s="26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2.75" x14ac:dyDescent="0.2">
      <c r="A540" s="4"/>
      <c r="B540" s="4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4"/>
      <c r="V540" s="26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2.75" x14ac:dyDescent="0.2">
      <c r="A541" s="4"/>
      <c r="B541" s="4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4"/>
      <c r="V541" s="26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2.75" x14ac:dyDescent="0.2">
      <c r="A542" s="4"/>
      <c r="B542" s="4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4"/>
      <c r="V542" s="26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2.75" x14ac:dyDescent="0.2">
      <c r="A543" s="4"/>
      <c r="B543" s="4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4"/>
      <c r="V543" s="26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2.75" x14ac:dyDescent="0.2">
      <c r="A544" s="4"/>
      <c r="B544" s="4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4"/>
      <c r="V544" s="26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2.75" x14ac:dyDescent="0.2">
      <c r="A545" s="4"/>
      <c r="B545" s="4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4"/>
      <c r="V545" s="26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2.75" x14ac:dyDescent="0.2">
      <c r="A546" s="4"/>
      <c r="B546" s="4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4"/>
      <c r="V546" s="26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2.75" x14ac:dyDescent="0.2">
      <c r="A547" s="4"/>
      <c r="B547" s="4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4"/>
      <c r="V547" s="26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2.75" x14ac:dyDescent="0.2">
      <c r="A548" s="4"/>
      <c r="B548" s="4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4"/>
      <c r="V548" s="26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2.75" x14ac:dyDescent="0.2">
      <c r="A549" s="4"/>
      <c r="B549" s="4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4"/>
      <c r="V549" s="26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2.75" x14ac:dyDescent="0.2">
      <c r="A550" s="4"/>
      <c r="B550" s="4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4"/>
      <c r="V550" s="26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2.75" x14ac:dyDescent="0.2">
      <c r="A551" s="4"/>
      <c r="B551" s="4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4"/>
      <c r="V551" s="26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2.75" x14ac:dyDescent="0.2">
      <c r="A552" s="4"/>
      <c r="B552" s="4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4"/>
      <c r="V552" s="26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2.75" x14ac:dyDescent="0.2">
      <c r="A553" s="4"/>
      <c r="B553" s="4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4"/>
      <c r="V553" s="26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2.75" x14ac:dyDescent="0.2">
      <c r="A554" s="4"/>
      <c r="B554" s="4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4"/>
      <c r="V554" s="26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2.75" x14ac:dyDescent="0.2">
      <c r="A555" s="4"/>
      <c r="B555" s="4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4"/>
      <c r="V555" s="26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2.75" x14ac:dyDescent="0.2">
      <c r="A556" s="4"/>
      <c r="B556" s="4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4"/>
      <c r="V556" s="26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2.75" x14ac:dyDescent="0.2">
      <c r="A557" s="4"/>
      <c r="B557" s="4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4"/>
      <c r="V557" s="26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2.75" x14ac:dyDescent="0.2">
      <c r="A558" s="4"/>
      <c r="B558" s="4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4"/>
      <c r="V558" s="26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2.75" x14ac:dyDescent="0.2">
      <c r="A559" s="4"/>
      <c r="B559" s="4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4"/>
      <c r="V559" s="26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2.75" x14ac:dyDescent="0.2">
      <c r="A560" s="4"/>
      <c r="B560" s="4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4"/>
      <c r="V560" s="26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2.75" x14ac:dyDescent="0.2">
      <c r="A561" s="4"/>
      <c r="B561" s="4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4"/>
      <c r="V561" s="26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2.75" x14ac:dyDescent="0.2">
      <c r="A562" s="4"/>
      <c r="B562" s="4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4"/>
      <c r="V562" s="26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2.75" x14ac:dyDescent="0.2">
      <c r="A563" s="4"/>
      <c r="B563" s="4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4"/>
      <c r="V563" s="26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2.75" x14ac:dyDescent="0.2">
      <c r="A564" s="4"/>
      <c r="B564" s="4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4"/>
      <c r="V564" s="26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2.75" x14ac:dyDescent="0.2">
      <c r="A565" s="4"/>
      <c r="B565" s="4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4"/>
      <c r="V565" s="26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2.75" x14ac:dyDescent="0.2">
      <c r="A566" s="4"/>
      <c r="B566" s="4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4"/>
      <c r="V566" s="26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2.75" x14ac:dyDescent="0.2">
      <c r="A567" s="4"/>
      <c r="B567" s="4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4"/>
      <c r="V567" s="26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2.75" x14ac:dyDescent="0.2">
      <c r="A568" s="4"/>
      <c r="B568" s="4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4"/>
      <c r="V568" s="26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2.75" x14ac:dyDescent="0.2">
      <c r="A569" s="4"/>
      <c r="B569" s="4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4"/>
      <c r="V569" s="26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2.75" x14ac:dyDescent="0.2">
      <c r="A570" s="4"/>
      <c r="B570" s="4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4"/>
      <c r="V570" s="26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2.75" x14ac:dyDescent="0.2">
      <c r="A571" s="4"/>
      <c r="B571" s="4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4"/>
      <c r="V571" s="26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2.75" x14ac:dyDescent="0.2">
      <c r="A572" s="4"/>
      <c r="B572" s="4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4"/>
      <c r="V572" s="26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2.75" x14ac:dyDescent="0.2">
      <c r="A573" s="4"/>
      <c r="B573" s="4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4"/>
      <c r="V573" s="26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2.75" x14ac:dyDescent="0.2">
      <c r="A574" s="4"/>
      <c r="B574" s="4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4"/>
      <c r="V574" s="26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2.75" x14ac:dyDescent="0.2">
      <c r="A575" s="4"/>
      <c r="B575" s="4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4"/>
      <c r="V575" s="26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2.75" x14ac:dyDescent="0.2">
      <c r="A576" s="4"/>
      <c r="B576" s="4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4"/>
      <c r="V576" s="26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2.75" x14ac:dyDescent="0.2">
      <c r="A577" s="4"/>
      <c r="B577" s="4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4"/>
      <c r="V577" s="26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2.75" x14ac:dyDescent="0.2">
      <c r="A578" s="4"/>
      <c r="B578" s="4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4"/>
      <c r="V578" s="26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2.75" x14ac:dyDescent="0.2">
      <c r="A579" s="4"/>
      <c r="B579" s="4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4"/>
      <c r="V579" s="26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2.75" x14ac:dyDescent="0.2">
      <c r="A580" s="4"/>
      <c r="B580" s="4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4"/>
      <c r="V580" s="26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2.75" x14ac:dyDescent="0.2">
      <c r="A581" s="4"/>
      <c r="B581" s="4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4"/>
      <c r="V581" s="26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2.75" x14ac:dyDescent="0.2">
      <c r="A582" s="4"/>
      <c r="B582" s="4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4"/>
      <c r="V582" s="26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2.75" x14ac:dyDescent="0.2">
      <c r="A583" s="4"/>
      <c r="B583" s="4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4"/>
      <c r="V583" s="26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2.75" x14ac:dyDescent="0.2">
      <c r="A584" s="4"/>
      <c r="B584" s="4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4"/>
      <c r="V584" s="26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2.75" x14ac:dyDescent="0.2">
      <c r="A585" s="4"/>
      <c r="B585" s="4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4"/>
      <c r="V585" s="26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2.75" x14ac:dyDescent="0.2">
      <c r="A586" s="4"/>
      <c r="B586" s="4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4"/>
      <c r="V586" s="26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2.75" x14ac:dyDescent="0.2">
      <c r="A587" s="4"/>
      <c r="B587" s="4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4"/>
      <c r="V587" s="26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2.75" x14ac:dyDescent="0.2">
      <c r="A588" s="4"/>
      <c r="B588" s="4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4"/>
      <c r="V588" s="26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2.75" x14ac:dyDescent="0.2">
      <c r="A589" s="4"/>
      <c r="B589" s="4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4"/>
      <c r="V589" s="26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2.75" x14ac:dyDescent="0.2">
      <c r="A590" s="4"/>
      <c r="B590" s="4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4"/>
      <c r="V590" s="26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2.75" x14ac:dyDescent="0.2">
      <c r="A591" s="4"/>
      <c r="B591" s="4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4"/>
      <c r="V591" s="26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2.75" x14ac:dyDescent="0.2">
      <c r="A592" s="4"/>
      <c r="B592" s="4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4"/>
      <c r="V592" s="26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2.75" x14ac:dyDescent="0.2">
      <c r="A593" s="4"/>
      <c r="B593" s="4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4"/>
      <c r="V593" s="26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2.75" x14ac:dyDescent="0.2">
      <c r="A594" s="4"/>
      <c r="B594" s="4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4"/>
      <c r="V594" s="26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2.75" x14ac:dyDescent="0.2">
      <c r="A595" s="4"/>
      <c r="B595" s="4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4"/>
      <c r="V595" s="26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2.75" x14ac:dyDescent="0.2">
      <c r="A596" s="4"/>
      <c r="B596" s="4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4"/>
      <c r="V596" s="26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2.75" x14ac:dyDescent="0.2">
      <c r="A597" s="4"/>
      <c r="B597" s="4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4"/>
      <c r="V597" s="26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2.75" x14ac:dyDescent="0.2">
      <c r="A598" s="4"/>
      <c r="B598" s="4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4"/>
      <c r="V598" s="26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2.75" x14ac:dyDescent="0.2">
      <c r="A599" s="4"/>
      <c r="B599" s="4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4"/>
      <c r="V599" s="26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2.75" x14ac:dyDescent="0.2">
      <c r="A600" s="4"/>
      <c r="B600" s="4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4"/>
      <c r="V600" s="26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2.75" x14ac:dyDescent="0.2">
      <c r="A601" s="4"/>
      <c r="B601" s="4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4"/>
      <c r="V601" s="26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2.75" x14ac:dyDescent="0.2">
      <c r="A602" s="4"/>
      <c r="B602" s="4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4"/>
      <c r="V602" s="26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2.75" x14ac:dyDescent="0.2">
      <c r="A603" s="4"/>
      <c r="B603" s="4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4"/>
      <c r="V603" s="26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2.75" x14ac:dyDescent="0.2">
      <c r="A604" s="4"/>
      <c r="B604" s="4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4"/>
      <c r="V604" s="26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2.75" x14ac:dyDescent="0.2">
      <c r="A605" s="4"/>
      <c r="B605" s="4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4"/>
      <c r="V605" s="26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2.75" x14ac:dyDescent="0.2">
      <c r="A606" s="4"/>
      <c r="B606" s="4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4"/>
      <c r="V606" s="26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2.75" x14ac:dyDescent="0.2">
      <c r="A607" s="4"/>
      <c r="B607" s="4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4"/>
      <c r="V607" s="26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2.75" x14ac:dyDescent="0.2">
      <c r="A608" s="4"/>
      <c r="B608" s="4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4"/>
      <c r="V608" s="26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2.75" x14ac:dyDescent="0.2">
      <c r="A609" s="4"/>
      <c r="B609" s="4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4"/>
      <c r="V609" s="26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2.75" x14ac:dyDescent="0.2">
      <c r="A610" s="4"/>
      <c r="B610" s="4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4"/>
      <c r="V610" s="26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2.75" x14ac:dyDescent="0.2">
      <c r="A611" s="4"/>
      <c r="B611" s="4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4"/>
      <c r="V611" s="26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2.75" x14ac:dyDescent="0.2">
      <c r="A612" s="4"/>
      <c r="B612" s="4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4"/>
      <c r="V612" s="26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2.75" x14ac:dyDescent="0.2">
      <c r="A613" s="4"/>
      <c r="B613" s="4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4"/>
      <c r="V613" s="26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2.75" x14ac:dyDescent="0.2">
      <c r="A614" s="4"/>
      <c r="B614" s="4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4"/>
      <c r="V614" s="26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2.75" x14ac:dyDescent="0.2">
      <c r="A615" s="4"/>
      <c r="B615" s="4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4"/>
      <c r="V615" s="26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2.75" x14ac:dyDescent="0.2">
      <c r="A616" s="4"/>
      <c r="B616" s="4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4"/>
      <c r="V616" s="26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2.75" x14ac:dyDescent="0.2">
      <c r="A617" s="4"/>
      <c r="B617" s="4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4"/>
      <c r="V617" s="26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2.75" x14ac:dyDescent="0.2">
      <c r="A618" s="4"/>
      <c r="B618" s="4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4"/>
      <c r="V618" s="26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2.75" x14ac:dyDescent="0.2">
      <c r="A619" s="4"/>
      <c r="B619" s="4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4"/>
      <c r="V619" s="26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2.75" x14ac:dyDescent="0.2">
      <c r="A620" s="4"/>
      <c r="B620" s="4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4"/>
      <c r="V620" s="26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2.75" x14ac:dyDescent="0.2">
      <c r="A621" s="4"/>
      <c r="B621" s="4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4"/>
      <c r="V621" s="26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2.75" x14ac:dyDescent="0.2">
      <c r="A622" s="4"/>
      <c r="B622" s="4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4"/>
      <c r="V622" s="26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2.75" x14ac:dyDescent="0.2">
      <c r="A623" s="4"/>
      <c r="B623" s="4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4"/>
      <c r="V623" s="26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2.75" x14ac:dyDescent="0.2">
      <c r="A624" s="4"/>
      <c r="B624" s="4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4"/>
      <c r="V624" s="26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2.75" x14ac:dyDescent="0.2">
      <c r="A625" s="4"/>
      <c r="B625" s="4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4"/>
      <c r="V625" s="26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2.75" x14ac:dyDescent="0.2">
      <c r="A626" s="4"/>
      <c r="B626" s="4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4"/>
      <c r="V626" s="26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2.75" x14ac:dyDescent="0.2">
      <c r="A627" s="4"/>
      <c r="B627" s="4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4"/>
      <c r="V627" s="26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2.75" x14ac:dyDescent="0.2">
      <c r="A628" s="4"/>
      <c r="B628" s="4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4"/>
      <c r="V628" s="26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2.75" x14ac:dyDescent="0.2">
      <c r="A629" s="4"/>
      <c r="B629" s="4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4"/>
      <c r="V629" s="26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2.75" x14ac:dyDescent="0.2">
      <c r="A630" s="4"/>
      <c r="B630" s="4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4"/>
      <c r="V630" s="26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2.75" x14ac:dyDescent="0.2">
      <c r="A631" s="4"/>
      <c r="B631" s="4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4"/>
      <c r="V631" s="26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2.75" x14ac:dyDescent="0.2">
      <c r="A632" s="4"/>
      <c r="B632" s="4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4"/>
      <c r="V632" s="26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2.75" x14ac:dyDescent="0.2">
      <c r="A633" s="4"/>
      <c r="B633" s="4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4"/>
      <c r="V633" s="26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2.75" x14ac:dyDescent="0.2">
      <c r="A634" s="4"/>
      <c r="B634" s="4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4"/>
      <c r="V634" s="26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2.75" x14ac:dyDescent="0.2">
      <c r="A635" s="4"/>
      <c r="B635" s="4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4"/>
      <c r="V635" s="26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2.75" x14ac:dyDescent="0.2">
      <c r="A636" s="4"/>
      <c r="B636" s="4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4"/>
      <c r="V636" s="26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2.75" x14ac:dyDescent="0.2">
      <c r="A637" s="4"/>
      <c r="B637" s="4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4"/>
      <c r="V637" s="26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2.75" x14ac:dyDescent="0.2">
      <c r="A638" s="4"/>
      <c r="B638" s="4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4"/>
      <c r="V638" s="26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2.75" x14ac:dyDescent="0.2">
      <c r="A639" s="4"/>
      <c r="B639" s="4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4"/>
      <c r="V639" s="26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2.75" x14ac:dyDescent="0.2">
      <c r="A640" s="4"/>
      <c r="B640" s="4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4"/>
      <c r="V640" s="26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2.75" x14ac:dyDescent="0.2">
      <c r="A641" s="4"/>
      <c r="B641" s="4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4"/>
      <c r="V641" s="26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2.75" x14ac:dyDescent="0.2">
      <c r="A642" s="4"/>
      <c r="B642" s="4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4"/>
      <c r="V642" s="26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2.75" x14ac:dyDescent="0.2">
      <c r="A643" s="4"/>
      <c r="B643" s="4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4"/>
      <c r="V643" s="26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2.75" x14ac:dyDescent="0.2">
      <c r="A644" s="4"/>
      <c r="B644" s="4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4"/>
      <c r="V644" s="26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2.75" x14ac:dyDescent="0.2">
      <c r="A645" s="4"/>
      <c r="B645" s="4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4"/>
      <c r="V645" s="26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2.75" x14ac:dyDescent="0.2">
      <c r="A646" s="4"/>
      <c r="B646" s="4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4"/>
      <c r="V646" s="26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2.75" x14ac:dyDescent="0.2">
      <c r="A647" s="4"/>
      <c r="B647" s="4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4"/>
      <c r="V647" s="26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2.75" x14ac:dyDescent="0.2">
      <c r="A648" s="4"/>
      <c r="B648" s="4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4"/>
      <c r="V648" s="26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2.75" x14ac:dyDescent="0.2">
      <c r="A649" s="4"/>
      <c r="B649" s="4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4"/>
      <c r="V649" s="26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2.75" x14ac:dyDescent="0.2">
      <c r="A650" s="4"/>
      <c r="B650" s="4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4"/>
      <c r="V650" s="26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2.75" x14ac:dyDescent="0.2">
      <c r="A651" s="4"/>
      <c r="B651" s="4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4"/>
      <c r="V651" s="26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2.75" x14ac:dyDescent="0.2">
      <c r="A652" s="4"/>
      <c r="B652" s="4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4"/>
      <c r="V652" s="26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2.75" x14ac:dyDescent="0.2">
      <c r="A653" s="4"/>
      <c r="B653" s="4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4"/>
      <c r="V653" s="26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2.75" x14ac:dyDescent="0.2">
      <c r="A654" s="4"/>
      <c r="B654" s="4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4"/>
      <c r="V654" s="26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2.75" x14ac:dyDescent="0.2">
      <c r="A655" s="4"/>
      <c r="B655" s="4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4"/>
      <c r="V655" s="26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2.75" x14ac:dyDescent="0.2">
      <c r="A656" s="4"/>
      <c r="B656" s="4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4"/>
      <c r="V656" s="26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2.75" x14ac:dyDescent="0.2">
      <c r="A657" s="4"/>
      <c r="B657" s="4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4"/>
      <c r="V657" s="26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2.75" x14ac:dyDescent="0.2">
      <c r="A658" s="4"/>
      <c r="B658" s="4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4"/>
      <c r="V658" s="26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2.75" x14ac:dyDescent="0.2">
      <c r="A659" s="4"/>
      <c r="B659" s="4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4"/>
      <c r="V659" s="26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2.75" x14ac:dyDescent="0.2">
      <c r="A660" s="4"/>
      <c r="B660" s="4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4"/>
      <c r="V660" s="26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2.75" x14ac:dyDescent="0.2">
      <c r="A661" s="4"/>
      <c r="B661" s="4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4"/>
      <c r="V661" s="26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2.75" x14ac:dyDescent="0.2">
      <c r="A662" s="4"/>
      <c r="B662" s="4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4"/>
      <c r="V662" s="26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2.75" x14ac:dyDescent="0.2">
      <c r="A663" s="4"/>
      <c r="B663" s="4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4"/>
      <c r="V663" s="26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2.75" x14ac:dyDescent="0.2">
      <c r="A664" s="4"/>
      <c r="B664" s="4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4"/>
      <c r="V664" s="26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2.75" x14ac:dyDescent="0.2">
      <c r="A665" s="4"/>
      <c r="B665" s="4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4"/>
      <c r="V665" s="26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2.75" x14ac:dyDescent="0.2">
      <c r="A666" s="4"/>
      <c r="B666" s="4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4"/>
      <c r="V666" s="26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2.75" x14ac:dyDescent="0.2">
      <c r="A667" s="4"/>
      <c r="B667" s="4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4"/>
      <c r="V667" s="26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2.75" x14ac:dyDescent="0.2">
      <c r="A668" s="4"/>
      <c r="B668" s="4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4"/>
      <c r="V668" s="26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2.75" x14ac:dyDescent="0.2">
      <c r="A669" s="4"/>
      <c r="B669" s="4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4"/>
      <c r="V669" s="26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2.75" x14ac:dyDescent="0.2">
      <c r="A670" s="4"/>
      <c r="B670" s="4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4"/>
      <c r="V670" s="26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2.75" x14ac:dyDescent="0.2">
      <c r="A671" s="4"/>
      <c r="B671" s="4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4"/>
      <c r="V671" s="26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2.75" x14ac:dyDescent="0.2">
      <c r="A672" s="4"/>
      <c r="B672" s="4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4"/>
      <c r="V672" s="26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2.75" x14ac:dyDescent="0.2">
      <c r="A673" s="4"/>
      <c r="B673" s="4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4"/>
      <c r="V673" s="26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2.75" x14ac:dyDescent="0.2">
      <c r="A674" s="4"/>
      <c r="B674" s="4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4"/>
      <c r="V674" s="26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2.75" x14ac:dyDescent="0.2">
      <c r="A675" s="4"/>
      <c r="B675" s="4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4"/>
      <c r="V675" s="26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2.75" x14ac:dyDescent="0.2">
      <c r="A676" s="4"/>
      <c r="B676" s="4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4"/>
      <c r="V676" s="26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2.75" x14ac:dyDescent="0.2">
      <c r="A677" s="4"/>
      <c r="B677" s="4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4"/>
      <c r="V677" s="26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2.75" x14ac:dyDescent="0.2">
      <c r="A678" s="4"/>
      <c r="B678" s="4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4"/>
      <c r="V678" s="26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2.75" x14ac:dyDescent="0.2">
      <c r="A679" s="4"/>
      <c r="B679" s="4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4"/>
      <c r="V679" s="26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2.75" x14ac:dyDescent="0.2">
      <c r="A680" s="4"/>
      <c r="B680" s="4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4"/>
      <c r="V680" s="26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2.75" x14ac:dyDescent="0.2">
      <c r="A681" s="4"/>
      <c r="B681" s="4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4"/>
      <c r="V681" s="26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2.75" x14ac:dyDescent="0.2">
      <c r="A682" s="4"/>
      <c r="B682" s="4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4"/>
      <c r="V682" s="26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2.75" x14ac:dyDescent="0.2">
      <c r="A683" s="4"/>
      <c r="B683" s="4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4"/>
      <c r="V683" s="26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2.75" x14ac:dyDescent="0.2">
      <c r="A684" s="4"/>
      <c r="B684" s="4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4"/>
      <c r="V684" s="26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2.75" x14ac:dyDescent="0.2">
      <c r="A685" s="4"/>
      <c r="B685" s="4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4"/>
      <c r="V685" s="26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2.75" x14ac:dyDescent="0.2">
      <c r="A686" s="4"/>
      <c r="B686" s="4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4"/>
      <c r="V686" s="26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2.75" x14ac:dyDescent="0.2">
      <c r="A687" s="4"/>
      <c r="B687" s="4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4"/>
      <c r="V687" s="26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2.75" x14ac:dyDescent="0.2">
      <c r="A688" s="4"/>
      <c r="B688" s="4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4"/>
      <c r="V688" s="26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2.75" x14ac:dyDescent="0.2">
      <c r="A689" s="4"/>
      <c r="B689" s="4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4"/>
      <c r="V689" s="26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2.75" x14ac:dyDescent="0.2">
      <c r="A690" s="4"/>
      <c r="B690" s="4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4"/>
      <c r="V690" s="26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2.75" x14ac:dyDescent="0.2">
      <c r="A691" s="4"/>
      <c r="B691" s="4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4"/>
      <c r="V691" s="26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2.75" x14ac:dyDescent="0.2">
      <c r="A692" s="4"/>
      <c r="B692" s="4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4"/>
      <c r="V692" s="26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2.75" x14ac:dyDescent="0.2">
      <c r="A693" s="4"/>
      <c r="B693" s="4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4"/>
      <c r="V693" s="26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2.75" x14ac:dyDescent="0.2">
      <c r="A694" s="4"/>
      <c r="B694" s="4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4"/>
      <c r="V694" s="26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2.75" x14ac:dyDescent="0.2">
      <c r="A695" s="4"/>
      <c r="B695" s="4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4"/>
      <c r="V695" s="26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2.75" x14ac:dyDescent="0.2">
      <c r="A696" s="4"/>
      <c r="B696" s="4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4"/>
      <c r="V696" s="26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2.75" x14ac:dyDescent="0.2">
      <c r="A697" s="4"/>
      <c r="B697" s="4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4"/>
      <c r="V697" s="26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2.75" x14ac:dyDescent="0.2">
      <c r="A698" s="4"/>
      <c r="B698" s="4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4"/>
      <c r="V698" s="26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2.75" x14ac:dyDescent="0.2">
      <c r="A699" s="4"/>
      <c r="B699" s="4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4"/>
      <c r="V699" s="26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2.75" x14ac:dyDescent="0.2">
      <c r="A700" s="4"/>
      <c r="B700" s="4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4"/>
      <c r="V700" s="26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2.75" x14ac:dyDescent="0.2">
      <c r="A701" s="4"/>
      <c r="B701" s="4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4"/>
      <c r="V701" s="26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2.75" x14ac:dyDescent="0.2">
      <c r="A702" s="4"/>
      <c r="B702" s="4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4"/>
      <c r="V702" s="26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2.75" x14ac:dyDescent="0.2">
      <c r="A703" s="4"/>
      <c r="B703" s="4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4"/>
      <c r="V703" s="26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2.75" x14ac:dyDescent="0.2">
      <c r="A704" s="4"/>
      <c r="B704" s="4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4"/>
      <c r="V704" s="26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2.75" x14ac:dyDescent="0.2">
      <c r="A705" s="4"/>
      <c r="B705" s="4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4"/>
      <c r="V705" s="26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2.75" x14ac:dyDescent="0.2">
      <c r="A706" s="4"/>
      <c r="B706" s="4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4"/>
      <c r="V706" s="26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2.75" x14ac:dyDescent="0.2">
      <c r="A707" s="4"/>
      <c r="B707" s="4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4"/>
      <c r="V707" s="26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2.75" x14ac:dyDescent="0.2">
      <c r="A708" s="4"/>
      <c r="B708" s="4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4"/>
      <c r="V708" s="26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2.75" x14ac:dyDescent="0.2">
      <c r="A709" s="4"/>
      <c r="B709" s="4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4"/>
      <c r="V709" s="26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2.75" x14ac:dyDescent="0.2">
      <c r="A710" s="4"/>
      <c r="B710" s="4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4"/>
      <c r="V710" s="26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2.75" x14ac:dyDescent="0.2">
      <c r="A711" s="4"/>
      <c r="B711" s="4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4"/>
      <c r="V711" s="26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2.75" x14ac:dyDescent="0.2">
      <c r="A712" s="4"/>
      <c r="B712" s="4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4"/>
      <c r="V712" s="26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2.75" x14ac:dyDescent="0.2">
      <c r="A713" s="4"/>
      <c r="B713" s="4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4"/>
      <c r="V713" s="26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2.75" x14ac:dyDescent="0.2">
      <c r="A714" s="4"/>
      <c r="B714" s="4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4"/>
      <c r="V714" s="26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2.75" x14ac:dyDescent="0.2">
      <c r="A715" s="4"/>
      <c r="B715" s="4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4"/>
      <c r="V715" s="26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2.75" x14ac:dyDescent="0.2">
      <c r="A716" s="4"/>
      <c r="B716" s="4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4"/>
      <c r="V716" s="26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2.75" x14ac:dyDescent="0.2">
      <c r="A717" s="4"/>
      <c r="B717" s="4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4"/>
      <c r="V717" s="26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2.75" x14ac:dyDescent="0.2">
      <c r="A718" s="4"/>
      <c r="B718" s="4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4"/>
      <c r="V718" s="26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2.75" x14ac:dyDescent="0.2">
      <c r="A719" s="4"/>
      <c r="B719" s="4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4"/>
      <c r="V719" s="26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2.75" x14ac:dyDescent="0.2">
      <c r="A720" s="4"/>
      <c r="B720" s="4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4"/>
      <c r="V720" s="26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2.75" x14ac:dyDescent="0.2">
      <c r="A721" s="4"/>
      <c r="B721" s="4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4"/>
      <c r="V721" s="26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2.75" x14ac:dyDescent="0.2">
      <c r="A722" s="4"/>
      <c r="B722" s="4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4"/>
      <c r="V722" s="26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2.75" x14ac:dyDescent="0.2">
      <c r="A723" s="4"/>
      <c r="B723" s="4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4"/>
      <c r="V723" s="26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2.75" x14ac:dyDescent="0.2">
      <c r="A724" s="4"/>
      <c r="B724" s="4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4"/>
      <c r="V724" s="26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2.75" x14ac:dyDescent="0.2">
      <c r="A725" s="4"/>
      <c r="B725" s="4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4"/>
      <c r="V725" s="26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2.75" x14ac:dyDescent="0.2">
      <c r="A726" s="4"/>
      <c r="B726" s="4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4"/>
      <c r="V726" s="26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2.75" x14ac:dyDescent="0.2">
      <c r="A727" s="4"/>
      <c r="B727" s="4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4"/>
      <c r="V727" s="26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2.75" x14ac:dyDescent="0.2">
      <c r="A728" s="4"/>
      <c r="B728" s="4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4"/>
      <c r="V728" s="26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2.75" x14ac:dyDescent="0.2">
      <c r="A729" s="4"/>
      <c r="B729" s="4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4"/>
      <c r="V729" s="26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2.75" x14ac:dyDescent="0.2">
      <c r="A730" s="4"/>
      <c r="B730" s="4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4"/>
      <c r="V730" s="26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2.75" x14ac:dyDescent="0.2">
      <c r="A731" s="4"/>
      <c r="B731" s="4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4"/>
      <c r="V731" s="26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2.75" x14ac:dyDescent="0.2">
      <c r="A732" s="4"/>
      <c r="B732" s="4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4"/>
      <c r="V732" s="26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2.75" x14ac:dyDescent="0.2">
      <c r="A733" s="4"/>
      <c r="B733" s="4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4"/>
      <c r="V733" s="26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2.75" x14ac:dyDescent="0.2">
      <c r="A734" s="4"/>
      <c r="B734" s="4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4"/>
      <c r="V734" s="26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2.75" x14ac:dyDescent="0.2">
      <c r="A735" s="4"/>
      <c r="B735" s="4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4"/>
      <c r="V735" s="26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2.75" x14ac:dyDescent="0.2">
      <c r="A736" s="4"/>
      <c r="B736" s="4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4"/>
      <c r="V736" s="26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2.75" x14ac:dyDescent="0.2">
      <c r="A737" s="4"/>
      <c r="B737" s="4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4"/>
      <c r="V737" s="26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2.75" x14ac:dyDescent="0.2">
      <c r="A738" s="4"/>
      <c r="B738" s="4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4"/>
      <c r="V738" s="26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2.75" x14ac:dyDescent="0.2">
      <c r="A739" s="4"/>
      <c r="B739" s="4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4"/>
      <c r="V739" s="26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2.75" x14ac:dyDescent="0.2">
      <c r="A740" s="4"/>
      <c r="B740" s="4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4"/>
      <c r="V740" s="26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2.75" x14ac:dyDescent="0.2">
      <c r="A741" s="4"/>
      <c r="B741" s="4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4"/>
      <c r="V741" s="26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2.75" x14ac:dyDescent="0.2">
      <c r="A742" s="4"/>
      <c r="B742" s="4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4"/>
      <c r="V742" s="26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2.75" x14ac:dyDescent="0.2">
      <c r="A743" s="4"/>
      <c r="B743" s="4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4"/>
      <c r="V743" s="26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2.75" x14ac:dyDescent="0.2">
      <c r="A744" s="4"/>
      <c r="B744" s="4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4"/>
      <c r="V744" s="26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2.75" x14ac:dyDescent="0.2">
      <c r="A745" s="4"/>
      <c r="B745" s="4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4"/>
      <c r="V745" s="26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2.75" x14ac:dyDescent="0.2">
      <c r="A746" s="4"/>
      <c r="B746" s="4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4"/>
      <c r="V746" s="26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2.75" x14ac:dyDescent="0.2">
      <c r="A747" s="4"/>
      <c r="B747" s="4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4"/>
      <c r="V747" s="26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2.75" x14ac:dyDescent="0.2">
      <c r="A748" s="4"/>
      <c r="B748" s="4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4"/>
      <c r="V748" s="26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2.75" x14ac:dyDescent="0.2">
      <c r="A749" s="4"/>
      <c r="B749" s="4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4"/>
      <c r="V749" s="26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2.75" x14ac:dyDescent="0.2">
      <c r="A750" s="4"/>
      <c r="B750" s="4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4"/>
      <c r="V750" s="26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2.75" x14ac:dyDescent="0.2">
      <c r="A751" s="4"/>
      <c r="B751" s="4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4"/>
      <c r="V751" s="26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2.75" x14ac:dyDescent="0.2">
      <c r="A752" s="4"/>
      <c r="B752" s="4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4"/>
      <c r="V752" s="26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2.75" x14ac:dyDescent="0.2">
      <c r="A753" s="4"/>
      <c r="B753" s="4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4"/>
      <c r="V753" s="26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2.75" x14ac:dyDescent="0.2">
      <c r="A754" s="4"/>
      <c r="B754" s="4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4"/>
      <c r="V754" s="26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2.75" x14ac:dyDescent="0.2">
      <c r="A755" s="4"/>
      <c r="B755" s="4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4"/>
      <c r="V755" s="26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2.75" x14ac:dyDescent="0.2">
      <c r="A756" s="4"/>
      <c r="B756" s="4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4"/>
      <c r="V756" s="26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2.75" x14ac:dyDescent="0.2">
      <c r="A757" s="4"/>
      <c r="B757" s="4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4"/>
      <c r="V757" s="26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2.75" x14ac:dyDescent="0.2">
      <c r="A758" s="4"/>
      <c r="B758" s="4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4"/>
      <c r="V758" s="26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2.75" x14ac:dyDescent="0.2">
      <c r="A759" s="4"/>
      <c r="B759" s="4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4"/>
      <c r="V759" s="26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2.75" x14ac:dyDescent="0.2">
      <c r="A760" s="4"/>
      <c r="B760" s="4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4"/>
      <c r="V760" s="26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2.75" x14ac:dyDescent="0.2">
      <c r="A761" s="4"/>
      <c r="B761" s="4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4"/>
      <c r="V761" s="26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2.75" x14ac:dyDescent="0.2">
      <c r="A762" s="4"/>
      <c r="B762" s="4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4"/>
      <c r="V762" s="26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2.75" x14ac:dyDescent="0.2">
      <c r="A763" s="4"/>
      <c r="B763" s="4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4"/>
      <c r="V763" s="26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2.75" x14ac:dyDescent="0.2">
      <c r="A764" s="4"/>
      <c r="B764" s="4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4"/>
      <c r="V764" s="26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2.75" x14ac:dyDescent="0.2">
      <c r="A765" s="4"/>
      <c r="B765" s="4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4"/>
      <c r="V765" s="26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2.75" x14ac:dyDescent="0.2">
      <c r="A766" s="4"/>
      <c r="B766" s="4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4"/>
      <c r="V766" s="26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2.75" x14ac:dyDescent="0.2">
      <c r="A767" s="4"/>
      <c r="B767" s="4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4"/>
      <c r="V767" s="26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2.75" x14ac:dyDescent="0.2">
      <c r="A768" s="4"/>
      <c r="B768" s="4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4"/>
      <c r="V768" s="26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2.75" x14ac:dyDescent="0.2">
      <c r="A769" s="4"/>
      <c r="B769" s="4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4"/>
      <c r="V769" s="26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2.75" x14ac:dyDescent="0.2">
      <c r="A770" s="4"/>
      <c r="B770" s="4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4"/>
      <c r="V770" s="26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2.75" x14ac:dyDescent="0.2">
      <c r="A771" s="4"/>
      <c r="B771" s="4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4"/>
      <c r="V771" s="26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2.75" x14ac:dyDescent="0.2">
      <c r="A772" s="4"/>
      <c r="B772" s="4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4"/>
      <c r="V772" s="26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2.75" x14ac:dyDescent="0.2">
      <c r="A773" s="4"/>
      <c r="B773" s="4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4"/>
      <c r="V773" s="26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2.75" x14ac:dyDescent="0.2">
      <c r="A774" s="4"/>
      <c r="B774" s="4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4"/>
      <c r="V774" s="26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2.75" x14ac:dyDescent="0.2">
      <c r="A775" s="4"/>
      <c r="B775" s="4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4"/>
      <c r="V775" s="26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2.75" x14ac:dyDescent="0.2">
      <c r="A776" s="4"/>
      <c r="B776" s="4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4"/>
      <c r="V776" s="26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2.75" x14ac:dyDescent="0.2">
      <c r="A777" s="4"/>
      <c r="B777" s="4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4"/>
      <c r="V777" s="26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2.75" x14ac:dyDescent="0.2">
      <c r="A778" s="4"/>
      <c r="B778" s="4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4"/>
      <c r="V778" s="26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2.75" x14ac:dyDescent="0.2">
      <c r="A779" s="4"/>
      <c r="B779" s="4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4"/>
      <c r="V779" s="26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2.75" x14ac:dyDescent="0.2">
      <c r="A780" s="4"/>
      <c r="B780" s="4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4"/>
      <c r="V780" s="26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2.75" x14ac:dyDescent="0.2">
      <c r="A781" s="4"/>
      <c r="B781" s="4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4"/>
      <c r="V781" s="26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2.75" x14ac:dyDescent="0.2">
      <c r="A782" s="4"/>
      <c r="B782" s="4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4"/>
      <c r="V782" s="26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2.75" x14ac:dyDescent="0.2">
      <c r="A783" s="4"/>
      <c r="B783" s="4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4"/>
      <c r="V783" s="26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2.75" x14ac:dyDescent="0.2">
      <c r="A784" s="4"/>
      <c r="B784" s="4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4"/>
      <c r="V784" s="26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2.75" x14ac:dyDescent="0.2">
      <c r="A785" s="4"/>
      <c r="B785" s="4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4"/>
      <c r="V785" s="26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2.75" x14ac:dyDescent="0.2">
      <c r="A786" s="4"/>
      <c r="B786" s="4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4"/>
      <c r="V786" s="26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2.75" x14ac:dyDescent="0.2">
      <c r="A787" s="4"/>
      <c r="B787" s="4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4"/>
      <c r="V787" s="26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2.75" x14ac:dyDescent="0.2">
      <c r="A788" s="4"/>
      <c r="B788" s="4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4"/>
      <c r="V788" s="26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2.75" x14ac:dyDescent="0.2">
      <c r="A789" s="4"/>
      <c r="B789" s="4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4"/>
      <c r="V789" s="26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2.75" x14ac:dyDescent="0.2">
      <c r="A790" s="4"/>
      <c r="B790" s="4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4"/>
      <c r="V790" s="26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2.75" x14ac:dyDescent="0.2">
      <c r="A791" s="4"/>
      <c r="B791" s="4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4"/>
      <c r="V791" s="26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2.75" x14ac:dyDescent="0.2">
      <c r="A792" s="4"/>
      <c r="B792" s="4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4"/>
      <c r="V792" s="26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2.75" x14ac:dyDescent="0.2">
      <c r="A793" s="4"/>
      <c r="B793" s="4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4"/>
      <c r="V793" s="26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2.75" x14ac:dyDescent="0.2">
      <c r="A794" s="4"/>
      <c r="B794" s="4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4"/>
      <c r="V794" s="26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12.75" x14ac:dyDescent="0.2">
      <c r="A795" s="4"/>
      <c r="B795" s="4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4"/>
      <c r="V795" s="26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2.75" x14ac:dyDescent="0.2">
      <c r="A796" s="4"/>
      <c r="B796" s="4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4"/>
      <c r="V796" s="26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2.75" x14ac:dyDescent="0.2">
      <c r="A797" s="4"/>
      <c r="B797" s="4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4"/>
      <c r="V797" s="26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2.75" x14ac:dyDescent="0.2">
      <c r="A798" s="4"/>
      <c r="B798" s="4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4"/>
      <c r="V798" s="26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2.75" x14ac:dyDescent="0.2">
      <c r="A799" s="4"/>
      <c r="B799" s="4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4"/>
      <c r="V799" s="26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2.75" x14ac:dyDescent="0.2">
      <c r="A800" s="4"/>
      <c r="B800" s="4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4"/>
      <c r="V800" s="26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2.75" x14ac:dyDescent="0.2">
      <c r="A801" s="4"/>
      <c r="B801" s="4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4"/>
      <c r="V801" s="26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2.75" x14ac:dyDescent="0.2">
      <c r="A802" s="4"/>
      <c r="B802" s="4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4"/>
      <c r="V802" s="26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2.75" x14ac:dyDescent="0.2">
      <c r="A803" s="4"/>
      <c r="B803" s="4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4"/>
      <c r="V803" s="26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2.75" x14ac:dyDescent="0.2">
      <c r="A804" s="4"/>
      <c r="B804" s="4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4"/>
      <c r="V804" s="26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2.75" x14ac:dyDescent="0.2">
      <c r="A805" s="4"/>
      <c r="B805" s="4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4"/>
      <c r="V805" s="26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2.75" x14ac:dyDescent="0.2">
      <c r="A806" s="4"/>
      <c r="B806" s="4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4"/>
      <c r="V806" s="26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2.75" x14ac:dyDescent="0.2">
      <c r="A807" s="4"/>
      <c r="B807" s="4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4"/>
      <c r="V807" s="26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2.75" x14ac:dyDescent="0.2">
      <c r="A808" s="4"/>
      <c r="B808" s="4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4"/>
      <c r="V808" s="26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1:34" ht="12.75" x14ac:dyDescent="0.2">
      <c r="A809" s="4"/>
      <c r="B809" s="4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4"/>
      <c r="V809" s="26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1:34" ht="12.75" x14ac:dyDescent="0.2">
      <c r="A810" s="4"/>
      <c r="B810" s="4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4"/>
      <c r="V810" s="26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spans="1:34" ht="12.75" x14ac:dyDescent="0.2">
      <c r="A811" s="4"/>
      <c r="B811" s="4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4"/>
      <c r="V811" s="26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1:34" ht="12.75" x14ac:dyDescent="0.2">
      <c r="A812" s="4"/>
      <c r="B812" s="4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4"/>
      <c r="V812" s="26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1:34" ht="12.75" x14ac:dyDescent="0.2">
      <c r="A813" s="4"/>
      <c r="B813" s="4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4"/>
      <c r="V813" s="26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spans="1:34" ht="12.75" x14ac:dyDescent="0.2">
      <c r="A814" s="4"/>
      <c r="B814" s="4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4"/>
      <c r="V814" s="26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1:34" ht="12.75" x14ac:dyDescent="0.2">
      <c r="A815" s="4"/>
      <c r="B815" s="4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4"/>
      <c r="V815" s="26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spans="1:34" ht="12.75" x14ac:dyDescent="0.2">
      <c r="A816" s="4"/>
      <c r="B816" s="4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4"/>
      <c r="V816" s="26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spans="1:34" ht="12.75" x14ac:dyDescent="0.2">
      <c r="A817" s="4"/>
      <c r="B817" s="4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4"/>
      <c r="V817" s="26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1:34" ht="12.75" x14ac:dyDescent="0.2">
      <c r="A818" s="4"/>
      <c r="B818" s="4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4"/>
      <c r="V818" s="26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1:34" ht="12.75" x14ac:dyDescent="0.2">
      <c r="A819" s="4"/>
      <c r="B819" s="4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4"/>
      <c r="V819" s="26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1:34" ht="12.75" x14ac:dyDescent="0.2">
      <c r="A820" s="4"/>
      <c r="B820" s="4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4"/>
      <c r="V820" s="26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1:34" ht="12.75" x14ac:dyDescent="0.2">
      <c r="A821" s="4"/>
      <c r="B821" s="4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4"/>
      <c r="V821" s="26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1:34" ht="12.75" x14ac:dyDescent="0.2">
      <c r="A822" s="4"/>
      <c r="B822" s="4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4"/>
      <c r="V822" s="26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1:34" ht="12.75" x14ac:dyDescent="0.2">
      <c r="A823" s="4"/>
      <c r="B823" s="4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4"/>
      <c r="V823" s="26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1:34" ht="12.75" x14ac:dyDescent="0.2">
      <c r="A824" s="4"/>
      <c r="B824" s="4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4"/>
      <c r="V824" s="26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1:34" ht="12.75" x14ac:dyDescent="0.2">
      <c r="A825" s="4"/>
      <c r="B825" s="4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4"/>
      <c r="V825" s="26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1:34" ht="12.75" x14ac:dyDescent="0.2">
      <c r="A826" s="4"/>
      <c r="B826" s="4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4"/>
      <c r="V826" s="26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1:34" ht="12.75" x14ac:dyDescent="0.2">
      <c r="A827" s="4"/>
      <c r="B827" s="4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4"/>
      <c r="V827" s="26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1:34" ht="12.75" x14ac:dyDescent="0.2">
      <c r="A828" s="4"/>
      <c r="B828" s="4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4"/>
      <c r="V828" s="26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1:34" ht="12.75" x14ac:dyDescent="0.2">
      <c r="A829" s="4"/>
      <c r="B829" s="4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4"/>
      <c r="V829" s="26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1:34" ht="12.75" x14ac:dyDescent="0.2">
      <c r="A830" s="4"/>
      <c r="B830" s="4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4"/>
      <c r="V830" s="26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1:34" ht="12.75" x14ac:dyDescent="0.2">
      <c r="A831" s="4"/>
      <c r="B831" s="4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4"/>
      <c r="V831" s="26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1:34" ht="12.75" x14ac:dyDescent="0.2">
      <c r="A832" s="4"/>
      <c r="B832" s="4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4"/>
      <c r="V832" s="26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1:34" ht="12.75" x14ac:dyDescent="0.2">
      <c r="A833" s="4"/>
      <c r="B833" s="4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4"/>
      <c r="V833" s="26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1:34" ht="12.75" x14ac:dyDescent="0.2">
      <c r="A834" s="4"/>
      <c r="B834" s="4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4"/>
      <c r="V834" s="26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1:34" ht="12.75" x14ac:dyDescent="0.2">
      <c r="A835" s="4"/>
      <c r="B835" s="4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4"/>
      <c r="V835" s="26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spans="1:34" ht="12.75" x14ac:dyDescent="0.2">
      <c r="A836" s="4"/>
      <c r="B836" s="4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4"/>
      <c r="V836" s="26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1:34" ht="12.75" x14ac:dyDescent="0.2">
      <c r="A837" s="4"/>
      <c r="B837" s="4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4"/>
      <c r="V837" s="26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1:34" ht="12.75" x14ac:dyDescent="0.2">
      <c r="A838" s="4"/>
      <c r="B838" s="4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4"/>
      <c r="V838" s="26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spans="1:34" ht="12.75" x14ac:dyDescent="0.2">
      <c r="A839" s="4"/>
      <c r="B839" s="4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4"/>
      <c r="V839" s="26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1:34" ht="12.75" x14ac:dyDescent="0.2">
      <c r="A840" s="4"/>
      <c r="B840" s="4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4"/>
      <c r="V840" s="26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1:34" ht="12.75" x14ac:dyDescent="0.2">
      <c r="A841" s="4"/>
      <c r="B841" s="4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4"/>
      <c r="V841" s="26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1:34" ht="12.75" x14ac:dyDescent="0.2">
      <c r="A842" s="4"/>
      <c r="B842" s="4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4"/>
      <c r="V842" s="26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1:34" ht="12.75" x14ac:dyDescent="0.2">
      <c r="A843" s="4"/>
      <c r="B843" s="4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4"/>
      <c r="V843" s="26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1:34" ht="12.75" x14ac:dyDescent="0.2">
      <c r="A844" s="4"/>
      <c r="B844" s="4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4"/>
      <c r="V844" s="26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1:34" ht="12.75" x14ac:dyDescent="0.2">
      <c r="A845" s="4"/>
      <c r="B845" s="4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4"/>
      <c r="V845" s="26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1:34" ht="12.75" x14ac:dyDescent="0.2">
      <c r="A846" s="4"/>
      <c r="B846" s="4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4"/>
      <c r="V846" s="26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1:34" ht="12.75" x14ac:dyDescent="0.2">
      <c r="A847" s="4"/>
      <c r="B847" s="4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4"/>
      <c r="V847" s="26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spans="1:34" ht="12.75" x14ac:dyDescent="0.2">
      <c r="A848" s="4"/>
      <c r="B848" s="4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4"/>
      <c r="V848" s="26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1:34" ht="12.75" x14ac:dyDescent="0.2">
      <c r="A849" s="4"/>
      <c r="B849" s="4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4"/>
      <c r="V849" s="26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1:34" ht="12.75" x14ac:dyDescent="0.2">
      <c r="A850" s="4"/>
      <c r="B850" s="4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4"/>
      <c r="V850" s="26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spans="1:34" ht="12.75" x14ac:dyDescent="0.2">
      <c r="A851" s="4"/>
      <c r="B851" s="4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4"/>
      <c r="V851" s="26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1:34" ht="12.75" x14ac:dyDescent="0.2">
      <c r="A852" s="4"/>
      <c r="B852" s="4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4"/>
      <c r="V852" s="26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spans="1:34" ht="12.75" x14ac:dyDescent="0.2">
      <c r="A853" s="4"/>
      <c r="B853" s="4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4"/>
      <c r="V853" s="26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spans="1:34" ht="12.75" x14ac:dyDescent="0.2">
      <c r="A854" s="4"/>
      <c r="B854" s="4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4"/>
      <c r="V854" s="26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1:34" ht="12.75" x14ac:dyDescent="0.2">
      <c r="A855" s="4"/>
      <c r="B855" s="4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4"/>
      <c r="V855" s="26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1:34" ht="12.75" x14ac:dyDescent="0.2">
      <c r="A856" s="4"/>
      <c r="B856" s="4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4"/>
      <c r="V856" s="26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1:34" ht="12.75" x14ac:dyDescent="0.2">
      <c r="A857" s="4"/>
      <c r="B857" s="4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4"/>
      <c r="V857" s="26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1:34" ht="12.75" x14ac:dyDescent="0.2">
      <c r="A858" s="4"/>
      <c r="B858" s="4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4"/>
      <c r="V858" s="26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1:34" ht="12.75" x14ac:dyDescent="0.2">
      <c r="A859" s="4"/>
      <c r="B859" s="4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4"/>
      <c r="V859" s="26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1:34" ht="12.75" x14ac:dyDescent="0.2">
      <c r="A860" s="4"/>
      <c r="B860" s="4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4"/>
      <c r="V860" s="26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1:34" ht="12.75" x14ac:dyDescent="0.2">
      <c r="A861" s="4"/>
      <c r="B861" s="4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4"/>
      <c r="V861" s="26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1:34" ht="12.75" x14ac:dyDescent="0.2">
      <c r="A862" s="4"/>
      <c r="B862" s="4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4"/>
      <c r="V862" s="26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1:34" ht="12.75" x14ac:dyDescent="0.2">
      <c r="A863" s="4"/>
      <c r="B863" s="4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4"/>
      <c r="V863" s="26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1:34" ht="12.75" x14ac:dyDescent="0.2">
      <c r="A864" s="4"/>
      <c r="B864" s="4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4"/>
      <c r="V864" s="26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1:34" ht="12.75" x14ac:dyDescent="0.2">
      <c r="A865" s="4"/>
      <c r="B865" s="4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4"/>
      <c r="V865" s="26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1:34" ht="12.75" x14ac:dyDescent="0.2">
      <c r="A866" s="4"/>
      <c r="B866" s="4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4"/>
      <c r="V866" s="26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1:34" ht="12.75" x14ac:dyDescent="0.2">
      <c r="A867" s="4"/>
      <c r="B867" s="4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4"/>
      <c r="V867" s="26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1:34" ht="12.75" x14ac:dyDescent="0.2">
      <c r="A868" s="4"/>
      <c r="B868" s="4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4"/>
      <c r="V868" s="26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1:34" ht="12.75" x14ac:dyDescent="0.2">
      <c r="A869" s="4"/>
      <c r="B869" s="4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4"/>
      <c r="V869" s="26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1:34" ht="12.75" x14ac:dyDescent="0.2">
      <c r="A870" s="4"/>
      <c r="B870" s="4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4"/>
      <c r="V870" s="26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1:34" ht="12.75" x14ac:dyDescent="0.2">
      <c r="A871" s="4"/>
      <c r="B871" s="4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4"/>
      <c r="V871" s="26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1:34" ht="12.75" x14ac:dyDescent="0.2">
      <c r="A872" s="4"/>
      <c r="B872" s="4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4"/>
      <c r="V872" s="26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spans="1:34" ht="12.75" x14ac:dyDescent="0.2">
      <c r="A873" s="4"/>
      <c r="B873" s="4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4"/>
      <c r="V873" s="26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1:34" ht="12.75" x14ac:dyDescent="0.2">
      <c r="A874" s="4"/>
      <c r="B874" s="4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4"/>
      <c r="V874" s="26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1:34" ht="12.75" x14ac:dyDescent="0.2">
      <c r="A875" s="4"/>
      <c r="B875" s="4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4"/>
      <c r="V875" s="26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spans="1:34" ht="12.75" x14ac:dyDescent="0.2">
      <c r="A876" s="4"/>
      <c r="B876" s="4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4"/>
      <c r="V876" s="26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1:34" ht="12.75" x14ac:dyDescent="0.2">
      <c r="A877" s="4"/>
      <c r="B877" s="4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4"/>
      <c r="V877" s="26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1:34" ht="12.75" x14ac:dyDescent="0.2">
      <c r="A878" s="4"/>
      <c r="B878" s="4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4"/>
      <c r="V878" s="26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1:34" ht="12.75" x14ac:dyDescent="0.2">
      <c r="A879" s="4"/>
      <c r="B879" s="4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4"/>
      <c r="V879" s="26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1:34" ht="12.75" x14ac:dyDescent="0.2">
      <c r="A880" s="4"/>
      <c r="B880" s="4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4"/>
      <c r="V880" s="26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1:34" ht="12.75" x14ac:dyDescent="0.2">
      <c r="A881" s="4"/>
      <c r="B881" s="4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4"/>
      <c r="V881" s="26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1:34" ht="12.75" x14ac:dyDescent="0.2">
      <c r="A882" s="4"/>
      <c r="B882" s="4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4"/>
      <c r="V882" s="26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1:34" ht="12.75" x14ac:dyDescent="0.2">
      <c r="A883" s="4"/>
      <c r="B883" s="4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4"/>
      <c r="V883" s="26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1:34" ht="12.75" x14ac:dyDescent="0.2">
      <c r="A884" s="4"/>
      <c r="B884" s="4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4"/>
      <c r="V884" s="26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spans="1:34" ht="12.75" x14ac:dyDescent="0.2">
      <c r="A885" s="4"/>
      <c r="B885" s="4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4"/>
      <c r="V885" s="26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1:34" ht="12.75" x14ac:dyDescent="0.2">
      <c r="A886" s="4"/>
      <c r="B886" s="4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4"/>
      <c r="V886" s="26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1:34" ht="12.75" x14ac:dyDescent="0.2">
      <c r="A887" s="4"/>
      <c r="B887" s="4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4"/>
      <c r="V887" s="26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spans="1:34" ht="12.75" x14ac:dyDescent="0.2">
      <c r="A888" s="4"/>
      <c r="B888" s="4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4"/>
      <c r="V888" s="26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1:34" ht="12.75" x14ac:dyDescent="0.2">
      <c r="A889" s="4"/>
      <c r="B889" s="4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4"/>
      <c r="V889" s="26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spans="1:34" ht="12.75" x14ac:dyDescent="0.2">
      <c r="A890" s="4"/>
      <c r="B890" s="4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4"/>
      <c r="V890" s="26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spans="1:34" ht="12.75" x14ac:dyDescent="0.2">
      <c r="A891" s="4"/>
      <c r="B891" s="4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4"/>
      <c r="V891" s="26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1:34" ht="12.75" x14ac:dyDescent="0.2">
      <c r="A892" s="4"/>
      <c r="B892" s="4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4"/>
      <c r="V892" s="26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1:34" ht="12.75" x14ac:dyDescent="0.2">
      <c r="A893" s="4"/>
      <c r="B893" s="4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4"/>
      <c r="V893" s="26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1:34" ht="12.75" x14ac:dyDescent="0.2">
      <c r="A894" s="4"/>
      <c r="B894" s="4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4"/>
      <c r="V894" s="26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spans="1:34" ht="12.75" x14ac:dyDescent="0.2">
      <c r="A895" s="4"/>
      <c r="B895" s="4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4"/>
      <c r="V895" s="26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1:34" ht="12.75" x14ac:dyDescent="0.2">
      <c r="A896" s="4"/>
      <c r="B896" s="4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4"/>
      <c r="V896" s="26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1:34" ht="12.75" x14ac:dyDescent="0.2">
      <c r="A897" s="4"/>
      <c r="B897" s="4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4"/>
      <c r="V897" s="26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spans="1:34" ht="12.75" x14ac:dyDescent="0.2">
      <c r="A898" s="4"/>
      <c r="B898" s="4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4"/>
      <c r="V898" s="26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1:34" ht="12.75" x14ac:dyDescent="0.2">
      <c r="A899" s="4"/>
      <c r="B899" s="4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4"/>
      <c r="V899" s="26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1:34" ht="12.75" x14ac:dyDescent="0.2">
      <c r="A900" s="4"/>
      <c r="B900" s="4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4"/>
      <c r="V900" s="26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spans="1:34" ht="12.75" x14ac:dyDescent="0.2">
      <c r="A901" s="4"/>
      <c r="B901" s="4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4"/>
      <c r="V901" s="26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1:34" ht="12.75" x14ac:dyDescent="0.2">
      <c r="A902" s="4"/>
      <c r="B902" s="4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4"/>
      <c r="V902" s="26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1:34" ht="12.75" x14ac:dyDescent="0.2">
      <c r="A903" s="4"/>
      <c r="B903" s="4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4"/>
      <c r="V903" s="26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spans="1:34" ht="12.75" x14ac:dyDescent="0.2">
      <c r="A904" s="4"/>
      <c r="B904" s="4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4"/>
      <c r="V904" s="26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1:34" ht="12.75" x14ac:dyDescent="0.2">
      <c r="A905" s="4"/>
      <c r="B905" s="4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4"/>
      <c r="V905" s="26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1:34" ht="12.75" x14ac:dyDescent="0.2">
      <c r="A906" s="4"/>
      <c r="B906" s="4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4"/>
      <c r="V906" s="26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spans="1:34" ht="12.75" x14ac:dyDescent="0.2">
      <c r="A907" s="4"/>
      <c r="B907" s="4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4"/>
      <c r="V907" s="26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1:34" ht="12.75" x14ac:dyDescent="0.2">
      <c r="A908" s="4"/>
      <c r="B908" s="4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4"/>
      <c r="V908" s="26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1:34" ht="12.75" x14ac:dyDescent="0.2">
      <c r="A909" s="4"/>
      <c r="B909" s="4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4"/>
      <c r="V909" s="26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spans="1:34" ht="12.75" x14ac:dyDescent="0.2">
      <c r="A910" s="4"/>
      <c r="B910" s="4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4"/>
      <c r="V910" s="26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1:34" ht="12.75" x14ac:dyDescent="0.2">
      <c r="A911" s="4"/>
      <c r="B911" s="4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4"/>
      <c r="V911" s="26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1:34" ht="12.75" x14ac:dyDescent="0.2">
      <c r="A912" s="4"/>
      <c r="B912" s="4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4"/>
      <c r="V912" s="26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spans="1:34" ht="12.75" x14ac:dyDescent="0.2">
      <c r="A913" s="4"/>
      <c r="B913" s="4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4"/>
      <c r="V913" s="26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1:34" ht="12.75" x14ac:dyDescent="0.2">
      <c r="A914" s="4"/>
      <c r="B914" s="4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4"/>
      <c r="V914" s="26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1:34" ht="12.75" x14ac:dyDescent="0.2">
      <c r="A915" s="4"/>
      <c r="B915" s="4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4"/>
      <c r="V915" s="26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1:34" ht="12.75" x14ac:dyDescent="0.2">
      <c r="A916" s="4"/>
      <c r="B916" s="4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4"/>
      <c r="V916" s="26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1:34" ht="12.75" x14ac:dyDescent="0.2">
      <c r="A917" s="4"/>
      <c r="B917" s="4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4"/>
      <c r="V917" s="26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1:34" ht="12.75" x14ac:dyDescent="0.2">
      <c r="A918" s="4"/>
      <c r="B918" s="4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4"/>
      <c r="V918" s="26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1:34" ht="12.75" x14ac:dyDescent="0.2">
      <c r="A919" s="4"/>
      <c r="B919" s="4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4"/>
      <c r="V919" s="26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1:34" ht="12.75" x14ac:dyDescent="0.2">
      <c r="A920" s="4"/>
      <c r="B920" s="4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4"/>
      <c r="V920" s="26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1:34" ht="12.75" x14ac:dyDescent="0.2">
      <c r="A921" s="4"/>
      <c r="B921" s="4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4"/>
      <c r="V921" s="26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spans="1:34" ht="12.75" x14ac:dyDescent="0.2">
      <c r="A922" s="4"/>
      <c r="B922" s="4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4"/>
      <c r="V922" s="26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1:34" ht="12.75" x14ac:dyDescent="0.2">
      <c r="A923" s="4"/>
      <c r="B923" s="4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4"/>
      <c r="V923" s="26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1:34" ht="12.75" x14ac:dyDescent="0.2">
      <c r="A924" s="4"/>
      <c r="B924" s="4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4"/>
      <c r="V924" s="26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spans="1:34" ht="12.75" x14ac:dyDescent="0.2">
      <c r="A925" s="4"/>
      <c r="B925" s="4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4"/>
      <c r="V925" s="26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1:34" ht="12.75" x14ac:dyDescent="0.2">
      <c r="A926" s="4"/>
      <c r="B926" s="4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4"/>
      <c r="V926" s="26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spans="1:34" ht="12.75" x14ac:dyDescent="0.2">
      <c r="A927" s="4"/>
      <c r="B927" s="4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4"/>
      <c r="V927" s="26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spans="1:34" ht="12.75" x14ac:dyDescent="0.2">
      <c r="A928" s="4"/>
      <c r="B928" s="4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4"/>
      <c r="V928" s="26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1:34" ht="12.75" x14ac:dyDescent="0.2">
      <c r="A929" s="4"/>
      <c r="B929" s="4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4"/>
      <c r="V929" s="26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1:34" ht="12.75" x14ac:dyDescent="0.2">
      <c r="A930" s="4"/>
      <c r="B930" s="4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4"/>
      <c r="V930" s="26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1:34" ht="12.75" x14ac:dyDescent="0.2">
      <c r="A931" s="4"/>
      <c r="B931" s="4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4"/>
      <c r="V931" s="26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1:34" ht="12.75" x14ac:dyDescent="0.2">
      <c r="A932" s="4"/>
      <c r="B932" s="4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4"/>
      <c r="V932" s="26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1:34" ht="12.75" x14ac:dyDescent="0.2">
      <c r="A933" s="4"/>
      <c r="B933" s="4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4"/>
      <c r="V933" s="26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1:34" ht="12.75" x14ac:dyDescent="0.2">
      <c r="A934" s="4"/>
      <c r="B934" s="4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4"/>
      <c r="V934" s="26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1:34" ht="12.75" x14ac:dyDescent="0.2">
      <c r="A935" s="4"/>
      <c r="B935" s="4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4"/>
      <c r="V935" s="26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1:34" ht="12.75" x14ac:dyDescent="0.2">
      <c r="A936" s="4"/>
      <c r="B936" s="4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4"/>
      <c r="V936" s="26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1:34" ht="12.75" x14ac:dyDescent="0.2">
      <c r="A937" s="4"/>
      <c r="B937" s="4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4"/>
      <c r="V937" s="26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1:34" ht="12.75" x14ac:dyDescent="0.2">
      <c r="A938" s="4"/>
      <c r="B938" s="4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4"/>
      <c r="V938" s="26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1:34" ht="12.75" x14ac:dyDescent="0.2">
      <c r="A939" s="4"/>
      <c r="B939" s="4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4"/>
      <c r="V939" s="26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1:34" ht="12.75" x14ac:dyDescent="0.2">
      <c r="A940" s="4"/>
      <c r="B940" s="4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4"/>
      <c r="V940" s="26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spans="1:34" ht="12.75" x14ac:dyDescent="0.2">
      <c r="A941" s="4"/>
      <c r="B941" s="4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4"/>
      <c r="V941" s="26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1:34" ht="12.75" x14ac:dyDescent="0.2">
      <c r="A942" s="4"/>
      <c r="B942" s="4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4"/>
      <c r="V942" s="26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1:34" ht="12.75" x14ac:dyDescent="0.2">
      <c r="A943" s="4"/>
      <c r="B943" s="4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4"/>
      <c r="V943" s="26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spans="1:34" ht="12.75" x14ac:dyDescent="0.2">
      <c r="A944" s="4"/>
      <c r="B944" s="4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4"/>
      <c r="V944" s="26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1:34" ht="12.75" x14ac:dyDescent="0.2">
      <c r="A945" s="4"/>
      <c r="B945" s="4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4"/>
      <c r="V945" s="26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1:34" ht="12.75" x14ac:dyDescent="0.2">
      <c r="A946" s="4"/>
      <c r="B946" s="4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4"/>
      <c r="V946" s="26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spans="1:34" ht="12.75" x14ac:dyDescent="0.2">
      <c r="A947" s="4"/>
      <c r="B947" s="4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4"/>
      <c r="V947" s="26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1:34" ht="12.75" x14ac:dyDescent="0.2">
      <c r="A948" s="4"/>
      <c r="B948" s="4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4"/>
      <c r="V948" s="26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1:34" ht="12.75" x14ac:dyDescent="0.2">
      <c r="A949" s="4"/>
      <c r="B949" s="4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4"/>
      <c r="V949" s="26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spans="1:34" ht="12.75" x14ac:dyDescent="0.2">
      <c r="A950" s="4"/>
      <c r="B950" s="4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4"/>
      <c r="V950" s="26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1:34" ht="12.75" x14ac:dyDescent="0.2">
      <c r="A951" s="4"/>
      <c r="B951" s="4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4"/>
      <c r="V951" s="26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1:34" ht="12.75" x14ac:dyDescent="0.2">
      <c r="A952" s="4"/>
      <c r="B952" s="4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4"/>
      <c r="V952" s="26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1:34" ht="12.75" x14ac:dyDescent="0.2">
      <c r="A953" s="4"/>
      <c r="B953" s="4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4"/>
      <c r="V953" s="26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1:34" ht="12.75" x14ac:dyDescent="0.2">
      <c r="A954" s="4"/>
      <c r="B954" s="4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4"/>
      <c r="V954" s="26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1:34" ht="12.75" x14ac:dyDescent="0.2">
      <c r="A955" s="4"/>
      <c r="B955" s="4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4"/>
      <c r="V955" s="26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1:34" ht="12.75" x14ac:dyDescent="0.2">
      <c r="A956" s="4"/>
      <c r="B956" s="4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4"/>
      <c r="V956" s="26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1:34" ht="12.75" x14ac:dyDescent="0.2">
      <c r="A957" s="4"/>
      <c r="B957" s="4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4"/>
      <c r="V957" s="26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1:34" ht="12.75" x14ac:dyDescent="0.2">
      <c r="A958" s="4"/>
      <c r="B958" s="4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4"/>
      <c r="V958" s="26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1:34" ht="12.75" x14ac:dyDescent="0.2">
      <c r="A959" s="4"/>
      <c r="B959" s="4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4"/>
      <c r="V959" s="26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1:34" ht="12.75" x14ac:dyDescent="0.2">
      <c r="A960" s="4"/>
      <c r="B960" s="4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4"/>
      <c r="V960" s="26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1:34" ht="12.75" x14ac:dyDescent="0.2">
      <c r="A961" s="4"/>
      <c r="B961" s="4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4"/>
      <c r="V961" s="26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spans="1:34" ht="12.75" x14ac:dyDescent="0.2">
      <c r="A962" s="4"/>
      <c r="B962" s="4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4"/>
      <c r="V962" s="26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1:34" ht="12.75" x14ac:dyDescent="0.2">
      <c r="A963" s="4"/>
      <c r="B963" s="4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4"/>
      <c r="V963" s="26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spans="1:34" ht="12.75" x14ac:dyDescent="0.2">
      <c r="A964" s="4"/>
      <c r="B964" s="4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4"/>
      <c r="V964" s="26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spans="1:34" ht="12.75" x14ac:dyDescent="0.2">
      <c r="A965" s="4"/>
      <c r="B965" s="4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4"/>
      <c r="V965" s="26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1:34" ht="12.75" x14ac:dyDescent="0.2">
      <c r="A966" s="4"/>
      <c r="B966" s="4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4"/>
      <c r="V966" s="26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1:34" ht="12.75" x14ac:dyDescent="0.2">
      <c r="A967" s="4"/>
      <c r="B967" s="4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4"/>
      <c r="V967" s="26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1:34" ht="12.75" x14ac:dyDescent="0.2">
      <c r="A968" s="4"/>
      <c r="B968" s="4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4"/>
      <c r="V968" s="26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1:34" ht="12.75" x14ac:dyDescent="0.2">
      <c r="A969" s="4"/>
      <c r="B969" s="4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4"/>
      <c r="V969" s="26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1:34" ht="12.75" x14ac:dyDescent="0.2">
      <c r="A970" s="4"/>
      <c r="B970" s="4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4"/>
      <c r="V970" s="26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1:34" ht="12.75" x14ac:dyDescent="0.2">
      <c r="A971" s="4"/>
      <c r="B971" s="4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4"/>
      <c r="V971" s="26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1:34" ht="12.75" x14ac:dyDescent="0.2">
      <c r="A972" s="4"/>
      <c r="B972" s="4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4"/>
      <c r="V972" s="26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1:34" ht="12.75" x14ac:dyDescent="0.2">
      <c r="A973" s="4"/>
      <c r="B973" s="4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4"/>
      <c r="V973" s="26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1:34" ht="12.75" x14ac:dyDescent="0.2">
      <c r="A974" s="4"/>
      <c r="B974" s="4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4"/>
      <c r="V974" s="26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1:34" ht="12.75" x14ac:dyDescent="0.2">
      <c r="A975" s="4"/>
      <c r="B975" s="4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4"/>
      <c r="V975" s="26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1:34" ht="12.75" x14ac:dyDescent="0.2">
      <c r="A976" s="4"/>
      <c r="B976" s="4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4"/>
      <c r="V976" s="26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1:34" ht="12.75" x14ac:dyDescent="0.2">
      <c r="A977" s="4"/>
      <c r="B977" s="4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4"/>
      <c r="V977" s="26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spans="1:34" ht="12.75" x14ac:dyDescent="0.2">
      <c r="A978" s="4"/>
      <c r="B978" s="4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4"/>
      <c r="V978" s="26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1:34" ht="12.75" x14ac:dyDescent="0.2">
      <c r="A979" s="4"/>
      <c r="B979" s="4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4"/>
      <c r="V979" s="26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1:34" ht="12.75" x14ac:dyDescent="0.2">
      <c r="A980" s="4"/>
      <c r="B980" s="4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4"/>
      <c r="V980" s="26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spans="1:34" ht="12.75" x14ac:dyDescent="0.2">
      <c r="A981" s="4"/>
      <c r="B981" s="4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4"/>
      <c r="V981" s="26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1:34" ht="12.75" x14ac:dyDescent="0.2">
      <c r="A982" s="4"/>
      <c r="B982" s="4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4"/>
      <c r="V982" s="26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1:34" ht="12.75" x14ac:dyDescent="0.2">
      <c r="A983" s="4"/>
      <c r="B983" s="4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4"/>
      <c r="V983" s="26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spans="1:34" ht="12.75" x14ac:dyDescent="0.2">
      <c r="A984" s="4"/>
      <c r="B984" s="4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4"/>
      <c r="V984" s="26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1:34" ht="12.75" x14ac:dyDescent="0.2">
      <c r="A985" s="4"/>
      <c r="B985" s="4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4"/>
      <c r="V985" s="26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1:34" ht="12.75" x14ac:dyDescent="0.2">
      <c r="A986" s="4"/>
      <c r="B986" s="4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4"/>
      <c r="V986" s="26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spans="1:34" ht="12.75" x14ac:dyDescent="0.2">
      <c r="A987" s="4"/>
      <c r="B987" s="4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4"/>
      <c r="V987" s="26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1:34" ht="12.75" x14ac:dyDescent="0.2">
      <c r="A988" s="4"/>
      <c r="B988" s="4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4"/>
      <c r="V988" s="26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1:34" ht="12.75" x14ac:dyDescent="0.2">
      <c r="A989" s="4"/>
      <c r="B989" s="4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4"/>
      <c r="V989" s="26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1:34" ht="12.75" x14ac:dyDescent="0.2">
      <c r="A990" s="4"/>
      <c r="B990" s="4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4"/>
      <c r="V990" s="26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1:34" ht="12.75" x14ac:dyDescent="0.2">
      <c r="A991" s="4"/>
      <c r="B991" s="4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4"/>
      <c r="V991" s="26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1:34" ht="12.75" x14ac:dyDescent="0.2">
      <c r="A992" s="4"/>
      <c r="B992" s="4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4"/>
      <c r="V992" s="26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1:34" ht="12.75" x14ac:dyDescent="0.2">
      <c r="A993" s="4"/>
      <c r="B993" s="4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4"/>
      <c r="V993" s="26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1:34" ht="12.75" x14ac:dyDescent="0.2">
      <c r="A994" s="4"/>
      <c r="B994" s="4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4"/>
      <c r="V994" s="26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1:34" ht="12.75" x14ac:dyDescent="0.2">
      <c r="A995" s="4"/>
      <c r="B995" s="4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4"/>
      <c r="V995" s="26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spans="1:34" ht="12.75" x14ac:dyDescent="0.2">
      <c r="A996" s="4"/>
      <c r="B996" s="4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4"/>
      <c r="V996" s="26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1:34" ht="12.75" x14ac:dyDescent="0.2">
      <c r="A997" s="4"/>
      <c r="B997" s="4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4"/>
      <c r="V997" s="26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1:34" ht="12.75" x14ac:dyDescent="0.2">
      <c r="A998" s="4"/>
      <c r="B998" s="4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4"/>
      <c r="V998" s="26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spans="1:34" ht="12.75" x14ac:dyDescent="0.2">
      <c r="A999" s="4"/>
      <c r="B999" s="4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4"/>
      <c r="V999" s="26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E33"/>
  <sheetViews>
    <sheetView workbookViewId="0"/>
  </sheetViews>
  <sheetFormatPr defaultColWidth="14.42578125" defaultRowHeight="15.75" customHeight="1" x14ac:dyDescent="0.2"/>
  <cols>
    <col min="1" max="1" width="54" customWidth="1"/>
  </cols>
  <sheetData>
    <row r="1" spans="1:5" x14ac:dyDescent="0.2">
      <c r="A1" s="29" t="s">
        <v>0</v>
      </c>
      <c r="B1" s="29" t="s">
        <v>119</v>
      </c>
    </row>
    <row r="2" spans="1:5" x14ac:dyDescent="0.2">
      <c r="A2" s="5" t="s">
        <v>27</v>
      </c>
      <c r="B2" s="29">
        <v>0</v>
      </c>
      <c r="C2" s="6"/>
      <c r="E2" s="5"/>
    </row>
    <row r="3" spans="1:5" x14ac:dyDescent="0.2">
      <c r="A3" s="5" t="s">
        <v>30</v>
      </c>
      <c r="B3" s="29">
        <v>0</v>
      </c>
      <c r="C3" s="6"/>
      <c r="E3" s="5"/>
    </row>
    <row r="4" spans="1:5" x14ac:dyDescent="0.2">
      <c r="A4" s="5" t="s">
        <v>34</v>
      </c>
      <c r="B4" s="29">
        <v>0</v>
      </c>
      <c r="C4" s="6"/>
      <c r="E4" s="5"/>
    </row>
    <row r="5" spans="1:5" x14ac:dyDescent="0.2">
      <c r="A5" s="5" t="s">
        <v>37</v>
      </c>
      <c r="B5" s="29">
        <v>0</v>
      </c>
      <c r="C5" s="6"/>
      <c r="E5" s="5"/>
    </row>
    <row r="6" spans="1:5" x14ac:dyDescent="0.2">
      <c r="A6" s="5" t="s">
        <v>41</v>
      </c>
      <c r="B6" s="29">
        <v>0</v>
      </c>
      <c r="C6" s="6"/>
      <c r="E6" s="5"/>
    </row>
    <row r="7" spans="1:5" x14ac:dyDescent="0.2">
      <c r="A7" s="5" t="s">
        <v>43</v>
      </c>
      <c r="B7" s="29">
        <v>0</v>
      </c>
      <c r="C7" s="6"/>
      <c r="E7" s="5"/>
    </row>
    <row r="8" spans="1:5" x14ac:dyDescent="0.2">
      <c r="A8" s="5" t="s">
        <v>45</v>
      </c>
      <c r="B8" s="29">
        <v>0</v>
      </c>
      <c r="C8" s="6"/>
      <c r="E8" s="5"/>
    </row>
    <row r="9" spans="1:5" x14ac:dyDescent="0.2">
      <c r="A9" s="5" t="s">
        <v>47</v>
      </c>
      <c r="B9" s="29">
        <v>0</v>
      </c>
      <c r="C9" s="6"/>
      <c r="E9" s="5"/>
    </row>
    <row r="10" spans="1:5" x14ac:dyDescent="0.2">
      <c r="A10" s="5" t="s">
        <v>51</v>
      </c>
      <c r="B10" s="29">
        <v>0</v>
      </c>
      <c r="C10" s="6"/>
      <c r="E10" s="5"/>
    </row>
    <row r="11" spans="1:5" x14ac:dyDescent="0.2">
      <c r="A11" s="5" t="s">
        <v>54</v>
      </c>
      <c r="B11" s="29">
        <v>0</v>
      </c>
      <c r="C11" s="6"/>
      <c r="E11" s="5"/>
    </row>
    <row r="12" spans="1:5" x14ac:dyDescent="0.2">
      <c r="A12" s="5" t="s">
        <v>56</v>
      </c>
      <c r="B12" s="29">
        <v>0</v>
      </c>
      <c r="C12" s="6"/>
      <c r="E12" s="5"/>
    </row>
    <row r="13" spans="1:5" x14ac:dyDescent="0.2">
      <c r="A13" s="5" t="s">
        <v>59</v>
      </c>
      <c r="B13" s="29">
        <v>0</v>
      </c>
      <c r="C13" s="6"/>
      <c r="E13" s="5"/>
    </row>
    <row r="14" spans="1:5" x14ac:dyDescent="0.2">
      <c r="A14" s="5" t="s">
        <v>62</v>
      </c>
      <c r="B14" s="30">
        <f t="shared" ref="B14:B15" si="0">300000/14</f>
        <v>21428.571428571428</v>
      </c>
      <c r="C14" s="6"/>
      <c r="E14" s="5"/>
    </row>
    <row r="15" spans="1:5" x14ac:dyDescent="0.2">
      <c r="A15" s="5" t="s">
        <v>64</v>
      </c>
      <c r="B15" s="30">
        <f t="shared" si="0"/>
        <v>21428.571428571428</v>
      </c>
      <c r="C15" s="6"/>
      <c r="E15" s="5"/>
    </row>
    <row r="16" spans="1:5" x14ac:dyDescent="0.2">
      <c r="A16" s="5" t="s">
        <v>66</v>
      </c>
      <c r="B16" s="29">
        <v>0</v>
      </c>
      <c r="C16" s="6"/>
      <c r="E16" s="5"/>
    </row>
    <row r="17" spans="1:5" x14ac:dyDescent="0.2">
      <c r="A17" s="5" t="s">
        <v>70</v>
      </c>
      <c r="B17" s="29">
        <v>0</v>
      </c>
      <c r="C17" s="6"/>
      <c r="E17" s="5"/>
    </row>
    <row r="18" spans="1:5" x14ac:dyDescent="0.2">
      <c r="A18" s="5" t="s">
        <v>73</v>
      </c>
      <c r="B18" s="29">
        <v>0</v>
      </c>
      <c r="C18" s="6"/>
      <c r="E18" s="5"/>
    </row>
    <row r="19" spans="1:5" x14ac:dyDescent="0.2">
      <c r="A19" s="5" t="s">
        <v>76</v>
      </c>
      <c r="B19" s="29">
        <v>0</v>
      </c>
      <c r="C19" s="6"/>
      <c r="E19" s="5"/>
    </row>
    <row r="20" spans="1:5" x14ac:dyDescent="0.2">
      <c r="A20" s="5" t="s">
        <v>79</v>
      </c>
      <c r="B20" s="29">
        <v>0</v>
      </c>
      <c r="C20" s="6"/>
      <c r="E20" s="5"/>
    </row>
    <row r="21" spans="1:5" x14ac:dyDescent="0.2">
      <c r="A21" s="5" t="s">
        <v>82</v>
      </c>
      <c r="B21" s="29">
        <v>0</v>
      </c>
      <c r="C21" s="6"/>
      <c r="E21" s="5"/>
    </row>
    <row r="22" spans="1:5" x14ac:dyDescent="0.2">
      <c r="A22" s="5" t="s">
        <v>85</v>
      </c>
      <c r="B22" s="29">
        <v>0</v>
      </c>
      <c r="C22" s="6"/>
      <c r="E22" s="5"/>
    </row>
    <row r="23" spans="1:5" x14ac:dyDescent="0.2">
      <c r="A23" s="5" t="s">
        <v>88</v>
      </c>
      <c r="B23" s="29">
        <v>0</v>
      </c>
      <c r="C23" s="6"/>
      <c r="E23" s="5"/>
    </row>
    <row r="24" spans="1:5" x14ac:dyDescent="0.2">
      <c r="A24" s="5" t="s">
        <v>92</v>
      </c>
      <c r="B24" s="29">
        <v>0</v>
      </c>
      <c r="C24" s="6"/>
      <c r="E24" s="5"/>
    </row>
    <row r="25" spans="1:5" x14ac:dyDescent="0.2">
      <c r="A25" s="5" t="s">
        <v>96</v>
      </c>
      <c r="B25" s="29">
        <v>0</v>
      </c>
      <c r="C25" s="6"/>
      <c r="E25" s="5"/>
    </row>
    <row r="26" spans="1:5" x14ac:dyDescent="0.2">
      <c r="A26" s="5" t="s">
        <v>100</v>
      </c>
      <c r="B26" s="29">
        <v>0</v>
      </c>
      <c r="C26" s="6"/>
      <c r="E26" s="5"/>
    </row>
    <row r="27" spans="1:5" x14ac:dyDescent="0.2">
      <c r="A27" s="5" t="s">
        <v>104</v>
      </c>
      <c r="B27" s="29">
        <v>0</v>
      </c>
      <c r="C27" s="6"/>
      <c r="E27" s="5"/>
    </row>
    <row r="28" spans="1:5" x14ac:dyDescent="0.2">
      <c r="A28" s="5" t="s">
        <v>106</v>
      </c>
      <c r="B28" s="29">
        <v>0</v>
      </c>
      <c r="C28" s="6"/>
      <c r="E28" s="5"/>
    </row>
    <row r="29" spans="1:5" x14ac:dyDescent="0.2">
      <c r="A29" s="5" t="s">
        <v>109</v>
      </c>
      <c r="B29" s="30">
        <f>200000/14</f>
        <v>14285.714285714286</v>
      </c>
      <c r="C29" s="6"/>
      <c r="E29" s="5"/>
    </row>
    <row r="30" spans="1:5" x14ac:dyDescent="0.2">
      <c r="A30" s="5" t="s">
        <v>111</v>
      </c>
      <c r="B30" s="30">
        <f>300000/14</f>
        <v>21428.571428571428</v>
      </c>
      <c r="C30" s="6"/>
      <c r="E30" s="5"/>
    </row>
    <row r="31" spans="1:5" x14ac:dyDescent="0.2">
      <c r="A31" s="5" t="s">
        <v>113</v>
      </c>
      <c r="B31" s="30">
        <v>1805.8</v>
      </c>
    </row>
    <row r="32" spans="1:5" x14ac:dyDescent="0.2">
      <c r="A32" s="5" t="s">
        <v>115</v>
      </c>
      <c r="B32" s="30">
        <v>2280.2631580000002</v>
      </c>
    </row>
    <row r="33" spans="1:2" x14ac:dyDescent="0.2">
      <c r="A33" s="5" t="s">
        <v>117</v>
      </c>
      <c r="B33" s="30">
        <v>2166.25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B33"/>
  <sheetViews>
    <sheetView workbookViewId="0"/>
  </sheetViews>
  <sheetFormatPr defaultColWidth="14.42578125" defaultRowHeight="15.75" customHeight="1" x14ac:dyDescent="0.2"/>
  <cols>
    <col min="1" max="1" width="28.140625" customWidth="1"/>
  </cols>
  <sheetData>
    <row r="1" spans="1:2" x14ac:dyDescent="0.2">
      <c r="A1" s="29" t="s">
        <v>0</v>
      </c>
      <c r="B1" s="29" t="s">
        <v>16</v>
      </c>
    </row>
    <row r="2" spans="1:2" x14ac:dyDescent="0.2">
      <c r="A2" s="5" t="s">
        <v>27</v>
      </c>
      <c r="B2" s="29">
        <v>0.1</v>
      </c>
    </row>
    <row r="3" spans="1:2" x14ac:dyDescent="0.2">
      <c r="A3" s="5" t="s">
        <v>30</v>
      </c>
      <c r="B3" s="29">
        <v>0.1</v>
      </c>
    </row>
    <row r="4" spans="1:2" x14ac:dyDescent="0.2">
      <c r="A4" s="5" t="s">
        <v>34</v>
      </c>
      <c r="B4" s="29">
        <v>0.1</v>
      </c>
    </row>
    <row r="5" spans="1:2" x14ac:dyDescent="0.2">
      <c r="A5" s="5" t="s">
        <v>37</v>
      </c>
      <c r="B5" s="29">
        <v>0.1</v>
      </c>
    </row>
    <row r="6" spans="1:2" x14ac:dyDescent="0.2">
      <c r="A6" s="5" t="s">
        <v>41</v>
      </c>
      <c r="B6" s="29">
        <v>0.1</v>
      </c>
    </row>
    <row r="7" spans="1:2" x14ac:dyDescent="0.2">
      <c r="A7" s="5" t="s">
        <v>43</v>
      </c>
      <c r="B7" s="29">
        <v>0.1</v>
      </c>
    </row>
    <row r="8" spans="1:2" x14ac:dyDescent="0.2">
      <c r="A8" s="5" t="s">
        <v>45</v>
      </c>
      <c r="B8" s="29">
        <v>0.1</v>
      </c>
    </row>
    <row r="9" spans="1:2" x14ac:dyDescent="0.2">
      <c r="A9" s="5" t="s">
        <v>47</v>
      </c>
      <c r="B9" s="29">
        <v>0.1</v>
      </c>
    </row>
    <row r="10" spans="1:2" x14ac:dyDescent="0.2">
      <c r="A10" s="5" t="s">
        <v>51</v>
      </c>
      <c r="B10" s="29">
        <v>0.1</v>
      </c>
    </row>
    <row r="11" spans="1:2" x14ac:dyDescent="0.2">
      <c r="A11" s="5" t="s">
        <v>54</v>
      </c>
      <c r="B11" s="29">
        <v>0.1</v>
      </c>
    </row>
    <row r="12" spans="1:2" x14ac:dyDescent="0.2">
      <c r="A12" s="5" t="s">
        <v>56</v>
      </c>
      <c r="B12" s="29">
        <v>0.1</v>
      </c>
    </row>
    <row r="13" spans="1:2" x14ac:dyDescent="0.2">
      <c r="A13" s="5" t="s">
        <v>59</v>
      </c>
      <c r="B13" s="29">
        <v>0.1</v>
      </c>
    </row>
    <row r="14" spans="1:2" x14ac:dyDescent="0.2">
      <c r="A14" s="5" t="s">
        <v>62</v>
      </c>
      <c r="B14" s="29">
        <v>0.1</v>
      </c>
    </row>
    <row r="15" spans="1:2" x14ac:dyDescent="0.2">
      <c r="A15" s="5" t="s">
        <v>64</v>
      </c>
      <c r="B15" s="29">
        <v>0.1</v>
      </c>
    </row>
    <row r="16" spans="1:2" x14ac:dyDescent="0.2">
      <c r="A16" s="5" t="s">
        <v>66</v>
      </c>
      <c r="B16" s="29">
        <v>0.1</v>
      </c>
    </row>
    <row r="17" spans="1:2" x14ac:dyDescent="0.2">
      <c r="A17" s="5" t="s">
        <v>70</v>
      </c>
      <c r="B17" s="29">
        <v>0.1</v>
      </c>
    </row>
    <row r="18" spans="1:2" x14ac:dyDescent="0.2">
      <c r="A18" s="5" t="s">
        <v>73</v>
      </c>
      <c r="B18" s="29">
        <v>0.1</v>
      </c>
    </row>
    <row r="19" spans="1:2" x14ac:dyDescent="0.2">
      <c r="A19" s="5" t="s">
        <v>76</v>
      </c>
      <c r="B19" s="29">
        <v>0.1</v>
      </c>
    </row>
    <row r="20" spans="1:2" x14ac:dyDescent="0.2">
      <c r="A20" s="5" t="s">
        <v>79</v>
      </c>
      <c r="B20" s="29">
        <v>0.1</v>
      </c>
    </row>
    <row r="21" spans="1:2" x14ac:dyDescent="0.2">
      <c r="A21" s="5" t="s">
        <v>82</v>
      </c>
      <c r="B21" s="29">
        <v>0.1</v>
      </c>
    </row>
    <row r="22" spans="1:2" x14ac:dyDescent="0.2">
      <c r="A22" s="5" t="s">
        <v>85</v>
      </c>
      <c r="B22" s="29">
        <v>0.1</v>
      </c>
    </row>
    <row r="23" spans="1:2" x14ac:dyDescent="0.2">
      <c r="A23" s="5" t="s">
        <v>88</v>
      </c>
      <c r="B23" s="29">
        <v>0.1</v>
      </c>
    </row>
    <row r="24" spans="1:2" x14ac:dyDescent="0.2">
      <c r="A24" s="5" t="s">
        <v>92</v>
      </c>
      <c r="B24" s="29">
        <v>0.1</v>
      </c>
    </row>
    <row r="25" spans="1:2" x14ac:dyDescent="0.2">
      <c r="A25" s="5" t="s">
        <v>96</v>
      </c>
      <c r="B25" s="29">
        <v>0.1</v>
      </c>
    </row>
    <row r="26" spans="1:2" x14ac:dyDescent="0.2">
      <c r="A26" s="5" t="s">
        <v>100</v>
      </c>
      <c r="B26" s="29">
        <v>0.1</v>
      </c>
    </row>
    <row r="27" spans="1:2" x14ac:dyDescent="0.2">
      <c r="A27" s="5" t="s">
        <v>104</v>
      </c>
      <c r="B27" s="29">
        <v>0.1</v>
      </c>
    </row>
    <row r="28" spans="1:2" x14ac:dyDescent="0.2">
      <c r="A28" s="5" t="s">
        <v>106</v>
      </c>
      <c r="B28" s="29">
        <v>0.1</v>
      </c>
    </row>
    <row r="29" spans="1:2" x14ac:dyDescent="0.2">
      <c r="A29" s="5" t="s">
        <v>109</v>
      </c>
      <c r="B29" s="29">
        <v>0.1</v>
      </c>
    </row>
    <row r="30" spans="1:2" x14ac:dyDescent="0.2">
      <c r="A30" s="5" t="s">
        <v>111</v>
      </c>
      <c r="B30" s="29">
        <v>0.1</v>
      </c>
    </row>
    <row r="31" spans="1:2" x14ac:dyDescent="0.2">
      <c r="A31" s="5" t="s">
        <v>113</v>
      </c>
      <c r="B31" s="29">
        <v>0.1</v>
      </c>
    </row>
    <row r="32" spans="1:2" x14ac:dyDescent="0.2">
      <c r="A32" s="5" t="s">
        <v>115</v>
      </c>
      <c r="B32" s="29">
        <v>0.1</v>
      </c>
    </row>
    <row r="33" spans="1:2" x14ac:dyDescent="0.2">
      <c r="A33" s="5" t="s">
        <v>117</v>
      </c>
      <c r="B33" s="29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BA366"/>
  <sheetViews>
    <sheetView workbookViewId="0">
      <pane xSplit="1" topLeftCell="AB1" activePane="topRight" state="frozen"/>
      <selection pane="topRight" activeCell="AH36" sqref="AH36"/>
    </sheetView>
  </sheetViews>
  <sheetFormatPr defaultColWidth="14.42578125" defaultRowHeight="15.75" customHeight="1" x14ac:dyDescent="0.2"/>
  <cols>
    <col min="1" max="1" width="20.7109375" customWidth="1"/>
  </cols>
  <sheetData>
    <row r="1" spans="1:53" ht="15.75" customHeight="1" x14ac:dyDescent="0.25">
      <c r="A1" s="31" t="s">
        <v>120</v>
      </c>
      <c r="B1" s="31" t="s">
        <v>121</v>
      </c>
      <c r="C1" s="31" t="s">
        <v>122</v>
      </c>
      <c r="D1" s="31" t="s">
        <v>123</v>
      </c>
      <c r="E1" s="31" t="s">
        <v>124</v>
      </c>
      <c r="F1" s="31" t="s">
        <v>125</v>
      </c>
      <c r="G1" s="31" t="s">
        <v>126</v>
      </c>
      <c r="H1" s="31" t="s">
        <v>127</v>
      </c>
      <c r="I1" s="31" t="s">
        <v>128</v>
      </c>
      <c r="J1" s="31" t="s">
        <v>129</v>
      </c>
      <c r="K1" s="31" t="s">
        <v>130</v>
      </c>
      <c r="L1" s="32" t="s">
        <v>131</v>
      </c>
      <c r="M1" s="32" t="s">
        <v>132</v>
      </c>
      <c r="N1" s="32" t="s">
        <v>133</v>
      </c>
      <c r="O1" s="32" t="s">
        <v>134</v>
      </c>
      <c r="P1" s="32" t="s">
        <v>135</v>
      </c>
      <c r="Q1" s="31" t="s">
        <v>136</v>
      </c>
      <c r="R1" s="31" t="s">
        <v>137</v>
      </c>
      <c r="S1" s="31" t="s">
        <v>138</v>
      </c>
      <c r="T1" s="31" t="s">
        <v>139</v>
      </c>
      <c r="U1" s="31" t="s">
        <v>140</v>
      </c>
      <c r="V1" s="31" t="s">
        <v>141</v>
      </c>
      <c r="W1" s="31" t="s">
        <v>142</v>
      </c>
      <c r="X1" s="31" t="s">
        <v>143</v>
      </c>
      <c r="Y1" s="31" t="s">
        <v>144</v>
      </c>
      <c r="Z1" s="31" t="s">
        <v>145</v>
      </c>
      <c r="AA1" s="31" t="s">
        <v>146</v>
      </c>
      <c r="AB1" s="31" t="s">
        <v>147</v>
      </c>
      <c r="AC1" s="31" t="s">
        <v>148</v>
      </c>
      <c r="AD1" s="31" t="s">
        <v>149</v>
      </c>
      <c r="AE1" s="31" t="s">
        <v>150</v>
      </c>
      <c r="AF1" s="31" t="s">
        <v>151</v>
      </c>
      <c r="AG1" s="31" t="s">
        <v>152</v>
      </c>
      <c r="AH1" s="31" t="s">
        <v>153</v>
      </c>
      <c r="AI1" s="31" t="s">
        <v>154</v>
      </c>
      <c r="AJ1" s="31" t="s">
        <v>155</v>
      </c>
      <c r="AK1" s="31" t="s">
        <v>156</v>
      </c>
      <c r="AL1" s="31" t="s">
        <v>157</v>
      </c>
      <c r="AM1" s="31" t="s">
        <v>158</v>
      </c>
      <c r="AN1" s="31" t="s">
        <v>159</v>
      </c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</row>
    <row r="2" spans="1:53" ht="15.75" customHeight="1" x14ac:dyDescent="0.25">
      <c r="A2" s="34">
        <v>43831</v>
      </c>
      <c r="B2" s="35">
        <v>0</v>
      </c>
      <c r="C2" s="36">
        <v>0.5</v>
      </c>
      <c r="D2" s="36">
        <v>1.5</v>
      </c>
      <c r="E2" s="36">
        <v>2</v>
      </c>
      <c r="F2" s="35">
        <v>0</v>
      </c>
      <c r="G2" s="36">
        <v>4</v>
      </c>
      <c r="H2" s="36">
        <v>21</v>
      </c>
      <c r="I2" s="36">
        <v>6</v>
      </c>
      <c r="J2" s="36">
        <v>30</v>
      </c>
      <c r="K2" s="36">
        <v>3</v>
      </c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6">
        <v>0.5</v>
      </c>
      <c r="S2" s="36">
        <v>2</v>
      </c>
      <c r="T2" s="36">
        <v>4</v>
      </c>
      <c r="U2" s="36">
        <v>6</v>
      </c>
      <c r="V2" s="36">
        <v>2</v>
      </c>
      <c r="W2" s="35">
        <v>0</v>
      </c>
      <c r="X2" s="36">
        <v>1</v>
      </c>
      <c r="Y2" s="36">
        <v>1</v>
      </c>
      <c r="Z2" s="36">
        <v>6</v>
      </c>
      <c r="AA2" s="36">
        <v>1.5</v>
      </c>
      <c r="AB2" s="35">
        <v>0</v>
      </c>
      <c r="AC2" s="35">
        <v>0</v>
      </c>
      <c r="AD2" s="35">
        <v>0</v>
      </c>
      <c r="AE2" s="35">
        <v>0</v>
      </c>
      <c r="AF2" s="35">
        <v>0</v>
      </c>
      <c r="AG2" s="36">
        <v>1.5</v>
      </c>
      <c r="AH2" s="35">
        <v>0</v>
      </c>
      <c r="AI2" s="36">
        <v>2</v>
      </c>
      <c r="AJ2" s="35">
        <v>0</v>
      </c>
      <c r="AK2" s="35">
        <v>0</v>
      </c>
      <c r="AL2" s="36">
        <v>2</v>
      </c>
      <c r="AM2" s="36">
        <v>2</v>
      </c>
      <c r="AN2" s="36">
        <v>0.5</v>
      </c>
    </row>
    <row r="3" spans="1:53" ht="15.75" customHeight="1" x14ac:dyDescent="0.25">
      <c r="A3" s="34">
        <v>43862</v>
      </c>
      <c r="B3" s="35">
        <v>0</v>
      </c>
      <c r="C3" s="36">
        <v>0.5</v>
      </c>
      <c r="D3" s="36">
        <v>1.5</v>
      </c>
      <c r="E3" s="36">
        <v>2</v>
      </c>
      <c r="F3" s="35">
        <v>0</v>
      </c>
      <c r="G3" s="36">
        <v>4</v>
      </c>
      <c r="H3" s="36">
        <v>21</v>
      </c>
      <c r="I3" s="36">
        <v>6</v>
      </c>
      <c r="J3" s="36">
        <v>30</v>
      </c>
      <c r="K3" s="36">
        <v>3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6">
        <v>0.5</v>
      </c>
      <c r="S3" s="36">
        <v>2</v>
      </c>
      <c r="T3" s="36">
        <v>4</v>
      </c>
      <c r="U3" s="36">
        <v>6</v>
      </c>
      <c r="V3" s="36">
        <v>2</v>
      </c>
      <c r="W3" s="35">
        <v>0</v>
      </c>
      <c r="X3" s="36">
        <v>1</v>
      </c>
      <c r="Y3" s="36">
        <v>1</v>
      </c>
      <c r="Z3" s="36">
        <v>6</v>
      </c>
      <c r="AA3" s="36">
        <v>1.5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6">
        <v>1.5</v>
      </c>
      <c r="AH3" s="35">
        <v>0</v>
      </c>
      <c r="AI3" s="36">
        <v>2</v>
      </c>
      <c r="AJ3" s="35">
        <v>0</v>
      </c>
      <c r="AK3" s="35">
        <v>0</v>
      </c>
      <c r="AL3" s="36">
        <v>2</v>
      </c>
      <c r="AM3" s="36">
        <v>2</v>
      </c>
      <c r="AN3" s="36">
        <v>0.5</v>
      </c>
    </row>
    <row r="4" spans="1:53" ht="15.75" customHeight="1" x14ac:dyDescent="0.25">
      <c r="A4" s="34">
        <v>43891</v>
      </c>
      <c r="B4" s="35">
        <v>0</v>
      </c>
      <c r="C4" s="36">
        <v>0.5</v>
      </c>
      <c r="D4" s="36">
        <v>1.5</v>
      </c>
      <c r="E4" s="36">
        <v>2</v>
      </c>
      <c r="F4" s="35">
        <v>0</v>
      </c>
      <c r="G4" s="36">
        <v>4</v>
      </c>
      <c r="H4" s="36">
        <v>21</v>
      </c>
      <c r="I4" s="36">
        <v>6</v>
      </c>
      <c r="J4" s="36">
        <v>30</v>
      </c>
      <c r="K4" s="36">
        <v>3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6">
        <v>0.5</v>
      </c>
      <c r="S4" s="36">
        <v>2</v>
      </c>
      <c r="T4" s="36">
        <v>4</v>
      </c>
      <c r="U4" s="36">
        <v>6</v>
      </c>
      <c r="V4" s="36">
        <v>2</v>
      </c>
      <c r="W4" s="35">
        <v>0</v>
      </c>
      <c r="X4" s="36">
        <v>1</v>
      </c>
      <c r="Y4" s="36">
        <v>1</v>
      </c>
      <c r="Z4" s="36">
        <v>6</v>
      </c>
      <c r="AA4" s="36">
        <v>1.5</v>
      </c>
      <c r="AB4" s="35">
        <v>0</v>
      </c>
      <c r="AC4" s="35">
        <v>0</v>
      </c>
      <c r="AD4" s="35">
        <v>0</v>
      </c>
      <c r="AE4" s="35">
        <v>0</v>
      </c>
      <c r="AF4" s="35">
        <v>0</v>
      </c>
      <c r="AG4" s="36">
        <v>1.5</v>
      </c>
      <c r="AH4" s="35">
        <v>0</v>
      </c>
      <c r="AI4" s="36">
        <v>2</v>
      </c>
      <c r="AJ4" s="35">
        <v>0</v>
      </c>
      <c r="AK4" s="35">
        <v>0</v>
      </c>
      <c r="AL4" s="36">
        <v>2</v>
      </c>
      <c r="AM4" s="36">
        <v>2</v>
      </c>
      <c r="AN4" s="36">
        <v>0.5</v>
      </c>
    </row>
    <row r="5" spans="1:53" ht="15.75" customHeight="1" x14ac:dyDescent="0.25">
      <c r="A5" s="34">
        <v>43922</v>
      </c>
      <c r="B5" s="35">
        <v>0</v>
      </c>
      <c r="C5" s="36">
        <v>0.5</v>
      </c>
      <c r="D5" s="36">
        <v>1.5</v>
      </c>
      <c r="E5" s="36">
        <v>2</v>
      </c>
      <c r="F5" s="35">
        <v>0</v>
      </c>
      <c r="G5" s="36">
        <v>4</v>
      </c>
      <c r="H5" s="36">
        <v>21</v>
      </c>
      <c r="I5" s="36">
        <v>6</v>
      </c>
      <c r="J5" s="36">
        <v>30</v>
      </c>
      <c r="K5" s="36">
        <v>3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6">
        <v>0.5</v>
      </c>
      <c r="S5" s="36">
        <v>2</v>
      </c>
      <c r="T5" s="36">
        <v>4</v>
      </c>
      <c r="U5" s="36">
        <v>6</v>
      </c>
      <c r="V5" s="36">
        <v>2</v>
      </c>
      <c r="W5" s="35">
        <v>0</v>
      </c>
      <c r="X5" s="36">
        <v>1</v>
      </c>
      <c r="Y5" s="36">
        <v>1</v>
      </c>
      <c r="Z5" s="36">
        <v>6</v>
      </c>
      <c r="AA5" s="36">
        <v>1.5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6">
        <v>1.5</v>
      </c>
      <c r="AH5" s="35">
        <v>0</v>
      </c>
      <c r="AI5" s="36">
        <v>2</v>
      </c>
      <c r="AJ5" s="35">
        <v>0</v>
      </c>
      <c r="AK5" s="35">
        <v>0</v>
      </c>
      <c r="AL5" s="36">
        <v>2</v>
      </c>
      <c r="AM5" s="36">
        <v>2</v>
      </c>
      <c r="AN5" s="36">
        <v>0.5</v>
      </c>
    </row>
    <row r="6" spans="1:53" ht="15.75" customHeight="1" x14ac:dyDescent="0.25">
      <c r="A6" s="34">
        <v>43952</v>
      </c>
      <c r="B6" s="35">
        <v>0</v>
      </c>
      <c r="C6" s="36">
        <v>0.5</v>
      </c>
      <c r="D6" s="36">
        <v>1.5</v>
      </c>
      <c r="E6" s="36">
        <v>2</v>
      </c>
      <c r="F6" s="35">
        <v>0</v>
      </c>
      <c r="G6" s="36">
        <v>4</v>
      </c>
      <c r="H6" s="36">
        <v>12</v>
      </c>
      <c r="I6" s="36">
        <v>18</v>
      </c>
      <c r="J6" s="36">
        <v>18</v>
      </c>
      <c r="K6" s="36">
        <v>12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6">
        <v>0.5</v>
      </c>
      <c r="S6" s="36">
        <v>2</v>
      </c>
      <c r="T6" s="36">
        <v>4</v>
      </c>
      <c r="U6" s="36">
        <v>6</v>
      </c>
      <c r="V6" s="36">
        <v>2</v>
      </c>
      <c r="W6" s="35">
        <v>0</v>
      </c>
      <c r="X6" s="36">
        <v>1</v>
      </c>
      <c r="Y6" s="36">
        <v>1</v>
      </c>
      <c r="Z6" s="36">
        <v>6</v>
      </c>
      <c r="AA6" s="36">
        <v>1.5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6">
        <v>1.5</v>
      </c>
      <c r="AH6" s="35">
        <v>0</v>
      </c>
      <c r="AI6" s="36">
        <v>2</v>
      </c>
      <c r="AJ6" s="35">
        <v>0</v>
      </c>
      <c r="AK6" s="35">
        <v>0</v>
      </c>
      <c r="AL6" s="36">
        <v>2</v>
      </c>
      <c r="AM6" s="36">
        <v>2</v>
      </c>
      <c r="AN6" s="36">
        <v>0.5</v>
      </c>
    </row>
    <row r="7" spans="1:53" ht="15.75" customHeight="1" x14ac:dyDescent="0.25">
      <c r="A7" s="34">
        <v>43983</v>
      </c>
      <c r="B7" s="35">
        <v>0</v>
      </c>
      <c r="C7" s="36">
        <v>1</v>
      </c>
      <c r="D7" s="36">
        <v>1.5</v>
      </c>
      <c r="E7" s="36">
        <v>2</v>
      </c>
      <c r="F7" s="35">
        <v>0</v>
      </c>
      <c r="G7" s="36">
        <v>5</v>
      </c>
      <c r="H7" s="36">
        <v>2.75</v>
      </c>
      <c r="I7" s="36">
        <v>27.5</v>
      </c>
      <c r="J7" s="36">
        <v>5.5</v>
      </c>
      <c r="K7" s="36">
        <v>19.25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6">
        <v>0.5</v>
      </c>
      <c r="S7" s="36">
        <v>2</v>
      </c>
      <c r="T7" s="36">
        <v>4</v>
      </c>
      <c r="U7" s="36">
        <v>6</v>
      </c>
      <c r="V7" s="36">
        <v>2</v>
      </c>
      <c r="W7" s="35">
        <v>0</v>
      </c>
      <c r="X7" s="36">
        <v>1</v>
      </c>
      <c r="Y7" s="36">
        <v>1</v>
      </c>
      <c r="Z7" s="36">
        <v>6</v>
      </c>
      <c r="AA7" s="36">
        <v>1.5</v>
      </c>
      <c r="AB7" s="35">
        <v>0</v>
      </c>
      <c r="AC7" s="36">
        <v>1.5</v>
      </c>
      <c r="AD7" s="35">
        <v>0</v>
      </c>
      <c r="AE7" s="35">
        <v>0</v>
      </c>
      <c r="AF7" s="35">
        <v>0</v>
      </c>
      <c r="AG7" s="36">
        <v>1.5</v>
      </c>
      <c r="AH7" s="35">
        <v>0</v>
      </c>
      <c r="AI7" s="36">
        <v>2</v>
      </c>
      <c r="AJ7" s="35">
        <v>0</v>
      </c>
      <c r="AK7" s="35">
        <v>0</v>
      </c>
      <c r="AL7" s="36">
        <v>4</v>
      </c>
      <c r="AM7" s="36">
        <v>2</v>
      </c>
      <c r="AN7" s="36">
        <v>0.5</v>
      </c>
    </row>
    <row r="8" spans="1:53" ht="15.75" customHeight="1" x14ac:dyDescent="0.25">
      <c r="A8" s="34">
        <v>44013</v>
      </c>
      <c r="B8" s="35">
        <v>0</v>
      </c>
      <c r="C8" s="36">
        <v>1</v>
      </c>
      <c r="D8" s="36">
        <v>1.5</v>
      </c>
      <c r="E8" s="36">
        <v>2</v>
      </c>
      <c r="F8" s="35">
        <v>0</v>
      </c>
      <c r="G8" s="36">
        <v>5</v>
      </c>
      <c r="H8" s="36">
        <v>2.75</v>
      </c>
      <c r="I8" s="36">
        <v>27.5</v>
      </c>
      <c r="J8" s="36">
        <v>5.5</v>
      </c>
      <c r="K8" s="36">
        <v>19.25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6">
        <v>0.5</v>
      </c>
      <c r="S8" s="36">
        <v>2</v>
      </c>
      <c r="T8" s="36">
        <v>4</v>
      </c>
      <c r="U8" s="36">
        <v>6</v>
      </c>
      <c r="V8" s="36">
        <v>2</v>
      </c>
      <c r="W8" s="35">
        <v>0</v>
      </c>
      <c r="X8" s="36">
        <v>1</v>
      </c>
      <c r="Y8" s="36">
        <v>1</v>
      </c>
      <c r="Z8" s="36">
        <v>6</v>
      </c>
      <c r="AA8" s="36">
        <v>1.5</v>
      </c>
      <c r="AB8" s="35">
        <v>0</v>
      </c>
      <c r="AC8" s="36">
        <v>1.5</v>
      </c>
      <c r="AD8" s="35">
        <v>0</v>
      </c>
      <c r="AE8" s="35">
        <v>0</v>
      </c>
      <c r="AF8" s="35">
        <v>0</v>
      </c>
      <c r="AG8" s="36">
        <v>1.5</v>
      </c>
      <c r="AH8" s="35">
        <v>0</v>
      </c>
      <c r="AI8" s="36">
        <v>2</v>
      </c>
      <c r="AJ8" s="35">
        <v>0</v>
      </c>
      <c r="AK8" s="35">
        <v>0</v>
      </c>
      <c r="AL8" s="36">
        <v>4</v>
      </c>
      <c r="AM8" s="36">
        <v>2</v>
      </c>
      <c r="AN8" s="36">
        <v>0.5</v>
      </c>
    </row>
    <row r="9" spans="1:53" ht="15.75" customHeight="1" x14ac:dyDescent="0.25">
      <c r="A9" s="34">
        <v>44044</v>
      </c>
      <c r="B9" s="35">
        <v>0</v>
      </c>
      <c r="C9" s="36">
        <v>1</v>
      </c>
      <c r="D9" s="36">
        <v>1.5</v>
      </c>
      <c r="E9" s="36">
        <v>2</v>
      </c>
      <c r="F9" s="35">
        <v>0</v>
      </c>
      <c r="G9" s="36">
        <v>5</v>
      </c>
      <c r="H9" s="36">
        <v>2.75</v>
      </c>
      <c r="I9" s="36">
        <v>27.5</v>
      </c>
      <c r="J9" s="36">
        <v>5.5</v>
      </c>
      <c r="K9" s="36">
        <v>19.25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6">
        <v>0.5</v>
      </c>
      <c r="S9" s="36">
        <v>2</v>
      </c>
      <c r="T9" s="36">
        <v>4</v>
      </c>
      <c r="U9" s="36">
        <v>6</v>
      </c>
      <c r="V9" s="36">
        <v>2</v>
      </c>
      <c r="W9" s="35">
        <v>0</v>
      </c>
      <c r="X9" s="36">
        <v>1</v>
      </c>
      <c r="Y9" s="36">
        <v>1</v>
      </c>
      <c r="Z9" s="36">
        <v>6</v>
      </c>
      <c r="AA9" s="36">
        <v>1.5</v>
      </c>
      <c r="AB9" s="35">
        <v>0</v>
      </c>
      <c r="AC9" s="36">
        <v>1.5</v>
      </c>
      <c r="AD9" s="35">
        <v>0</v>
      </c>
      <c r="AE9" s="35">
        <v>0</v>
      </c>
      <c r="AF9" s="35">
        <v>0</v>
      </c>
      <c r="AG9" s="36">
        <v>1.5</v>
      </c>
      <c r="AH9" s="35">
        <v>0</v>
      </c>
      <c r="AI9" s="36">
        <v>2</v>
      </c>
      <c r="AJ9" s="35">
        <v>0</v>
      </c>
      <c r="AK9" s="35">
        <v>0</v>
      </c>
      <c r="AL9" s="36">
        <v>4</v>
      </c>
      <c r="AM9" s="36">
        <v>2</v>
      </c>
      <c r="AN9" s="36">
        <v>0.5</v>
      </c>
    </row>
    <row r="10" spans="1:53" ht="15.75" customHeight="1" x14ac:dyDescent="0.25">
      <c r="A10" s="34">
        <v>44075</v>
      </c>
      <c r="B10" s="35">
        <v>0</v>
      </c>
      <c r="C10" s="36">
        <v>1</v>
      </c>
      <c r="D10" s="36">
        <v>1.5</v>
      </c>
      <c r="E10" s="36">
        <v>2</v>
      </c>
      <c r="F10" s="35">
        <v>0</v>
      </c>
      <c r="G10" s="36">
        <v>5</v>
      </c>
      <c r="H10" s="36">
        <v>2.75</v>
      </c>
      <c r="I10" s="36">
        <v>27.5</v>
      </c>
      <c r="J10" s="36">
        <v>5.5</v>
      </c>
      <c r="K10" s="36">
        <v>19.25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6">
        <v>0.5</v>
      </c>
      <c r="S10" s="36">
        <v>2</v>
      </c>
      <c r="T10" s="36">
        <v>4</v>
      </c>
      <c r="U10" s="36">
        <v>6</v>
      </c>
      <c r="V10" s="36">
        <v>2</v>
      </c>
      <c r="W10" s="35">
        <v>0</v>
      </c>
      <c r="X10" s="36">
        <v>1</v>
      </c>
      <c r="Y10" s="36">
        <v>1</v>
      </c>
      <c r="Z10" s="36">
        <v>6</v>
      </c>
      <c r="AA10" s="36">
        <v>1.5</v>
      </c>
      <c r="AB10" s="35">
        <v>0</v>
      </c>
      <c r="AC10" s="36">
        <v>1.5</v>
      </c>
      <c r="AD10" s="35">
        <v>0</v>
      </c>
      <c r="AE10" s="35">
        <v>0</v>
      </c>
      <c r="AF10" s="35">
        <v>0</v>
      </c>
      <c r="AG10" s="36">
        <v>1.5</v>
      </c>
      <c r="AH10" s="35">
        <v>0</v>
      </c>
      <c r="AI10" s="36">
        <v>2</v>
      </c>
      <c r="AJ10" s="35">
        <v>0</v>
      </c>
      <c r="AK10" s="35">
        <v>0</v>
      </c>
      <c r="AL10" s="36">
        <v>4</v>
      </c>
      <c r="AM10" s="36">
        <v>2</v>
      </c>
      <c r="AN10" s="36">
        <v>0.5</v>
      </c>
    </row>
    <row r="11" spans="1:53" ht="15.75" customHeight="1" x14ac:dyDescent="0.25">
      <c r="A11" s="34">
        <v>44105</v>
      </c>
      <c r="B11" s="35">
        <v>0</v>
      </c>
      <c r="C11" s="36">
        <v>1</v>
      </c>
      <c r="D11" s="36">
        <v>1.5</v>
      </c>
      <c r="E11" s="36">
        <v>2</v>
      </c>
      <c r="F11" s="35">
        <v>0</v>
      </c>
      <c r="G11" s="36">
        <v>5</v>
      </c>
      <c r="H11" s="36">
        <v>2.75</v>
      </c>
      <c r="I11" s="36">
        <v>27.5</v>
      </c>
      <c r="J11" s="36">
        <v>5.5</v>
      </c>
      <c r="K11" s="36">
        <v>19.25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6">
        <v>0.5</v>
      </c>
      <c r="S11" s="36">
        <v>2</v>
      </c>
      <c r="T11" s="36">
        <v>4</v>
      </c>
      <c r="U11" s="36">
        <v>6</v>
      </c>
      <c r="V11" s="36">
        <v>2</v>
      </c>
      <c r="W11" s="35">
        <v>0</v>
      </c>
      <c r="X11" s="36">
        <v>1</v>
      </c>
      <c r="Y11" s="36">
        <v>1</v>
      </c>
      <c r="Z11" s="36">
        <v>6</v>
      </c>
      <c r="AA11" s="36">
        <v>1.5</v>
      </c>
      <c r="AB11" s="35">
        <v>0</v>
      </c>
      <c r="AC11" s="36">
        <v>1.5</v>
      </c>
      <c r="AD11" s="35">
        <v>0</v>
      </c>
      <c r="AE11" s="35">
        <v>0</v>
      </c>
      <c r="AF11" s="35">
        <v>0</v>
      </c>
      <c r="AG11" s="36">
        <v>1.5</v>
      </c>
      <c r="AH11" s="35">
        <v>0</v>
      </c>
      <c r="AI11" s="36">
        <v>2</v>
      </c>
      <c r="AJ11" s="35">
        <v>0</v>
      </c>
      <c r="AK11" s="35">
        <v>0</v>
      </c>
      <c r="AL11" s="36">
        <v>4</v>
      </c>
      <c r="AM11" s="36">
        <v>2</v>
      </c>
      <c r="AN11" s="36">
        <v>0.5</v>
      </c>
    </row>
    <row r="12" spans="1:53" ht="15.75" customHeight="1" x14ac:dyDescent="0.25">
      <c r="A12" s="34">
        <v>44136</v>
      </c>
      <c r="B12" s="35">
        <v>0</v>
      </c>
      <c r="C12" s="36">
        <v>1</v>
      </c>
      <c r="D12" s="36">
        <v>1.5</v>
      </c>
      <c r="E12" s="36">
        <v>2</v>
      </c>
      <c r="F12" s="35">
        <v>0</v>
      </c>
      <c r="G12" s="36">
        <v>5</v>
      </c>
      <c r="H12" s="36">
        <v>11</v>
      </c>
      <c r="I12" s="36">
        <v>16.5</v>
      </c>
      <c r="J12" s="36">
        <v>16.5</v>
      </c>
      <c r="K12" s="36">
        <v>11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6">
        <v>0.5</v>
      </c>
      <c r="S12" s="36">
        <v>2</v>
      </c>
      <c r="T12" s="36">
        <v>4</v>
      </c>
      <c r="U12" s="36">
        <v>6</v>
      </c>
      <c r="V12" s="36">
        <v>2</v>
      </c>
      <c r="W12" s="35">
        <v>0</v>
      </c>
      <c r="X12" s="36">
        <v>1</v>
      </c>
      <c r="Y12" s="36">
        <v>1</v>
      </c>
      <c r="Z12" s="36">
        <v>6</v>
      </c>
      <c r="AA12" s="36">
        <v>1.5</v>
      </c>
      <c r="AB12" s="35">
        <v>0</v>
      </c>
      <c r="AC12" s="36">
        <v>1.5</v>
      </c>
      <c r="AD12" s="35">
        <v>0</v>
      </c>
      <c r="AE12" s="35">
        <v>0</v>
      </c>
      <c r="AF12" s="35">
        <v>0</v>
      </c>
      <c r="AG12" s="36">
        <v>1.5</v>
      </c>
      <c r="AH12" s="35">
        <v>0</v>
      </c>
      <c r="AI12" s="36">
        <v>2</v>
      </c>
      <c r="AJ12" s="35">
        <v>0</v>
      </c>
      <c r="AK12" s="35">
        <v>0</v>
      </c>
      <c r="AL12" s="36">
        <v>4</v>
      </c>
      <c r="AM12" s="36">
        <v>2</v>
      </c>
      <c r="AN12" s="36">
        <v>0.5</v>
      </c>
    </row>
    <row r="13" spans="1:53" ht="15.75" customHeight="1" x14ac:dyDescent="0.25">
      <c r="A13" s="34">
        <v>44166</v>
      </c>
      <c r="B13" s="35">
        <v>0</v>
      </c>
      <c r="C13" s="36">
        <v>1</v>
      </c>
      <c r="D13" s="36">
        <v>1.5</v>
      </c>
      <c r="E13" s="36">
        <v>2</v>
      </c>
      <c r="F13" s="35">
        <v>0</v>
      </c>
      <c r="G13" s="36">
        <v>5</v>
      </c>
      <c r="H13" s="36">
        <v>19.25</v>
      </c>
      <c r="I13" s="36">
        <v>5.5</v>
      </c>
      <c r="J13" s="36">
        <v>27.5</v>
      </c>
      <c r="K13" s="36">
        <v>2.75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6">
        <v>0.5</v>
      </c>
      <c r="S13" s="36">
        <v>2</v>
      </c>
      <c r="T13" s="36">
        <v>4</v>
      </c>
      <c r="U13" s="36">
        <v>6</v>
      </c>
      <c r="V13" s="36">
        <v>2</v>
      </c>
      <c r="W13" s="35">
        <v>0</v>
      </c>
      <c r="X13" s="36">
        <v>1</v>
      </c>
      <c r="Y13" s="36">
        <v>1</v>
      </c>
      <c r="Z13" s="36">
        <v>6</v>
      </c>
      <c r="AA13" s="36">
        <v>1.5</v>
      </c>
      <c r="AB13" s="35">
        <v>0</v>
      </c>
      <c r="AC13" s="36">
        <v>1.5</v>
      </c>
      <c r="AD13" s="35">
        <v>0</v>
      </c>
      <c r="AE13" s="35">
        <v>0</v>
      </c>
      <c r="AF13" s="35">
        <v>0</v>
      </c>
      <c r="AG13" s="36">
        <v>1.5</v>
      </c>
      <c r="AH13" s="35">
        <v>0</v>
      </c>
      <c r="AI13" s="36">
        <v>2</v>
      </c>
      <c r="AJ13" s="35">
        <v>0</v>
      </c>
      <c r="AK13" s="35">
        <v>0</v>
      </c>
      <c r="AL13" s="36">
        <v>4</v>
      </c>
      <c r="AM13" s="36">
        <v>2</v>
      </c>
      <c r="AN13" s="36">
        <v>0.5</v>
      </c>
    </row>
    <row r="14" spans="1:53" ht="15.75" customHeight="1" x14ac:dyDescent="0.25">
      <c r="A14" s="34">
        <v>44197</v>
      </c>
      <c r="B14" s="35">
        <v>0</v>
      </c>
      <c r="C14" s="36">
        <v>1</v>
      </c>
      <c r="D14" s="36">
        <v>1.5</v>
      </c>
      <c r="E14" s="36">
        <v>2</v>
      </c>
      <c r="F14" s="35">
        <v>0</v>
      </c>
      <c r="G14" s="36">
        <v>5</v>
      </c>
      <c r="H14" s="36">
        <v>17.5</v>
      </c>
      <c r="I14" s="36">
        <v>5</v>
      </c>
      <c r="J14" s="36">
        <v>25</v>
      </c>
      <c r="K14" s="36">
        <v>2.5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6">
        <v>0.5</v>
      </c>
      <c r="S14" s="36">
        <v>2</v>
      </c>
      <c r="T14" s="36">
        <v>4</v>
      </c>
      <c r="U14" s="36">
        <v>6</v>
      </c>
      <c r="V14" s="36">
        <v>2</v>
      </c>
      <c r="W14" s="35">
        <v>0</v>
      </c>
      <c r="X14" s="36">
        <v>1</v>
      </c>
      <c r="Y14" s="36">
        <v>1</v>
      </c>
      <c r="Z14" s="36">
        <v>6</v>
      </c>
      <c r="AA14" s="36">
        <v>1.5</v>
      </c>
      <c r="AB14" s="35">
        <v>0</v>
      </c>
      <c r="AC14" s="36">
        <v>1.5</v>
      </c>
      <c r="AD14" s="35">
        <v>0</v>
      </c>
      <c r="AE14" s="35">
        <v>0</v>
      </c>
      <c r="AF14" s="36">
        <v>1</v>
      </c>
      <c r="AG14" s="36">
        <v>1.5</v>
      </c>
      <c r="AH14" s="35">
        <v>0</v>
      </c>
      <c r="AI14" s="36">
        <v>2</v>
      </c>
      <c r="AJ14" s="35">
        <v>0</v>
      </c>
      <c r="AK14" s="35">
        <v>0</v>
      </c>
      <c r="AL14" s="36">
        <v>8</v>
      </c>
      <c r="AM14" s="36">
        <v>2</v>
      </c>
      <c r="AN14" s="36">
        <v>0.5</v>
      </c>
    </row>
    <row r="15" spans="1:53" ht="15.75" customHeight="1" x14ac:dyDescent="0.25">
      <c r="A15" s="34">
        <v>44228</v>
      </c>
      <c r="B15" s="35">
        <v>0</v>
      </c>
      <c r="C15" s="36">
        <v>1</v>
      </c>
      <c r="D15" s="36">
        <v>1.5</v>
      </c>
      <c r="E15" s="36">
        <v>2</v>
      </c>
      <c r="F15" s="35">
        <v>0</v>
      </c>
      <c r="G15" s="36">
        <v>5</v>
      </c>
      <c r="H15" s="36">
        <v>17.5</v>
      </c>
      <c r="I15" s="36">
        <v>5</v>
      </c>
      <c r="J15" s="36">
        <v>25</v>
      </c>
      <c r="K15" s="36">
        <v>2.5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6">
        <v>0.5</v>
      </c>
      <c r="S15" s="36">
        <v>2</v>
      </c>
      <c r="T15" s="36">
        <v>4</v>
      </c>
      <c r="U15" s="36">
        <v>6</v>
      </c>
      <c r="V15" s="36">
        <v>2</v>
      </c>
      <c r="W15" s="35">
        <v>0</v>
      </c>
      <c r="X15" s="36">
        <v>1</v>
      </c>
      <c r="Y15" s="36">
        <v>1</v>
      </c>
      <c r="Z15" s="36">
        <v>6</v>
      </c>
      <c r="AA15" s="36">
        <v>1.5</v>
      </c>
      <c r="AB15" s="35">
        <v>0</v>
      </c>
      <c r="AC15" s="36">
        <v>1.5</v>
      </c>
      <c r="AD15" s="35">
        <v>0</v>
      </c>
      <c r="AE15" s="35">
        <v>0</v>
      </c>
      <c r="AF15" s="36">
        <v>1</v>
      </c>
      <c r="AG15" s="36">
        <v>1.5</v>
      </c>
      <c r="AH15" s="35">
        <v>0</v>
      </c>
      <c r="AI15" s="36">
        <v>2</v>
      </c>
      <c r="AJ15" s="35">
        <v>0</v>
      </c>
      <c r="AK15" s="35">
        <v>0</v>
      </c>
      <c r="AL15" s="36">
        <v>8</v>
      </c>
      <c r="AM15" s="36">
        <v>2</v>
      </c>
      <c r="AN15" s="36">
        <v>0.5</v>
      </c>
    </row>
    <row r="16" spans="1:53" ht="15.75" customHeight="1" x14ac:dyDescent="0.25">
      <c r="A16" s="34">
        <v>44256</v>
      </c>
      <c r="B16" s="35">
        <v>0</v>
      </c>
      <c r="C16" s="36">
        <v>1</v>
      </c>
      <c r="D16" s="36">
        <v>1.5</v>
      </c>
      <c r="E16" s="36">
        <v>2</v>
      </c>
      <c r="F16" s="35">
        <v>0</v>
      </c>
      <c r="G16" s="36">
        <v>5</v>
      </c>
      <c r="H16" s="36">
        <v>17.5</v>
      </c>
      <c r="I16" s="36">
        <v>5</v>
      </c>
      <c r="J16" s="36">
        <v>25</v>
      </c>
      <c r="K16" s="36">
        <v>2.5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6">
        <v>0.5</v>
      </c>
      <c r="S16" s="36">
        <v>2</v>
      </c>
      <c r="T16" s="36">
        <v>4</v>
      </c>
      <c r="U16" s="36">
        <v>6</v>
      </c>
      <c r="V16" s="36">
        <v>2</v>
      </c>
      <c r="W16" s="35">
        <v>0</v>
      </c>
      <c r="X16" s="36">
        <v>1</v>
      </c>
      <c r="Y16" s="36">
        <v>1</v>
      </c>
      <c r="Z16" s="36">
        <v>6</v>
      </c>
      <c r="AA16" s="36">
        <v>1.5</v>
      </c>
      <c r="AB16" s="35">
        <v>0</v>
      </c>
      <c r="AC16" s="36">
        <v>1.5</v>
      </c>
      <c r="AD16" s="35">
        <v>0</v>
      </c>
      <c r="AE16" s="35">
        <v>0</v>
      </c>
      <c r="AF16" s="36">
        <v>1</v>
      </c>
      <c r="AG16" s="36">
        <v>1.5</v>
      </c>
      <c r="AH16" s="35">
        <v>0</v>
      </c>
      <c r="AI16" s="36">
        <v>2</v>
      </c>
      <c r="AJ16" s="35">
        <v>0</v>
      </c>
      <c r="AK16" s="35">
        <v>0</v>
      </c>
      <c r="AL16" s="36">
        <v>8</v>
      </c>
      <c r="AM16" s="36">
        <v>2</v>
      </c>
      <c r="AN16" s="36">
        <v>0.5</v>
      </c>
    </row>
    <row r="17" spans="1:40" ht="15.75" customHeight="1" x14ac:dyDescent="0.25">
      <c r="A17" s="34">
        <v>44287</v>
      </c>
      <c r="B17" s="35">
        <v>0</v>
      </c>
      <c r="C17" s="36">
        <v>1</v>
      </c>
      <c r="D17" s="36">
        <v>1.5</v>
      </c>
      <c r="E17" s="36">
        <v>2</v>
      </c>
      <c r="F17" s="35">
        <v>0</v>
      </c>
      <c r="G17" s="36">
        <v>5</v>
      </c>
      <c r="H17" s="36">
        <v>17.5</v>
      </c>
      <c r="I17" s="36">
        <v>5</v>
      </c>
      <c r="J17" s="36">
        <v>25</v>
      </c>
      <c r="K17" s="36">
        <v>2.5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6">
        <v>0.5</v>
      </c>
      <c r="S17" s="36">
        <v>2</v>
      </c>
      <c r="T17" s="36">
        <v>4</v>
      </c>
      <c r="U17" s="36">
        <v>6</v>
      </c>
      <c r="V17" s="36">
        <v>2</v>
      </c>
      <c r="W17" s="35">
        <v>0</v>
      </c>
      <c r="X17" s="36">
        <v>1</v>
      </c>
      <c r="Y17" s="36">
        <v>1</v>
      </c>
      <c r="Z17" s="36">
        <v>6</v>
      </c>
      <c r="AA17" s="36">
        <v>1.5</v>
      </c>
      <c r="AB17" s="35">
        <v>0</v>
      </c>
      <c r="AC17" s="36">
        <v>1.5</v>
      </c>
      <c r="AD17" s="35">
        <v>0</v>
      </c>
      <c r="AE17" s="35">
        <v>0</v>
      </c>
      <c r="AF17" s="36">
        <v>1</v>
      </c>
      <c r="AG17" s="36">
        <v>1.5</v>
      </c>
      <c r="AH17" s="35">
        <v>0</v>
      </c>
      <c r="AI17" s="36">
        <v>2</v>
      </c>
      <c r="AJ17" s="35">
        <v>0</v>
      </c>
      <c r="AK17" s="35">
        <v>0</v>
      </c>
      <c r="AL17" s="36">
        <v>8</v>
      </c>
      <c r="AM17" s="36">
        <v>2</v>
      </c>
      <c r="AN17" s="36">
        <v>0.5</v>
      </c>
    </row>
    <row r="18" spans="1:40" ht="15.75" customHeight="1" x14ac:dyDescent="0.25">
      <c r="A18" s="34">
        <v>44317</v>
      </c>
      <c r="B18" s="36">
        <v>0.42441000000000001</v>
      </c>
      <c r="C18" s="36">
        <v>2.157419</v>
      </c>
      <c r="D18" s="36">
        <v>1.2642340000000001</v>
      </c>
      <c r="E18" s="36">
        <v>1.6856450000000001</v>
      </c>
      <c r="F18" s="36">
        <v>0.83938900000000005</v>
      </c>
      <c r="G18" s="36">
        <v>4.2141130000000002</v>
      </c>
      <c r="H18" s="36">
        <v>14.7494</v>
      </c>
      <c r="I18" s="36">
        <v>4.2141130000000002</v>
      </c>
      <c r="J18" s="36">
        <v>21.07056</v>
      </c>
      <c r="K18" s="36">
        <v>2.1070570000000002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6">
        <v>0.44798900000000003</v>
      </c>
      <c r="R18" s="36">
        <v>0.42141099999999998</v>
      </c>
      <c r="S18" s="36">
        <v>1.803744</v>
      </c>
      <c r="T18" s="36">
        <v>3.3712900000000001</v>
      </c>
      <c r="U18" s="36">
        <v>9.9854299999999991</v>
      </c>
      <c r="V18" s="36">
        <v>1.6856450000000001</v>
      </c>
      <c r="W18" s="37">
        <v>1.6500000000000001E-2</v>
      </c>
      <c r="X18" s="36">
        <v>0.84282299999999999</v>
      </c>
      <c r="Y18" s="36">
        <v>0.84282299999999999</v>
      </c>
      <c r="Z18" s="36">
        <v>5.0569360000000003</v>
      </c>
      <c r="AA18" s="36">
        <v>1.414701</v>
      </c>
      <c r="AB18" s="36">
        <v>2.7543039999999999</v>
      </c>
      <c r="AC18" s="36">
        <v>2.3071410000000001</v>
      </c>
      <c r="AD18" s="36">
        <v>0.71914</v>
      </c>
      <c r="AE18" s="36">
        <v>0.47156700000000001</v>
      </c>
      <c r="AF18" s="36">
        <v>0.84282299999999999</v>
      </c>
      <c r="AG18" s="36">
        <v>1.2642340000000001</v>
      </c>
      <c r="AH18" s="36">
        <v>2.0124119999999999</v>
      </c>
      <c r="AI18" s="36">
        <v>1.6856450000000001</v>
      </c>
      <c r="AJ18" s="37">
        <v>4.1300000000000003E-2</v>
      </c>
      <c r="AK18" s="36">
        <v>0.436199</v>
      </c>
      <c r="AL18" s="36">
        <v>6.7425810000000004</v>
      </c>
      <c r="AM18" s="36">
        <v>1.6856450000000001</v>
      </c>
      <c r="AN18" s="36">
        <v>0.42141099999999998</v>
      </c>
    </row>
    <row r="19" spans="1:40" ht="15.75" customHeight="1" x14ac:dyDescent="0.25">
      <c r="A19" s="34">
        <v>44348</v>
      </c>
      <c r="B19" s="36">
        <v>0.446243</v>
      </c>
      <c r="C19" s="36">
        <v>2.2684009999999999</v>
      </c>
      <c r="D19" s="36">
        <v>2.4296720000000001</v>
      </c>
      <c r="E19" s="36">
        <v>3.239563</v>
      </c>
      <c r="F19" s="36">
        <v>0.88256900000000005</v>
      </c>
      <c r="G19" s="36">
        <v>8.0989070000000005</v>
      </c>
      <c r="H19" s="36">
        <v>0.44993899999999998</v>
      </c>
      <c r="I19" s="36">
        <v>4.4993930000000004</v>
      </c>
      <c r="J19" s="36">
        <v>0.89987899999999998</v>
      </c>
      <c r="K19" s="36">
        <v>3.149575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6">
        <v>0.47103400000000001</v>
      </c>
      <c r="R19" s="36">
        <v>0.80989100000000003</v>
      </c>
      <c r="S19" s="36">
        <v>3.239563</v>
      </c>
      <c r="T19" s="36">
        <v>6.4791249999999998</v>
      </c>
      <c r="U19" s="36">
        <v>10.4991</v>
      </c>
      <c r="V19" s="36">
        <v>3.239563</v>
      </c>
      <c r="W19" s="37">
        <v>1.7399999999999999E-2</v>
      </c>
      <c r="X19" s="36">
        <v>1.6197809999999999</v>
      </c>
      <c r="Y19" s="36">
        <v>1.6197809999999999</v>
      </c>
      <c r="Z19" s="36">
        <v>9.7186880000000002</v>
      </c>
      <c r="AA19" s="36">
        <v>2.4296720000000001</v>
      </c>
      <c r="AB19" s="36">
        <v>2.8959929999999998</v>
      </c>
      <c r="AC19" s="36">
        <v>2.4296720000000001</v>
      </c>
      <c r="AD19" s="36">
        <v>0.75613399999999997</v>
      </c>
      <c r="AE19" s="36">
        <v>0.49582500000000002</v>
      </c>
      <c r="AF19" s="36">
        <v>1.6197809999999999</v>
      </c>
      <c r="AG19" s="36">
        <v>2.4296720000000001</v>
      </c>
      <c r="AH19" s="36">
        <v>2.1159349999999999</v>
      </c>
      <c r="AI19" s="36">
        <v>3.239563</v>
      </c>
      <c r="AJ19" s="37">
        <v>4.3400000000000001E-2</v>
      </c>
      <c r="AK19" s="36">
        <v>0.45863900000000002</v>
      </c>
      <c r="AL19" s="36">
        <v>12.95825</v>
      </c>
      <c r="AM19" s="36">
        <v>3.239563</v>
      </c>
      <c r="AN19" s="36">
        <v>0.80989100000000003</v>
      </c>
    </row>
    <row r="20" spans="1:40" ht="15.75" customHeight="1" x14ac:dyDescent="0.25">
      <c r="A20" s="34">
        <v>44378</v>
      </c>
      <c r="B20" s="36">
        <v>0.61485500000000004</v>
      </c>
      <c r="C20" s="36">
        <v>3.1255120000000001</v>
      </c>
      <c r="D20" s="36">
        <v>2.2496550000000002</v>
      </c>
      <c r="E20" s="36">
        <v>2.9995400000000001</v>
      </c>
      <c r="F20" s="36">
        <v>1.216046</v>
      </c>
      <c r="G20" s="36">
        <v>7.4988489999999999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6">
        <v>0.64901299999999995</v>
      </c>
      <c r="R20" s="36">
        <v>0.74988500000000002</v>
      </c>
      <c r="S20" s="36">
        <v>2.9995400000000001</v>
      </c>
      <c r="T20" s="36">
        <v>5.9990790000000001</v>
      </c>
      <c r="U20" s="36">
        <v>14.46617</v>
      </c>
      <c r="V20" s="36">
        <v>2.9995400000000001</v>
      </c>
      <c r="W20" s="37">
        <v>2.3900000000000001E-2</v>
      </c>
      <c r="X20" s="36">
        <v>1.49977</v>
      </c>
      <c r="Y20" s="36">
        <v>1.49977</v>
      </c>
      <c r="Z20" s="36">
        <v>10.66503</v>
      </c>
      <c r="AA20" s="36">
        <v>2.2496550000000002</v>
      </c>
      <c r="AB20" s="36">
        <v>3.990237</v>
      </c>
      <c r="AC20" s="36">
        <v>3.342419</v>
      </c>
      <c r="AD20" s="36">
        <v>1.0418369999999999</v>
      </c>
      <c r="AE20" s="36">
        <v>0.683172</v>
      </c>
      <c r="AF20" s="36">
        <v>1.49977</v>
      </c>
      <c r="AG20" s="36">
        <v>2.2496550000000002</v>
      </c>
      <c r="AH20" s="36">
        <v>2.9154369999999998</v>
      </c>
      <c r="AI20" s="36">
        <v>2.9995400000000001</v>
      </c>
      <c r="AJ20" s="37">
        <v>5.9799999999999999E-2</v>
      </c>
      <c r="AK20" s="36">
        <v>0.631934</v>
      </c>
      <c r="AL20" s="36">
        <v>15.33098</v>
      </c>
      <c r="AM20" s="36">
        <v>2.9995400000000001</v>
      </c>
      <c r="AN20" s="36">
        <v>0.74988500000000002</v>
      </c>
    </row>
    <row r="21" spans="1:40" ht="15.75" customHeight="1" x14ac:dyDescent="0.25">
      <c r="A21" s="38">
        <v>44409</v>
      </c>
      <c r="B21" s="39">
        <f t="shared" ref="B21:K21" si="0">B20</f>
        <v>0.61485500000000004</v>
      </c>
      <c r="C21" s="39">
        <f t="shared" si="0"/>
        <v>3.1255120000000001</v>
      </c>
      <c r="D21" s="39">
        <f t="shared" si="0"/>
        <v>2.2496550000000002</v>
      </c>
      <c r="E21" s="39">
        <f t="shared" si="0"/>
        <v>2.9995400000000001</v>
      </c>
      <c r="F21" s="39">
        <f t="shared" si="0"/>
        <v>1.216046</v>
      </c>
      <c r="G21" s="39">
        <f t="shared" si="0"/>
        <v>7.4988489999999999</v>
      </c>
      <c r="H21" s="39">
        <f t="shared" si="0"/>
        <v>0</v>
      </c>
      <c r="I21" s="39">
        <f t="shared" si="0"/>
        <v>0</v>
      </c>
      <c r="J21" s="39">
        <f t="shared" si="0"/>
        <v>0</v>
      </c>
      <c r="K21" s="39">
        <f t="shared" si="0"/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9">
        <f t="shared" ref="Q21:AN21" si="1">Q20</f>
        <v>0.64901299999999995</v>
      </c>
      <c r="R21" s="39">
        <f t="shared" si="1"/>
        <v>0.74988500000000002</v>
      </c>
      <c r="S21" s="39">
        <f t="shared" si="1"/>
        <v>2.9995400000000001</v>
      </c>
      <c r="T21" s="39">
        <f t="shared" si="1"/>
        <v>5.9990790000000001</v>
      </c>
      <c r="U21" s="39">
        <f t="shared" si="1"/>
        <v>14.46617</v>
      </c>
      <c r="V21" s="39">
        <f t="shared" si="1"/>
        <v>2.9995400000000001</v>
      </c>
      <c r="W21" s="40">
        <f t="shared" si="1"/>
        <v>2.3900000000000001E-2</v>
      </c>
      <c r="X21" s="39">
        <f t="shared" si="1"/>
        <v>1.49977</v>
      </c>
      <c r="Y21" s="39">
        <f t="shared" si="1"/>
        <v>1.49977</v>
      </c>
      <c r="Z21" s="39">
        <f t="shared" si="1"/>
        <v>10.66503</v>
      </c>
      <c r="AA21" s="39">
        <f t="shared" si="1"/>
        <v>2.2496550000000002</v>
      </c>
      <c r="AB21" s="39">
        <f t="shared" si="1"/>
        <v>3.990237</v>
      </c>
      <c r="AC21" s="39">
        <f t="shared" si="1"/>
        <v>3.342419</v>
      </c>
      <c r="AD21" s="39">
        <f t="shared" si="1"/>
        <v>1.0418369999999999</v>
      </c>
      <c r="AE21" s="39">
        <f t="shared" si="1"/>
        <v>0.683172</v>
      </c>
      <c r="AF21" s="39">
        <f t="shared" si="1"/>
        <v>1.49977</v>
      </c>
      <c r="AG21" s="39">
        <f t="shared" si="1"/>
        <v>2.2496550000000002</v>
      </c>
      <c r="AH21" s="39">
        <f t="shared" si="1"/>
        <v>2.9154369999999998</v>
      </c>
      <c r="AI21" s="39">
        <f t="shared" si="1"/>
        <v>2.9995400000000001</v>
      </c>
      <c r="AJ21" s="40">
        <f t="shared" si="1"/>
        <v>5.9799999999999999E-2</v>
      </c>
      <c r="AK21" s="39">
        <f t="shared" si="1"/>
        <v>0.631934</v>
      </c>
      <c r="AL21" s="39">
        <f t="shared" si="1"/>
        <v>15.33098</v>
      </c>
      <c r="AM21" s="39">
        <f t="shared" si="1"/>
        <v>2.9995400000000001</v>
      </c>
      <c r="AN21" s="39">
        <f t="shared" si="1"/>
        <v>0.74988500000000002</v>
      </c>
    </row>
    <row r="22" spans="1:40" ht="15.75" customHeight="1" x14ac:dyDescent="0.25">
      <c r="A22" s="38">
        <v>44440</v>
      </c>
      <c r="B22" s="39">
        <f t="shared" ref="B22:K22" si="2">B21</f>
        <v>0.61485500000000004</v>
      </c>
      <c r="C22" s="39">
        <f t="shared" si="2"/>
        <v>3.1255120000000001</v>
      </c>
      <c r="D22" s="39">
        <f t="shared" si="2"/>
        <v>2.2496550000000002</v>
      </c>
      <c r="E22" s="39">
        <f t="shared" si="2"/>
        <v>2.9995400000000001</v>
      </c>
      <c r="F22" s="39">
        <f t="shared" si="2"/>
        <v>1.216046</v>
      </c>
      <c r="G22" s="39">
        <f t="shared" si="2"/>
        <v>7.4988489999999999</v>
      </c>
      <c r="H22" s="39">
        <f t="shared" si="2"/>
        <v>0</v>
      </c>
      <c r="I22" s="39">
        <f t="shared" si="2"/>
        <v>0</v>
      </c>
      <c r="J22" s="39">
        <f t="shared" si="2"/>
        <v>0</v>
      </c>
      <c r="K22" s="39">
        <f t="shared" si="2"/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9">
        <f t="shared" ref="Q22:AN22" si="3">Q21</f>
        <v>0.64901299999999995</v>
      </c>
      <c r="R22" s="39">
        <f t="shared" si="3"/>
        <v>0.74988500000000002</v>
      </c>
      <c r="S22" s="39">
        <f t="shared" si="3"/>
        <v>2.9995400000000001</v>
      </c>
      <c r="T22" s="39">
        <f t="shared" si="3"/>
        <v>5.9990790000000001</v>
      </c>
      <c r="U22" s="39">
        <f t="shared" si="3"/>
        <v>14.46617</v>
      </c>
      <c r="V22" s="39">
        <f t="shared" si="3"/>
        <v>2.9995400000000001</v>
      </c>
      <c r="W22" s="40">
        <f t="shared" si="3"/>
        <v>2.3900000000000001E-2</v>
      </c>
      <c r="X22" s="39">
        <f t="shared" si="3"/>
        <v>1.49977</v>
      </c>
      <c r="Y22" s="39">
        <f t="shared" si="3"/>
        <v>1.49977</v>
      </c>
      <c r="Z22" s="39">
        <f t="shared" si="3"/>
        <v>10.66503</v>
      </c>
      <c r="AA22" s="39">
        <f t="shared" si="3"/>
        <v>2.2496550000000002</v>
      </c>
      <c r="AB22" s="39">
        <f t="shared" si="3"/>
        <v>3.990237</v>
      </c>
      <c r="AC22" s="39">
        <f t="shared" si="3"/>
        <v>3.342419</v>
      </c>
      <c r="AD22" s="39">
        <f t="shared" si="3"/>
        <v>1.0418369999999999</v>
      </c>
      <c r="AE22" s="39">
        <f t="shared" si="3"/>
        <v>0.683172</v>
      </c>
      <c r="AF22" s="39">
        <f t="shared" si="3"/>
        <v>1.49977</v>
      </c>
      <c r="AG22" s="39">
        <f t="shared" si="3"/>
        <v>2.2496550000000002</v>
      </c>
      <c r="AH22" s="39">
        <f t="shared" si="3"/>
        <v>2.9154369999999998</v>
      </c>
      <c r="AI22" s="39">
        <f t="shared" si="3"/>
        <v>2.9995400000000001</v>
      </c>
      <c r="AJ22" s="40">
        <f t="shared" si="3"/>
        <v>5.9799999999999999E-2</v>
      </c>
      <c r="AK22" s="39">
        <f t="shared" si="3"/>
        <v>0.631934</v>
      </c>
      <c r="AL22" s="39">
        <f t="shared" si="3"/>
        <v>15.33098</v>
      </c>
      <c r="AM22" s="39">
        <f t="shared" si="3"/>
        <v>2.9995400000000001</v>
      </c>
      <c r="AN22" s="39">
        <f t="shared" si="3"/>
        <v>0.74988500000000002</v>
      </c>
    </row>
    <row r="23" spans="1:40" x14ac:dyDescent="0.2">
      <c r="A23" s="38"/>
    </row>
    <row r="24" spans="1:40" x14ac:dyDescent="0.2">
      <c r="A24" s="38"/>
    </row>
    <row r="25" spans="1:40" x14ac:dyDescent="0.2">
      <c r="A25" s="38"/>
    </row>
    <row r="26" spans="1:40" x14ac:dyDescent="0.2">
      <c r="A26" s="38"/>
    </row>
    <row r="27" spans="1:40" x14ac:dyDescent="0.2">
      <c r="A27" s="38"/>
    </row>
    <row r="28" spans="1:40" x14ac:dyDescent="0.2">
      <c r="A28" s="38"/>
    </row>
    <row r="29" spans="1:40" x14ac:dyDescent="0.2">
      <c r="A29" s="38"/>
    </row>
    <row r="30" spans="1:40" x14ac:dyDescent="0.2">
      <c r="A30" s="38"/>
    </row>
    <row r="31" spans="1:40" x14ac:dyDescent="0.2">
      <c r="A31" s="38"/>
    </row>
    <row r="32" spans="1:40" x14ac:dyDescent="0.2">
      <c r="A32" s="38"/>
    </row>
    <row r="33" spans="1:1" x14ac:dyDescent="0.2">
      <c r="A33" s="38"/>
    </row>
    <row r="34" spans="1:1" x14ac:dyDescent="0.2">
      <c r="A34" s="38"/>
    </row>
    <row r="35" spans="1:1" x14ac:dyDescent="0.2">
      <c r="A35" s="38"/>
    </row>
    <row r="36" spans="1:1" x14ac:dyDescent="0.2">
      <c r="A36" s="38"/>
    </row>
    <row r="37" spans="1:1" ht="12.75" x14ac:dyDescent="0.2">
      <c r="A37" s="38"/>
    </row>
    <row r="38" spans="1:1" ht="12.75" x14ac:dyDescent="0.2">
      <c r="A38" s="38"/>
    </row>
    <row r="39" spans="1:1" ht="12.75" x14ac:dyDescent="0.2">
      <c r="A39" s="38"/>
    </row>
    <row r="40" spans="1:1" ht="12.75" x14ac:dyDescent="0.2">
      <c r="A40" s="38"/>
    </row>
    <row r="41" spans="1:1" ht="12.75" x14ac:dyDescent="0.2">
      <c r="A41" s="38"/>
    </row>
    <row r="42" spans="1:1" ht="12.75" x14ac:dyDescent="0.2">
      <c r="A42" s="38"/>
    </row>
    <row r="43" spans="1:1" ht="12.75" x14ac:dyDescent="0.2">
      <c r="A43" s="38"/>
    </row>
    <row r="44" spans="1:1" ht="12.75" x14ac:dyDescent="0.2">
      <c r="A44" s="38"/>
    </row>
    <row r="45" spans="1:1" ht="12.75" x14ac:dyDescent="0.2">
      <c r="A45" s="38"/>
    </row>
    <row r="46" spans="1:1" ht="12.75" x14ac:dyDescent="0.2">
      <c r="A46" s="38"/>
    </row>
    <row r="47" spans="1:1" ht="12.75" x14ac:dyDescent="0.2">
      <c r="A47" s="38"/>
    </row>
    <row r="48" spans="1:1" ht="12.75" x14ac:dyDescent="0.2">
      <c r="A48" s="38"/>
    </row>
    <row r="49" spans="1:1" ht="12.75" x14ac:dyDescent="0.2">
      <c r="A49" s="38"/>
    </row>
    <row r="50" spans="1:1" ht="12.75" x14ac:dyDescent="0.2">
      <c r="A50" s="38"/>
    </row>
    <row r="51" spans="1:1" ht="12.75" x14ac:dyDescent="0.2">
      <c r="A51" s="38"/>
    </row>
    <row r="52" spans="1:1" ht="12.75" x14ac:dyDescent="0.2">
      <c r="A52" s="38"/>
    </row>
    <row r="53" spans="1:1" ht="12.75" x14ac:dyDescent="0.2">
      <c r="A53" s="38"/>
    </row>
    <row r="54" spans="1:1" ht="12.75" x14ac:dyDescent="0.2">
      <c r="A54" s="38"/>
    </row>
    <row r="55" spans="1:1" ht="12.75" x14ac:dyDescent="0.2">
      <c r="A55" s="38"/>
    </row>
    <row r="56" spans="1:1" ht="12.75" x14ac:dyDescent="0.2">
      <c r="A56" s="38"/>
    </row>
    <row r="57" spans="1:1" ht="12.75" x14ac:dyDescent="0.2">
      <c r="A57" s="38"/>
    </row>
    <row r="58" spans="1:1" ht="12.75" x14ac:dyDescent="0.2">
      <c r="A58" s="38"/>
    </row>
    <row r="59" spans="1:1" ht="12.75" x14ac:dyDescent="0.2">
      <c r="A59" s="38"/>
    </row>
    <row r="60" spans="1:1" ht="12.75" x14ac:dyDescent="0.2">
      <c r="A60" s="38"/>
    </row>
    <row r="61" spans="1:1" ht="12.75" x14ac:dyDescent="0.2">
      <c r="A61" s="38"/>
    </row>
    <row r="62" spans="1:1" ht="12.75" x14ac:dyDescent="0.2">
      <c r="A62" s="38"/>
    </row>
    <row r="63" spans="1:1" ht="12.75" x14ac:dyDescent="0.2">
      <c r="A63" s="38"/>
    </row>
    <row r="64" spans="1:1" ht="12.75" x14ac:dyDescent="0.2">
      <c r="A64" s="38"/>
    </row>
    <row r="65" spans="1:1" ht="12.75" x14ac:dyDescent="0.2">
      <c r="A65" s="38"/>
    </row>
    <row r="66" spans="1:1" ht="12.75" x14ac:dyDescent="0.2">
      <c r="A66" s="38"/>
    </row>
    <row r="67" spans="1:1" ht="12.75" x14ac:dyDescent="0.2">
      <c r="A67" s="38"/>
    </row>
    <row r="68" spans="1:1" ht="12.75" x14ac:dyDescent="0.2">
      <c r="A68" s="38"/>
    </row>
    <row r="69" spans="1:1" ht="12.75" x14ac:dyDescent="0.2">
      <c r="A69" s="38"/>
    </row>
    <row r="70" spans="1:1" ht="12.75" x14ac:dyDescent="0.2">
      <c r="A70" s="38"/>
    </row>
    <row r="71" spans="1:1" ht="12.75" x14ac:dyDescent="0.2">
      <c r="A71" s="38"/>
    </row>
    <row r="72" spans="1:1" ht="12.75" x14ac:dyDescent="0.2">
      <c r="A72" s="38"/>
    </row>
    <row r="73" spans="1:1" ht="12.75" x14ac:dyDescent="0.2">
      <c r="A73" s="38"/>
    </row>
    <row r="74" spans="1:1" ht="12.75" x14ac:dyDescent="0.2">
      <c r="A74" s="38"/>
    </row>
    <row r="75" spans="1:1" ht="12.75" x14ac:dyDescent="0.2">
      <c r="A75" s="38"/>
    </row>
    <row r="76" spans="1:1" ht="12.75" x14ac:dyDescent="0.2">
      <c r="A76" s="38"/>
    </row>
    <row r="77" spans="1:1" ht="12.75" x14ac:dyDescent="0.2">
      <c r="A77" s="38"/>
    </row>
    <row r="78" spans="1:1" ht="12.75" x14ac:dyDescent="0.2">
      <c r="A78" s="38"/>
    </row>
    <row r="79" spans="1:1" ht="12.75" x14ac:dyDescent="0.2">
      <c r="A79" s="38"/>
    </row>
    <row r="80" spans="1:1" ht="12.75" x14ac:dyDescent="0.2">
      <c r="A80" s="38"/>
    </row>
    <row r="81" spans="1:1" ht="12.75" x14ac:dyDescent="0.2">
      <c r="A81" s="38"/>
    </row>
    <row r="82" spans="1:1" ht="12.75" x14ac:dyDescent="0.2">
      <c r="A82" s="38"/>
    </row>
    <row r="83" spans="1:1" ht="12.75" x14ac:dyDescent="0.2">
      <c r="A83" s="38"/>
    </row>
    <row r="84" spans="1:1" ht="12.75" x14ac:dyDescent="0.2">
      <c r="A84" s="38"/>
    </row>
    <row r="85" spans="1:1" ht="12.75" x14ac:dyDescent="0.2">
      <c r="A85" s="38"/>
    </row>
    <row r="86" spans="1:1" ht="12.75" x14ac:dyDescent="0.2">
      <c r="A86" s="38"/>
    </row>
    <row r="87" spans="1:1" ht="12.75" x14ac:dyDescent="0.2">
      <c r="A87" s="38"/>
    </row>
    <row r="88" spans="1:1" ht="12.75" x14ac:dyDescent="0.2">
      <c r="A88" s="38"/>
    </row>
    <row r="89" spans="1:1" ht="12.75" x14ac:dyDescent="0.2">
      <c r="A89" s="38"/>
    </row>
    <row r="90" spans="1:1" ht="12.75" x14ac:dyDescent="0.2">
      <c r="A90" s="38"/>
    </row>
    <row r="91" spans="1:1" ht="12.75" x14ac:dyDescent="0.2">
      <c r="A91" s="38"/>
    </row>
    <row r="92" spans="1:1" ht="12.75" x14ac:dyDescent="0.2">
      <c r="A92" s="38"/>
    </row>
    <row r="93" spans="1:1" ht="12.75" x14ac:dyDescent="0.2">
      <c r="A93" s="38"/>
    </row>
    <row r="94" spans="1:1" ht="12.75" x14ac:dyDescent="0.2">
      <c r="A94" s="38"/>
    </row>
    <row r="95" spans="1:1" ht="12.75" x14ac:dyDescent="0.2">
      <c r="A95" s="38"/>
    </row>
    <row r="96" spans="1:1" ht="12.75" x14ac:dyDescent="0.2">
      <c r="A96" s="38"/>
    </row>
    <row r="97" spans="1:1" ht="12.75" x14ac:dyDescent="0.2">
      <c r="A97" s="38"/>
    </row>
    <row r="98" spans="1:1" ht="12.75" x14ac:dyDescent="0.2">
      <c r="A98" s="38"/>
    </row>
    <row r="99" spans="1:1" ht="12.75" x14ac:dyDescent="0.2">
      <c r="A99" s="38"/>
    </row>
    <row r="100" spans="1:1" ht="12.75" x14ac:dyDescent="0.2">
      <c r="A100" s="38"/>
    </row>
    <row r="101" spans="1:1" ht="12.75" x14ac:dyDescent="0.2">
      <c r="A101" s="38"/>
    </row>
    <row r="102" spans="1:1" ht="12.75" x14ac:dyDescent="0.2">
      <c r="A102" s="38"/>
    </row>
    <row r="103" spans="1:1" ht="12.75" x14ac:dyDescent="0.2">
      <c r="A103" s="38"/>
    </row>
    <row r="104" spans="1:1" ht="12.75" x14ac:dyDescent="0.2">
      <c r="A104" s="38"/>
    </row>
    <row r="105" spans="1:1" ht="12.75" x14ac:dyDescent="0.2">
      <c r="A105" s="38"/>
    </row>
    <row r="106" spans="1:1" ht="12.75" x14ac:dyDescent="0.2">
      <c r="A106" s="38"/>
    </row>
    <row r="107" spans="1:1" ht="12.75" x14ac:dyDescent="0.2">
      <c r="A107" s="38"/>
    </row>
    <row r="108" spans="1:1" ht="12.75" x14ac:dyDescent="0.2">
      <c r="A108" s="38"/>
    </row>
    <row r="109" spans="1:1" ht="12.75" x14ac:dyDescent="0.2">
      <c r="A109" s="38"/>
    </row>
    <row r="110" spans="1:1" ht="12.75" x14ac:dyDescent="0.2">
      <c r="A110" s="38"/>
    </row>
    <row r="111" spans="1:1" ht="12.75" x14ac:dyDescent="0.2">
      <c r="A111" s="38"/>
    </row>
    <row r="112" spans="1:1" ht="12.75" x14ac:dyDescent="0.2">
      <c r="A112" s="38"/>
    </row>
    <row r="113" spans="1:1" ht="12.75" x14ac:dyDescent="0.2">
      <c r="A113" s="38"/>
    </row>
    <row r="114" spans="1:1" ht="12.75" x14ac:dyDescent="0.2">
      <c r="A114" s="38"/>
    </row>
    <row r="115" spans="1:1" ht="12.75" x14ac:dyDescent="0.2">
      <c r="A115" s="38"/>
    </row>
    <row r="116" spans="1:1" ht="12.75" x14ac:dyDescent="0.2">
      <c r="A116" s="38"/>
    </row>
    <row r="117" spans="1:1" ht="12.75" x14ac:dyDescent="0.2">
      <c r="A117" s="38"/>
    </row>
    <row r="118" spans="1:1" ht="12.75" x14ac:dyDescent="0.2">
      <c r="A118" s="38"/>
    </row>
    <row r="119" spans="1:1" ht="12.75" x14ac:dyDescent="0.2">
      <c r="A119" s="38"/>
    </row>
    <row r="120" spans="1:1" ht="12.75" x14ac:dyDescent="0.2">
      <c r="A120" s="38"/>
    </row>
    <row r="121" spans="1:1" ht="12.75" x14ac:dyDescent="0.2">
      <c r="A121" s="38"/>
    </row>
    <row r="122" spans="1:1" ht="12.75" x14ac:dyDescent="0.2">
      <c r="A122" s="38"/>
    </row>
    <row r="123" spans="1:1" ht="12.75" x14ac:dyDescent="0.2">
      <c r="A123" s="38"/>
    </row>
    <row r="124" spans="1:1" ht="12.75" x14ac:dyDescent="0.2">
      <c r="A124" s="38"/>
    </row>
    <row r="125" spans="1:1" ht="12.75" x14ac:dyDescent="0.2">
      <c r="A125" s="38"/>
    </row>
    <row r="126" spans="1:1" ht="12.75" x14ac:dyDescent="0.2">
      <c r="A126" s="38"/>
    </row>
    <row r="127" spans="1:1" ht="12.75" x14ac:dyDescent="0.2">
      <c r="A127" s="38"/>
    </row>
    <row r="128" spans="1:1" ht="12.75" x14ac:dyDescent="0.2">
      <c r="A128" s="38"/>
    </row>
    <row r="129" spans="1:1" ht="12.75" x14ac:dyDescent="0.2">
      <c r="A129" s="38"/>
    </row>
    <row r="130" spans="1:1" ht="12.75" x14ac:dyDescent="0.2">
      <c r="A130" s="38"/>
    </row>
    <row r="131" spans="1:1" ht="12.75" x14ac:dyDescent="0.2">
      <c r="A131" s="38"/>
    </row>
    <row r="132" spans="1:1" ht="12.75" x14ac:dyDescent="0.2">
      <c r="A132" s="38"/>
    </row>
    <row r="133" spans="1:1" ht="12.75" x14ac:dyDescent="0.2">
      <c r="A133" s="38"/>
    </row>
    <row r="134" spans="1:1" ht="12.75" x14ac:dyDescent="0.2">
      <c r="A134" s="38"/>
    </row>
    <row r="135" spans="1:1" ht="12.75" x14ac:dyDescent="0.2">
      <c r="A135" s="38"/>
    </row>
    <row r="136" spans="1:1" ht="12.75" x14ac:dyDescent="0.2">
      <c r="A136" s="38"/>
    </row>
    <row r="137" spans="1:1" ht="12.75" x14ac:dyDescent="0.2">
      <c r="A137" s="38"/>
    </row>
    <row r="138" spans="1:1" ht="12.75" x14ac:dyDescent="0.2">
      <c r="A138" s="38"/>
    </row>
    <row r="139" spans="1:1" ht="12.75" x14ac:dyDescent="0.2">
      <c r="A139" s="38"/>
    </row>
    <row r="140" spans="1:1" ht="12.75" x14ac:dyDescent="0.2">
      <c r="A140" s="38"/>
    </row>
    <row r="141" spans="1:1" ht="12.75" x14ac:dyDescent="0.2">
      <c r="A141" s="38"/>
    </row>
    <row r="142" spans="1:1" ht="12.75" x14ac:dyDescent="0.2">
      <c r="A142" s="38"/>
    </row>
    <row r="143" spans="1:1" ht="12.75" x14ac:dyDescent="0.2">
      <c r="A143" s="38"/>
    </row>
    <row r="144" spans="1:1" ht="12.75" x14ac:dyDescent="0.2">
      <c r="A144" s="38"/>
    </row>
    <row r="145" spans="1:1" ht="12.75" x14ac:dyDescent="0.2">
      <c r="A145" s="38"/>
    </row>
    <row r="146" spans="1:1" ht="12.75" x14ac:dyDescent="0.2">
      <c r="A146" s="38"/>
    </row>
    <row r="147" spans="1:1" ht="12.75" x14ac:dyDescent="0.2">
      <c r="A147" s="38"/>
    </row>
    <row r="148" spans="1:1" ht="12.75" x14ac:dyDescent="0.2">
      <c r="A148" s="38"/>
    </row>
    <row r="149" spans="1:1" ht="12.75" x14ac:dyDescent="0.2">
      <c r="A149" s="38"/>
    </row>
    <row r="150" spans="1:1" ht="12.75" x14ac:dyDescent="0.2">
      <c r="A150" s="38"/>
    </row>
    <row r="151" spans="1:1" ht="12.75" x14ac:dyDescent="0.2">
      <c r="A151" s="38"/>
    </row>
    <row r="152" spans="1:1" ht="12.75" x14ac:dyDescent="0.2">
      <c r="A152" s="38"/>
    </row>
    <row r="153" spans="1:1" ht="12.75" x14ac:dyDescent="0.2">
      <c r="A153" s="38"/>
    </row>
    <row r="154" spans="1:1" ht="12.75" x14ac:dyDescent="0.2">
      <c r="A154" s="38"/>
    </row>
    <row r="155" spans="1:1" ht="12.75" x14ac:dyDescent="0.2">
      <c r="A155" s="38"/>
    </row>
    <row r="156" spans="1:1" ht="12.75" x14ac:dyDescent="0.2">
      <c r="A156" s="38"/>
    </row>
    <row r="157" spans="1:1" ht="12.75" x14ac:dyDescent="0.2">
      <c r="A157" s="38"/>
    </row>
    <row r="158" spans="1:1" ht="12.75" x14ac:dyDescent="0.2">
      <c r="A158" s="38"/>
    </row>
    <row r="159" spans="1:1" ht="12.75" x14ac:dyDescent="0.2">
      <c r="A159" s="38"/>
    </row>
    <row r="160" spans="1:1" ht="12.75" x14ac:dyDescent="0.2">
      <c r="A160" s="38"/>
    </row>
    <row r="161" spans="1:1" ht="12.75" x14ac:dyDescent="0.2">
      <c r="A161" s="38"/>
    </row>
    <row r="162" spans="1:1" ht="12.75" x14ac:dyDescent="0.2">
      <c r="A162" s="38"/>
    </row>
    <row r="163" spans="1:1" ht="12.75" x14ac:dyDescent="0.2">
      <c r="A163" s="38"/>
    </row>
    <row r="164" spans="1:1" ht="12.75" x14ac:dyDescent="0.2">
      <c r="A164" s="38"/>
    </row>
    <row r="165" spans="1:1" ht="12.75" x14ac:dyDescent="0.2">
      <c r="A165" s="38"/>
    </row>
    <row r="166" spans="1:1" ht="12.75" x14ac:dyDescent="0.2">
      <c r="A166" s="38"/>
    </row>
    <row r="167" spans="1:1" ht="12.75" x14ac:dyDescent="0.2">
      <c r="A167" s="38"/>
    </row>
    <row r="168" spans="1:1" ht="12.75" x14ac:dyDescent="0.2">
      <c r="A168" s="38"/>
    </row>
    <row r="169" spans="1:1" ht="12.75" x14ac:dyDescent="0.2">
      <c r="A169" s="38"/>
    </row>
    <row r="170" spans="1:1" ht="12.75" x14ac:dyDescent="0.2">
      <c r="A170" s="38"/>
    </row>
    <row r="171" spans="1:1" ht="12.75" x14ac:dyDescent="0.2">
      <c r="A171" s="38"/>
    </row>
    <row r="172" spans="1:1" ht="12.75" x14ac:dyDescent="0.2">
      <c r="A172" s="38"/>
    </row>
    <row r="173" spans="1:1" ht="12.75" x14ac:dyDescent="0.2">
      <c r="A173" s="38"/>
    </row>
    <row r="174" spans="1:1" ht="12.75" x14ac:dyDescent="0.2">
      <c r="A174" s="38"/>
    </row>
    <row r="175" spans="1:1" ht="12.75" x14ac:dyDescent="0.2">
      <c r="A175" s="38"/>
    </row>
    <row r="176" spans="1:1" ht="12.75" x14ac:dyDescent="0.2">
      <c r="A176" s="38"/>
    </row>
    <row r="177" spans="1:1" ht="12.75" x14ac:dyDescent="0.2">
      <c r="A177" s="38"/>
    </row>
    <row r="178" spans="1:1" ht="12.75" x14ac:dyDescent="0.2">
      <c r="A178" s="38"/>
    </row>
    <row r="179" spans="1:1" ht="12.75" x14ac:dyDescent="0.2">
      <c r="A179" s="38"/>
    </row>
    <row r="180" spans="1:1" ht="12.75" x14ac:dyDescent="0.2">
      <c r="A180" s="38"/>
    </row>
    <row r="181" spans="1:1" ht="12.75" x14ac:dyDescent="0.2">
      <c r="A181" s="38"/>
    </row>
    <row r="182" spans="1:1" ht="12.75" x14ac:dyDescent="0.2">
      <c r="A182" s="38"/>
    </row>
    <row r="183" spans="1:1" ht="12.75" x14ac:dyDescent="0.2">
      <c r="A183" s="38"/>
    </row>
    <row r="184" spans="1:1" ht="12.75" x14ac:dyDescent="0.2">
      <c r="A184" s="38"/>
    </row>
    <row r="185" spans="1:1" ht="12.75" x14ac:dyDescent="0.2">
      <c r="A185" s="38"/>
    </row>
    <row r="186" spans="1:1" ht="12.75" x14ac:dyDescent="0.2">
      <c r="A186" s="38"/>
    </row>
    <row r="187" spans="1:1" ht="12.75" x14ac:dyDescent="0.2">
      <c r="A187" s="38"/>
    </row>
    <row r="188" spans="1:1" ht="12.75" x14ac:dyDescent="0.2">
      <c r="A188" s="38"/>
    </row>
    <row r="189" spans="1:1" ht="12.75" x14ac:dyDescent="0.2">
      <c r="A189" s="38"/>
    </row>
    <row r="190" spans="1:1" ht="12.75" x14ac:dyDescent="0.2">
      <c r="A190" s="38"/>
    </row>
    <row r="191" spans="1:1" ht="12.75" x14ac:dyDescent="0.2">
      <c r="A191" s="38"/>
    </row>
    <row r="192" spans="1:1" ht="12.75" x14ac:dyDescent="0.2">
      <c r="A192" s="38"/>
    </row>
    <row r="193" spans="1:1" ht="12.75" x14ac:dyDescent="0.2">
      <c r="A193" s="38"/>
    </row>
    <row r="194" spans="1:1" ht="12.75" x14ac:dyDescent="0.2">
      <c r="A194" s="38"/>
    </row>
    <row r="195" spans="1:1" ht="12.75" x14ac:dyDescent="0.2">
      <c r="A195" s="38"/>
    </row>
    <row r="196" spans="1:1" ht="12.75" x14ac:dyDescent="0.2">
      <c r="A196" s="38"/>
    </row>
    <row r="197" spans="1:1" ht="12.75" x14ac:dyDescent="0.2">
      <c r="A197" s="38"/>
    </row>
    <row r="198" spans="1:1" ht="12.75" x14ac:dyDescent="0.2">
      <c r="A198" s="38"/>
    </row>
    <row r="199" spans="1:1" ht="12.75" x14ac:dyDescent="0.2">
      <c r="A199" s="38"/>
    </row>
    <row r="200" spans="1:1" ht="12.75" x14ac:dyDescent="0.2">
      <c r="A200" s="38"/>
    </row>
    <row r="201" spans="1:1" ht="12.75" x14ac:dyDescent="0.2">
      <c r="A201" s="38"/>
    </row>
    <row r="202" spans="1:1" ht="12.75" x14ac:dyDescent="0.2">
      <c r="A202" s="38"/>
    </row>
    <row r="203" spans="1:1" ht="12.75" x14ac:dyDescent="0.2">
      <c r="A203" s="38"/>
    </row>
    <row r="204" spans="1:1" ht="12.75" x14ac:dyDescent="0.2">
      <c r="A204" s="38"/>
    </row>
    <row r="205" spans="1:1" ht="12.75" x14ac:dyDescent="0.2">
      <c r="A205" s="38"/>
    </row>
    <row r="206" spans="1:1" ht="12.75" x14ac:dyDescent="0.2">
      <c r="A206" s="38"/>
    </row>
    <row r="207" spans="1:1" ht="12.75" x14ac:dyDescent="0.2">
      <c r="A207" s="38"/>
    </row>
    <row r="208" spans="1:1" ht="12.75" x14ac:dyDescent="0.2">
      <c r="A208" s="38"/>
    </row>
    <row r="209" spans="1:1" ht="12.75" x14ac:dyDescent="0.2">
      <c r="A209" s="38"/>
    </row>
    <row r="210" spans="1:1" ht="12.75" x14ac:dyDescent="0.2">
      <c r="A210" s="38"/>
    </row>
    <row r="211" spans="1:1" ht="12.75" x14ac:dyDescent="0.2">
      <c r="A211" s="38"/>
    </row>
    <row r="212" spans="1:1" ht="12.75" x14ac:dyDescent="0.2">
      <c r="A212" s="38"/>
    </row>
    <row r="213" spans="1:1" ht="12.75" x14ac:dyDescent="0.2">
      <c r="A213" s="38"/>
    </row>
    <row r="214" spans="1:1" ht="12.75" x14ac:dyDescent="0.2">
      <c r="A214" s="38"/>
    </row>
    <row r="215" spans="1:1" ht="12.75" x14ac:dyDescent="0.2">
      <c r="A215" s="38"/>
    </row>
    <row r="216" spans="1:1" ht="12.75" x14ac:dyDescent="0.2">
      <c r="A216" s="38"/>
    </row>
    <row r="217" spans="1:1" ht="12.75" x14ac:dyDescent="0.2">
      <c r="A217" s="38"/>
    </row>
    <row r="218" spans="1:1" ht="12.75" x14ac:dyDescent="0.2">
      <c r="A218" s="38"/>
    </row>
    <row r="219" spans="1:1" ht="12.75" x14ac:dyDescent="0.2">
      <c r="A219" s="38"/>
    </row>
    <row r="220" spans="1:1" ht="12.75" x14ac:dyDescent="0.2">
      <c r="A220" s="38"/>
    </row>
    <row r="221" spans="1:1" ht="12.75" x14ac:dyDescent="0.2">
      <c r="A221" s="38"/>
    </row>
    <row r="222" spans="1:1" ht="12.75" x14ac:dyDescent="0.2">
      <c r="A222" s="38"/>
    </row>
    <row r="223" spans="1:1" ht="12.75" x14ac:dyDescent="0.2">
      <c r="A223" s="38"/>
    </row>
    <row r="224" spans="1:1" ht="12.75" x14ac:dyDescent="0.2">
      <c r="A224" s="38"/>
    </row>
    <row r="225" spans="1:1" ht="12.75" x14ac:dyDescent="0.2">
      <c r="A225" s="38"/>
    </row>
    <row r="226" spans="1:1" ht="12.75" x14ac:dyDescent="0.2">
      <c r="A226" s="38"/>
    </row>
    <row r="227" spans="1:1" ht="12.75" x14ac:dyDescent="0.2">
      <c r="A227" s="38"/>
    </row>
    <row r="228" spans="1:1" ht="12.75" x14ac:dyDescent="0.2">
      <c r="A228" s="38"/>
    </row>
    <row r="229" spans="1:1" ht="12.75" x14ac:dyDescent="0.2">
      <c r="A229" s="38"/>
    </row>
    <row r="230" spans="1:1" ht="12.75" x14ac:dyDescent="0.2">
      <c r="A230" s="38"/>
    </row>
    <row r="231" spans="1:1" ht="12.75" x14ac:dyDescent="0.2">
      <c r="A231" s="38"/>
    </row>
    <row r="232" spans="1:1" ht="12.75" x14ac:dyDescent="0.2">
      <c r="A232" s="38"/>
    </row>
    <row r="233" spans="1:1" ht="12.75" x14ac:dyDescent="0.2">
      <c r="A233" s="38"/>
    </row>
    <row r="234" spans="1:1" ht="12.75" x14ac:dyDescent="0.2">
      <c r="A234" s="38"/>
    </row>
    <row r="235" spans="1:1" ht="12.75" x14ac:dyDescent="0.2">
      <c r="A235" s="38"/>
    </row>
    <row r="236" spans="1:1" ht="12.75" x14ac:dyDescent="0.2">
      <c r="A236" s="38"/>
    </row>
    <row r="237" spans="1:1" ht="12.75" x14ac:dyDescent="0.2">
      <c r="A237" s="38"/>
    </row>
    <row r="238" spans="1:1" ht="12.75" x14ac:dyDescent="0.2">
      <c r="A238" s="38"/>
    </row>
    <row r="239" spans="1:1" ht="12.75" x14ac:dyDescent="0.2">
      <c r="A239" s="38"/>
    </row>
    <row r="240" spans="1:1" ht="12.75" x14ac:dyDescent="0.2">
      <c r="A240" s="38"/>
    </row>
    <row r="241" spans="1:1" ht="12.75" x14ac:dyDescent="0.2">
      <c r="A241" s="38"/>
    </row>
    <row r="242" spans="1:1" ht="12.75" x14ac:dyDescent="0.2">
      <c r="A242" s="38"/>
    </row>
    <row r="243" spans="1:1" ht="12.75" x14ac:dyDescent="0.2">
      <c r="A243" s="38"/>
    </row>
    <row r="244" spans="1:1" ht="12.75" x14ac:dyDescent="0.2">
      <c r="A244" s="38"/>
    </row>
    <row r="245" spans="1:1" ht="12.75" x14ac:dyDescent="0.2">
      <c r="A245" s="38"/>
    </row>
    <row r="246" spans="1:1" ht="12.75" x14ac:dyDescent="0.2">
      <c r="A246" s="38"/>
    </row>
    <row r="247" spans="1:1" ht="12.75" x14ac:dyDescent="0.2">
      <c r="A247" s="38"/>
    </row>
    <row r="248" spans="1:1" ht="12.75" x14ac:dyDescent="0.2">
      <c r="A248" s="38"/>
    </row>
    <row r="249" spans="1:1" ht="12.75" x14ac:dyDescent="0.2">
      <c r="A249" s="38"/>
    </row>
    <row r="250" spans="1:1" ht="12.75" x14ac:dyDescent="0.2">
      <c r="A250" s="38"/>
    </row>
    <row r="251" spans="1:1" ht="12.75" x14ac:dyDescent="0.2">
      <c r="A251" s="38"/>
    </row>
    <row r="252" spans="1:1" ht="12.75" x14ac:dyDescent="0.2">
      <c r="A252" s="38"/>
    </row>
    <row r="253" spans="1:1" ht="12.75" x14ac:dyDescent="0.2">
      <c r="A253" s="38"/>
    </row>
    <row r="254" spans="1:1" ht="12.75" x14ac:dyDescent="0.2">
      <c r="A254" s="38"/>
    </row>
    <row r="255" spans="1:1" ht="12.75" x14ac:dyDescent="0.2">
      <c r="A255" s="38"/>
    </row>
    <row r="256" spans="1:1" ht="12.75" x14ac:dyDescent="0.2">
      <c r="A256" s="38"/>
    </row>
    <row r="257" spans="1:1" ht="12.75" x14ac:dyDescent="0.2">
      <c r="A257" s="38"/>
    </row>
    <row r="258" spans="1:1" ht="12.75" x14ac:dyDescent="0.2">
      <c r="A258" s="38"/>
    </row>
    <row r="259" spans="1:1" ht="12.75" x14ac:dyDescent="0.2">
      <c r="A259" s="38"/>
    </row>
    <row r="260" spans="1:1" ht="12.75" x14ac:dyDescent="0.2">
      <c r="A260" s="38"/>
    </row>
    <row r="261" spans="1:1" ht="12.75" x14ac:dyDescent="0.2">
      <c r="A261" s="38"/>
    </row>
    <row r="262" spans="1:1" ht="12.75" x14ac:dyDescent="0.2">
      <c r="A262" s="38"/>
    </row>
    <row r="263" spans="1:1" ht="12.75" x14ac:dyDescent="0.2">
      <c r="A263" s="38"/>
    </row>
    <row r="264" spans="1:1" ht="12.75" x14ac:dyDescent="0.2">
      <c r="A264" s="38"/>
    </row>
    <row r="265" spans="1:1" ht="12.75" x14ac:dyDescent="0.2">
      <c r="A265" s="38"/>
    </row>
    <row r="266" spans="1:1" ht="12.75" x14ac:dyDescent="0.2">
      <c r="A266" s="38"/>
    </row>
    <row r="267" spans="1:1" ht="12.75" x14ac:dyDescent="0.2">
      <c r="A267" s="38"/>
    </row>
    <row r="268" spans="1:1" ht="12.75" x14ac:dyDescent="0.2">
      <c r="A268" s="38"/>
    </row>
    <row r="269" spans="1:1" ht="12.75" x14ac:dyDescent="0.2">
      <c r="A269" s="38"/>
    </row>
    <row r="270" spans="1:1" ht="12.75" x14ac:dyDescent="0.2">
      <c r="A270" s="38"/>
    </row>
    <row r="271" spans="1:1" ht="12.75" x14ac:dyDescent="0.2">
      <c r="A271" s="38"/>
    </row>
    <row r="272" spans="1:1" ht="12.75" x14ac:dyDescent="0.2">
      <c r="A272" s="38"/>
    </row>
    <row r="273" spans="1:1" ht="12.75" x14ac:dyDescent="0.2">
      <c r="A273" s="38"/>
    </row>
    <row r="274" spans="1:1" ht="12.75" x14ac:dyDescent="0.2">
      <c r="A274" s="38"/>
    </row>
    <row r="275" spans="1:1" ht="12.75" x14ac:dyDescent="0.2">
      <c r="A275" s="38"/>
    </row>
    <row r="276" spans="1:1" ht="12.75" x14ac:dyDescent="0.2">
      <c r="A276" s="38"/>
    </row>
    <row r="277" spans="1:1" ht="12.75" x14ac:dyDescent="0.2">
      <c r="A277" s="38"/>
    </row>
    <row r="278" spans="1:1" ht="12.75" x14ac:dyDescent="0.2">
      <c r="A278" s="38"/>
    </row>
    <row r="279" spans="1:1" ht="12.75" x14ac:dyDescent="0.2">
      <c r="A279" s="38"/>
    </row>
    <row r="280" spans="1:1" ht="12.75" x14ac:dyDescent="0.2">
      <c r="A280" s="38"/>
    </row>
    <row r="281" spans="1:1" ht="12.75" x14ac:dyDescent="0.2">
      <c r="A281" s="38"/>
    </row>
    <row r="282" spans="1:1" ht="12.75" x14ac:dyDescent="0.2">
      <c r="A282" s="38"/>
    </row>
    <row r="283" spans="1:1" ht="12.75" x14ac:dyDescent="0.2">
      <c r="A283" s="38"/>
    </row>
    <row r="284" spans="1:1" ht="12.75" x14ac:dyDescent="0.2">
      <c r="A284" s="38"/>
    </row>
    <row r="285" spans="1:1" ht="12.75" x14ac:dyDescent="0.2">
      <c r="A285" s="38"/>
    </row>
    <row r="286" spans="1:1" ht="12.75" x14ac:dyDescent="0.2">
      <c r="A286" s="38"/>
    </row>
    <row r="287" spans="1:1" ht="12.75" x14ac:dyDescent="0.2">
      <c r="A287" s="38"/>
    </row>
    <row r="288" spans="1:1" ht="12.75" x14ac:dyDescent="0.2">
      <c r="A288" s="38"/>
    </row>
    <row r="289" spans="1:1" ht="12.75" x14ac:dyDescent="0.2">
      <c r="A289" s="38"/>
    </row>
    <row r="290" spans="1:1" ht="12.75" x14ac:dyDescent="0.2">
      <c r="A290" s="38"/>
    </row>
    <row r="291" spans="1:1" ht="12.75" x14ac:dyDescent="0.2">
      <c r="A291" s="38"/>
    </row>
    <row r="292" spans="1:1" ht="12.75" x14ac:dyDescent="0.2">
      <c r="A292" s="38"/>
    </row>
    <row r="293" spans="1:1" ht="12.75" x14ac:dyDescent="0.2">
      <c r="A293" s="38"/>
    </row>
    <row r="294" spans="1:1" ht="12.75" x14ac:dyDescent="0.2">
      <c r="A294" s="38"/>
    </row>
    <row r="295" spans="1:1" ht="12.75" x14ac:dyDescent="0.2">
      <c r="A295" s="38"/>
    </row>
    <row r="296" spans="1:1" ht="12.75" x14ac:dyDescent="0.2">
      <c r="A296" s="38"/>
    </row>
    <row r="297" spans="1:1" ht="12.75" x14ac:dyDescent="0.2">
      <c r="A297" s="38"/>
    </row>
    <row r="298" spans="1:1" ht="12.75" x14ac:dyDescent="0.2">
      <c r="A298" s="38"/>
    </row>
    <row r="299" spans="1:1" ht="12.75" x14ac:dyDescent="0.2">
      <c r="A299" s="38"/>
    </row>
    <row r="300" spans="1:1" ht="12.75" x14ac:dyDescent="0.2">
      <c r="A300" s="38"/>
    </row>
    <row r="301" spans="1:1" ht="12.75" x14ac:dyDescent="0.2">
      <c r="A301" s="38"/>
    </row>
    <row r="302" spans="1:1" ht="12.75" x14ac:dyDescent="0.2">
      <c r="A302" s="38"/>
    </row>
    <row r="303" spans="1:1" ht="12.75" x14ac:dyDescent="0.2">
      <c r="A303" s="38"/>
    </row>
    <row r="304" spans="1:1" ht="12.75" x14ac:dyDescent="0.2">
      <c r="A304" s="38"/>
    </row>
    <row r="305" spans="1:1" ht="12.75" x14ac:dyDescent="0.2">
      <c r="A305" s="38"/>
    </row>
    <row r="306" spans="1:1" ht="12.75" x14ac:dyDescent="0.2">
      <c r="A306" s="38"/>
    </row>
    <row r="307" spans="1:1" ht="12.75" x14ac:dyDescent="0.2">
      <c r="A307" s="38"/>
    </row>
    <row r="308" spans="1:1" ht="12.75" x14ac:dyDescent="0.2">
      <c r="A308" s="38"/>
    </row>
    <row r="309" spans="1:1" ht="12.75" x14ac:dyDescent="0.2">
      <c r="A309" s="38"/>
    </row>
    <row r="310" spans="1:1" ht="12.75" x14ac:dyDescent="0.2">
      <c r="A310" s="38"/>
    </row>
    <row r="311" spans="1:1" ht="12.75" x14ac:dyDescent="0.2">
      <c r="A311" s="38"/>
    </row>
    <row r="312" spans="1:1" ht="12.75" x14ac:dyDescent="0.2">
      <c r="A312" s="38"/>
    </row>
    <row r="313" spans="1:1" ht="12.75" x14ac:dyDescent="0.2">
      <c r="A313" s="38"/>
    </row>
    <row r="314" spans="1:1" ht="12.75" x14ac:dyDescent="0.2">
      <c r="A314" s="38"/>
    </row>
    <row r="315" spans="1:1" ht="12.75" x14ac:dyDescent="0.2">
      <c r="A315" s="38"/>
    </row>
    <row r="316" spans="1:1" ht="12.75" x14ac:dyDescent="0.2">
      <c r="A316" s="38"/>
    </row>
    <row r="317" spans="1:1" ht="12.75" x14ac:dyDescent="0.2">
      <c r="A317" s="38"/>
    </row>
    <row r="318" spans="1:1" ht="12.75" x14ac:dyDescent="0.2">
      <c r="A318" s="38"/>
    </row>
    <row r="319" spans="1:1" ht="12.75" x14ac:dyDescent="0.2">
      <c r="A319" s="38"/>
    </row>
    <row r="320" spans="1:1" ht="12.75" x14ac:dyDescent="0.2">
      <c r="A320" s="38"/>
    </row>
    <row r="321" spans="1:1" ht="12.75" x14ac:dyDescent="0.2">
      <c r="A321" s="38"/>
    </row>
    <row r="322" spans="1:1" ht="12.75" x14ac:dyDescent="0.2">
      <c r="A322" s="38"/>
    </row>
    <row r="323" spans="1:1" ht="12.75" x14ac:dyDescent="0.2">
      <c r="A323" s="38"/>
    </row>
    <row r="324" spans="1:1" ht="12.75" x14ac:dyDescent="0.2">
      <c r="A324" s="38"/>
    </row>
    <row r="325" spans="1:1" ht="12.75" x14ac:dyDescent="0.2">
      <c r="A325" s="38"/>
    </row>
    <row r="326" spans="1:1" ht="12.75" x14ac:dyDescent="0.2">
      <c r="A326" s="38"/>
    </row>
    <row r="327" spans="1:1" ht="12.75" x14ac:dyDescent="0.2">
      <c r="A327" s="38"/>
    </row>
    <row r="328" spans="1:1" ht="12.75" x14ac:dyDescent="0.2">
      <c r="A328" s="38"/>
    </row>
    <row r="329" spans="1:1" ht="12.75" x14ac:dyDescent="0.2">
      <c r="A329" s="38"/>
    </row>
    <row r="330" spans="1:1" ht="12.75" x14ac:dyDescent="0.2">
      <c r="A330" s="38"/>
    </row>
    <row r="331" spans="1:1" ht="12.75" x14ac:dyDescent="0.2">
      <c r="A331" s="38"/>
    </row>
    <row r="332" spans="1:1" ht="12.75" x14ac:dyDescent="0.2">
      <c r="A332" s="38"/>
    </row>
    <row r="333" spans="1:1" ht="12.75" x14ac:dyDescent="0.2">
      <c r="A333" s="38"/>
    </row>
    <row r="334" spans="1:1" ht="12.75" x14ac:dyDescent="0.2">
      <c r="A334" s="38"/>
    </row>
    <row r="335" spans="1:1" ht="12.75" x14ac:dyDescent="0.2">
      <c r="A335" s="38"/>
    </row>
    <row r="336" spans="1:1" ht="12.75" x14ac:dyDescent="0.2">
      <c r="A336" s="38"/>
    </row>
    <row r="337" spans="1:1" ht="12.75" x14ac:dyDescent="0.2">
      <c r="A337" s="38"/>
    </row>
    <row r="338" spans="1:1" ht="12.75" x14ac:dyDescent="0.2">
      <c r="A338" s="38"/>
    </row>
    <row r="339" spans="1:1" ht="12.75" x14ac:dyDescent="0.2">
      <c r="A339" s="38"/>
    </row>
    <row r="340" spans="1:1" ht="12.75" x14ac:dyDescent="0.2">
      <c r="A340" s="38"/>
    </row>
    <row r="341" spans="1:1" ht="12.75" x14ac:dyDescent="0.2">
      <c r="A341" s="38"/>
    </row>
    <row r="342" spans="1:1" ht="12.75" x14ac:dyDescent="0.2">
      <c r="A342" s="38"/>
    </row>
    <row r="343" spans="1:1" ht="12.75" x14ac:dyDescent="0.2">
      <c r="A343" s="38"/>
    </row>
    <row r="344" spans="1:1" ht="12.75" x14ac:dyDescent="0.2">
      <c r="A344" s="38"/>
    </row>
    <row r="345" spans="1:1" ht="12.75" x14ac:dyDescent="0.2">
      <c r="A345" s="38"/>
    </row>
    <row r="346" spans="1:1" ht="12.75" x14ac:dyDescent="0.2">
      <c r="A346" s="38"/>
    </row>
    <row r="347" spans="1:1" ht="12.75" x14ac:dyDescent="0.2">
      <c r="A347" s="38"/>
    </row>
    <row r="348" spans="1:1" ht="12.75" x14ac:dyDescent="0.2">
      <c r="A348" s="38"/>
    </row>
    <row r="349" spans="1:1" ht="12.75" x14ac:dyDescent="0.2">
      <c r="A349" s="38"/>
    </row>
    <row r="350" spans="1:1" ht="12.75" x14ac:dyDescent="0.2">
      <c r="A350" s="38"/>
    </row>
    <row r="351" spans="1:1" ht="12.75" x14ac:dyDescent="0.2">
      <c r="A351" s="38"/>
    </row>
    <row r="352" spans="1:1" ht="12.75" x14ac:dyDescent="0.2">
      <c r="A352" s="38"/>
    </row>
    <row r="353" spans="1:1" ht="12.75" x14ac:dyDescent="0.2">
      <c r="A353" s="38"/>
    </row>
    <row r="354" spans="1:1" ht="12.75" x14ac:dyDescent="0.2">
      <c r="A354" s="38"/>
    </row>
    <row r="355" spans="1:1" ht="12.75" x14ac:dyDescent="0.2">
      <c r="A355" s="38"/>
    </row>
    <row r="356" spans="1:1" ht="12.75" x14ac:dyDescent="0.2">
      <c r="A356" s="38"/>
    </row>
    <row r="357" spans="1:1" ht="12.75" x14ac:dyDescent="0.2">
      <c r="A357" s="38"/>
    </row>
    <row r="358" spans="1:1" ht="12.75" x14ac:dyDescent="0.2">
      <c r="A358" s="38"/>
    </row>
    <row r="359" spans="1:1" ht="12.75" x14ac:dyDescent="0.2">
      <c r="A359" s="38"/>
    </row>
    <row r="360" spans="1:1" ht="12.75" x14ac:dyDescent="0.2">
      <c r="A360" s="38"/>
    </row>
    <row r="361" spans="1:1" ht="12.75" x14ac:dyDescent="0.2">
      <c r="A361" s="38"/>
    </row>
    <row r="362" spans="1:1" ht="12.75" x14ac:dyDescent="0.2">
      <c r="A362" s="38"/>
    </row>
    <row r="363" spans="1:1" ht="12.75" x14ac:dyDescent="0.2">
      <c r="A363" s="38"/>
    </row>
    <row r="364" spans="1:1" ht="12.75" x14ac:dyDescent="0.2">
      <c r="A364" s="38"/>
    </row>
    <row r="365" spans="1:1" ht="12.75" x14ac:dyDescent="0.2">
      <c r="A365" s="38"/>
    </row>
    <row r="366" spans="1:1" ht="12.75" x14ac:dyDescent="0.2">
      <c r="A366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E4"/>
  <sheetViews>
    <sheetView workbookViewId="0"/>
  </sheetViews>
  <sheetFormatPr defaultColWidth="14.42578125" defaultRowHeight="15.75" customHeight="1" x14ac:dyDescent="0.2"/>
  <sheetData>
    <row r="1" spans="1:5" x14ac:dyDescent="0.2">
      <c r="A1" s="42" t="s">
        <v>160</v>
      </c>
      <c r="B1" s="42" t="s">
        <v>161</v>
      </c>
      <c r="D1" s="29" t="s">
        <v>162</v>
      </c>
      <c r="E1" s="43" t="s">
        <v>163</v>
      </c>
    </row>
    <row r="2" spans="1:5" x14ac:dyDescent="0.2">
      <c r="A2" s="29" t="s">
        <v>164</v>
      </c>
      <c r="B2" s="29">
        <f>2.21*1000</f>
        <v>2210</v>
      </c>
    </row>
    <row r="3" spans="1:5" x14ac:dyDescent="0.2">
      <c r="A3" s="29" t="s">
        <v>165</v>
      </c>
      <c r="B3" s="29">
        <f>0.91*1000</f>
        <v>910</v>
      </c>
    </row>
    <row r="4" spans="1:5" x14ac:dyDescent="0.2">
      <c r="A4" s="29" t="s">
        <v>166</v>
      </c>
      <c r="B4" s="29">
        <f>2.13*1000</f>
        <v>2130</v>
      </c>
    </row>
  </sheetData>
  <hyperlinks>
    <hyperlink ref="E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D379"/>
  <sheetViews>
    <sheetView workbookViewId="0"/>
  </sheetViews>
  <sheetFormatPr defaultColWidth="14.42578125" defaultRowHeight="15.75" customHeight="1" x14ac:dyDescent="0.2"/>
  <sheetData>
    <row r="1" spans="1:4" x14ac:dyDescent="0.2">
      <c r="A1" s="29" t="s">
        <v>120</v>
      </c>
      <c r="B1" s="29" t="s">
        <v>167</v>
      </c>
      <c r="C1" s="29" t="s">
        <v>168</v>
      </c>
      <c r="D1" s="29" t="s">
        <v>169</v>
      </c>
    </row>
    <row r="2" spans="1:4" x14ac:dyDescent="0.2">
      <c r="A2" s="38">
        <v>43922</v>
      </c>
      <c r="B2" s="29" t="s">
        <v>170</v>
      </c>
      <c r="C2" s="29" t="s">
        <v>171</v>
      </c>
      <c r="D2" s="29">
        <v>35.76</v>
      </c>
    </row>
    <row r="3" spans="1:4" x14ac:dyDescent="0.2">
      <c r="A3" s="38">
        <v>43922</v>
      </c>
      <c r="B3" s="29" t="s">
        <v>170</v>
      </c>
      <c r="C3" s="29" t="s">
        <v>172</v>
      </c>
      <c r="D3" s="29">
        <v>9.66</v>
      </c>
    </row>
    <row r="4" spans="1:4" x14ac:dyDescent="0.2">
      <c r="A4" s="38">
        <v>43922</v>
      </c>
      <c r="B4" s="29" t="s">
        <v>170</v>
      </c>
      <c r="C4" s="29" t="s">
        <v>173</v>
      </c>
      <c r="D4" s="29">
        <v>8.07</v>
      </c>
    </row>
    <row r="5" spans="1:4" x14ac:dyDescent="0.2">
      <c r="A5" s="38">
        <v>43922</v>
      </c>
      <c r="B5" s="29" t="s">
        <v>170</v>
      </c>
      <c r="C5" s="29" t="s">
        <v>174</v>
      </c>
      <c r="D5" s="29">
        <v>5.42</v>
      </c>
    </row>
    <row r="6" spans="1:4" x14ac:dyDescent="0.2">
      <c r="A6" s="38">
        <v>43922</v>
      </c>
      <c r="B6" s="29" t="s">
        <v>170</v>
      </c>
      <c r="C6" s="29" t="s">
        <v>175</v>
      </c>
      <c r="D6" s="29">
        <v>1.73</v>
      </c>
    </row>
    <row r="7" spans="1:4" x14ac:dyDescent="0.2">
      <c r="A7" s="38">
        <v>43922</v>
      </c>
      <c r="B7" s="29" t="s">
        <v>170</v>
      </c>
      <c r="C7" s="29" t="s">
        <v>176</v>
      </c>
      <c r="D7" s="29">
        <v>0.92</v>
      </c>
    </row>
    <row r="8" spans="1:4" x14ac:dyDescent="0.2">
      <c r="A8" s="38">
        <v>43922</v>
      </c>
      <c r="B8" s="29" t="s">
        <v>170</v>
      </c>
      <c r="C8" s="29" t="s">
        <v>177</v>
      </c>
      <c r="D8" s="29">
        <v>0.67</v>
      </c>
    </row>
    <row r="9" spans="1:4" x14ac:dyDescent="0.2">
      <c r="A9" s="38">
        <v>43922</v>
      </c>
      <c r="B9" s="29" t="s">
        <v>170</v>
      </c>
      <c r="C9" s="29" t="s">
        <v>178</v>
      </c>
      <c r="D9" s="29">
        <v>0.51</v>
      </c>
    </row>
    <row r="10" spans="1:4" x14ac:dyDescent="0.2">
      <c r="A10" s="38">
        <v>43922</v>
      </c>
      <c r="B10" s="29" t="s">
        <v>170</v>
      </c>
      <c r="C10" s="29" t="s">
        <v>179</v>
      </c>
      <c r="D10" s="29">
        <v>0.26</v>
      </c>
    </row>
    <row r="11" spans="1:4" x14ac:dyDescent="0.2">
      <c r="A11" s="38">
        <v>43922</v>
      </c>
      <c r="B11" s="29" t="s">
        <v>170</v>
      </c>
      <c r="C11" s="29" t="s">
        <v>180</v>
      </c>
      <c r="D11" s="29">
        <v>0.25</v>
      </c>
    </row>
    <row r="12" spans="1:4" x14ac:dyDescent="0.2">
      <c r="A12" s="38">
        <v>43922</v>
      </c>
      <c r="B12" s="29" t="s">
        <v>170</v>
      </c>
      <c r="C12" s="29" t="s">
        <v>181</v>
      </c>
      <c r="D12" s="29">
        <f>65.08- SUM(D2:D11)</f>
        <v>1.8299999999999983</v>
      </c>
    </row>
    <row r="13" spans="1:4" x14ac:dyDescent="0.2">
      <c r="A13" s="38">
        <v>43922</v>
      </c>
      <c r="B13" s="29" t="s">
        <v>182</v>
      </c>
      <c r="C13" s="29" t="s">
        <v>182</v>
      </c>
      <c r="D13" s="29">
        <v>7.24</v>
      </c>
    </row>
    <row r="14" spans="1:4" x14ac:dyDescent="0.2">
      <c r="A14" s="38">
        <v>43922</v>
      </c>
      <c r="B14" s="29" t="s">
        <v>183</v>
      </c>
      <c r="C14" s="29" t="s">
        <v>183</v>
      </c>
      <c r="D14" s="29">
        <v>6.9</v>
      </c>
    </row>
    <row r="15" spans="1:4" x14ac:dyDescent="0.2">
      <c r="A15" s="38">
        <v>43922</v>
      </c>
      <c r="B15" s="29" t="s">
        <v>184</v>
      </c>
      <c r="C15" s="29" t="s">
        <v>184</v>
      </c>
      <c r="D15" s="29">
        <v>6.17</v>
      </c>
    </row>
    <row r="16" spans="1:4" x14ac:dyDescent="0.2">
      <c r="A16" s="38">
        <v>43922</v>
      </c>
      <c r="B16" s="29" t="s">
        <v>185</v>
      </c>
      <c r="C16" s="29" t="s">
        <v>185</v>
      </c>
      <c r="D16" s="29">
        <v>4.33</v>
      </c>
    </row>
    <row r="17" spans="1:4" x14ac:dyDescent="0.2">
      <c r="A17" s="38">
        <v>43922</v>
      </c>
      <c r="B17" s="29" t="s">
        <v>186</v>
      </c>
      <c r="C17" s="29" t="s">
        <v>186</v>
      </c>
      <c r="D17" s="29">
        <v>3.28</v>
      </c>
    </row>
    <row r="18" spans="1:4" x14ac:dyDescent="0.2">
      <c r="A18" s="38">
        <v>43922</v>
      </c>
      <c r="B18" s="29" t="s">
        <v>187</v>
      </c>
      <c r="C18" s="29" t="s">
        <v>187</v>
      </c>
      <c r="D18" s="29">
        <v>0.82</v>
      </c>
    </row>
    <row r="19" spans="1:4" x14ac:dyDescent="0.2">
      <c r="A19" s="38">
        <v>43922</v>
      </c>
      <c r="B19" s="29" t="s">
        <v>188</v>
      </c>
      <c r="C19" s="29" t="s">
        <v>188</v>
      </c>
      <c r="D19" s="29">
        <v>0.56000000000000005</v>
      </c>
    </row>
    <row r="20" spans="1:4" x14ac:dyDescent="0.2">
      <c r="A20" s="38">
        <v>43922</v>
      </c>
      <c r="B20" s="29" t="s">
        <v>189</v>
      </c>
      <c r="C20" s="29" t="s">
        <v>189</v>
      </c>
      <c r="D20" s="29">
        <v>0.48</v>
      </c>
    </row>
    <row r="21" spans="1:4" x14ac:dyDescent="0.2">
      <c r="A21" s="38">
        <v>43922</v>
      </c>
      <c r="B21" s="29" t="s">
        <v>190</v>
      </c>
      <c r="C21" s="29" t="s">
        <v>190</v>
      </c>
      <c r="D21" s="29">
        <v>0.42</v>
      </c>
    </row>
    <row r="22" spans="1:4" x14ac:dyDescent="0.2">
      <c r="A22" s="38">
        <v>43922</v>
      </c>
      <c r="B22" s="29" t="s">
        <v>181</v>
      </c>
      <c r="C22" s="29" t="s">
        <v>181</v>
      </c>
      <c r="D22" s="39">
        <f>100-SUM(D2:D21)</f>
        <v>4.7199999999999989</v>
      </c>
    </row>
    <row r="23" spans="1:4" x14ac:dyDescent="0.2">
      <c r="A23" s="38">
        <v>43891</v>
      </c>
      <c r="B23" s="29" t="s">
        <v>170</v>
      </c>
      <c r="C23" s="29" t="s">
        <v>171</v>
      </c>
      <c r="D23" s="29">
        <v>37.22</v>
      </c>
    </row>
    <row r="24" spans="1:4" x14ac:dyDescent="0.2">
      <c r="A24" s="38">
        <v>43891</v>
      </c>
      <c r="B24" s="29" t="s">
        <v>170</v>
      </c>
      <c r="C24" s="29" t="s">
        <v>172</v>
      </c>
      <c r="D24" s="29">
        <v>9.81</v>
      </c>
    </row>
    <row r="25" spans="1:4" x14ac:dyDescent="0.2">
      <c r="A25" s="38">
        <v>43891</v>
      </c>
      <c r="B25" s="29" t="s">
        <v>170</v>
      </c>
      <c r="C25" s="29" t="s">
        <v>173</v>
      </c>
      <c r="D25" s="29">
        <v>8.3800000000000008</v>
      </c>
    </row>
    <row r="26" spans="1:4" x14ac:dyDescent="0.2">
      <c r="A26" s="38">
        <v>43891</v>
      </c>
      <c r="B26" s="29" t="s">
        <v>170</v>
      </c>
      <c r="C26" s="29" t="s">
        <v>174</v>
      </c>
      <c r="D26" s="29">
        <v>5.57</v>
      </c>
    </row>
    <row r="27" spans="1:4" x14ac:dyDescent="0.2">
      <c r="A27" s="38">
        <v>43891</v>
      </c>
      <c r="B27" s="29" t="s">
        <v>170</v>
      </c>
      <c r="C27" s="29" t="s">
        <v>175</v>
      </c>
      <c r="D27" s="29">
        <v>1.26</v>
      </c>
    </row>
    <row r="28" spans="1:4" x14ac:dyDescent="0.2">
      <c r="A28" s="38">
        <v>43891</v>
      </c>
      <c r="B28" s="29" t="s">
        <v>170</v>
      </c>
      <c r="C28" s="29" t="s">
        <v>176</v>
      </c>
      <c r="D28" s="29">
        <v>0.72</v>
      </c>
    </row>
    <row r="29" spans="1:4" x14ac:dyDescent="0.2">
      <c r="A29" s="38">
        <v>43891</v>
      </c>
      <c r="B29" s="29" t="s">
        <v>170</v>
      </c>
      <c r="C29" s="29" t="s">
        <v>177</v>
      </c>
      <c r="D29" s="29">
        <v>0.75</v>
      </c>
    </row>
    <row r="30" spans="1:4" x14ac:dyDescent="0.2">
      <c r="A30" s="38">
        <v>43891</v>
      </c>
      <c r="B30" s="29" t="s">
        <v>170</v>
      </c>
      <c r="C30" s="29" t="s">
        <v>178</v>
      </c>
      <c r="D30" s="29">
        <v>0.63</v>
      </c>
    </row>
    <row r="31" spans="1:4" x14ac:dyDescent="0.2">
      <c r="A31" s="38">
        <v>43891</v>
      </c>
      <c r="B31" s="29" t="s">
        <v>170</v>
      </c>
      <c r="C31" s="29" t="s">
        <v>191</v>
      </c>
      <c r="D31" s="29">
        <v>0.43</v>
      </c>
    </row>
    <row r="32" spans="1:4" x14ac:dyDescent="0.2">
      <c r="A32" s="38">
        <v>43891</v>
      </c>
      <c r="B32" s="29" t="s">
        <v>170</v>
      </c>
      <c r="C32" s="29" t="s">
        <v>192</v>
      </c>
      <c r="D32" s="29">
        <v>0.26</v>
      </c>
    </row>
    <row r="33" spans="1:4" x14ac:dyDescent="0.2">
      <c r="A33" s="38">
        <v>43891</v>
      </c>
      <c r="B33" s="29" t="s">
        <v>170</v>
      </c>
      <c r="C33" s="29" t="s">
        <v>181</v>
      </c>
      <c r="D33" s="29">
        <f>67.26-SUM(D23:D32)</f>
        <v>2.2299999999999898</v>
      </c>
    </row>
    <row r="34" spans="1:4" x14ac:dyDescent="0.2">
      <c r="A34" s="38">
        <v>43891</v>
      </c>
      <c r="B34" s="29" t="s">
        <v>182</v>
      </c>
      <c r="C34" s="29" t="s">
        <v>182</v>
      </c>
      <c r="D34" s="29">
        <v>7.06</v>
      </c>
    </row>
    <row r="35" spans="1:4" x14ac:dyDescent="0.2">
      <c r="A35" s="38">
        <v>43891</v>
      </c>
      <c r="B35" s="29" t="s">
        <v>183</v>
      </c>
      <c r="C35" s="29" t="s">
        <v>183</v>
      </c>
      <c r="D35" s="29">
        <v>5.96</v>
      </c>
    </row>
    <row r="36" spans="1:4" x14ac:dyDescent="0.2">
      <c r="A36" s="38">
        <v>43891</v>
      </c>
      <c r="B36" s="29" t="s">
        <v>184</v>
      </c>
      <c r="C36" s="29" t="s">
        <v>184</v>
      </c>
      <c r="D36" s="29">
        <v>5.61</v>
      </c>
    </row>
    <row r="37" spans="1:4" x14ac:dyDescent="0.2">
      <c r="A37" s="38">
        <v>43891</v>
      </c>
      <c r="B37" s="29" t="s">
        <v>185</v>
      </c>
      <c r="C37" s="29" t="s">
        <v>185</v>
      </c>
      <c r="D37" s="29">
        <v>4.1100000000000003</v>
      </c>
    </row>
    <row r="38" spans="1:4" x14ac:dyDescent="0.2">
      <c r="A38" s="38">
        <v>43891</v>
      </c>
      <c r="B38" s="29" t="s">
        <v>186</v>
      </c>
      <c r="C38" s="29" t="s">
        <v>186</v>
      </c>
      <c r="D38" s="29">
        <v>3.52</v>
      </c>
    </row>
    <row r="39" spans="1:4" x14ac:dyDescent="0.2">
      <c r="A39" s="38">
        <v>43891</v>
      </c>
      <c r="B39" s="29" t="s">
        <v>187</v>
      </c>
      <c r="C39" s="29" t="s">
        <v>187</v>
      </c>
      <c r="D39" s="29">
        <v>0.79</v>
      </c>
    </row>
    <row r="40" spans="1:4" x14ac:dyDescent="0.2">
      <c r="A40" s="38">
        <v>43891</v>
      </c>
      <c r="B40" s="29" t="s">
        <v>188</v>
      </c>
      <c r="C40" s="29" t="s">
        <v>188</v>
      </c>
      <c r="D40" s="29">
        <v>0.43</v>
      </c>
    </row>
    <row r="41" spans="1:4" x14ac:dyDescent="0.2">
      <c r="A41" s="38">
        <v>43891</v>
      </c>
      <c r="B41" s="29" t="s">
        <v>189</v>
      </c>
      <c r="C41" s="29" t="s">
        <v>189</v>
      </c>
      <c r="D41" s="29">
        <v>0.86</v>
      </c>
    </row>
    <row r="42" spans="1:4" x14ac:dyDescent="0.2">
      <c r="A42" s="38">
        <v>43891</v>
      </c>
      <c r="B42" s="29" t="s">
        <v>190</v>
      </c>
      <c r="C42" s="29" t="s">
        <v>190</v>
      </c>
      <c r="D42" s="29">
        <v>0.47</v>
      </c>
    </row>
    <row r="43" spans="1:4" x14ac:dyDescent="0.2">
      <c r="A43" s="38">
        <v>43891</v>
      </c>
      <c r="B43" s="29" t="s">
        <v>181</v>
      </c>
      <c r="C43" s="29" t="s">
        <v>181</v>
      </c>
      <c r="D43" s="39">
        <f>100-SUM(D23:D42)</f>
        <v>3.9299999999999926</v>
      </c>
    </row>
    <row r="44" spans="1:4" x14ac:dyDescent="0.2">
      <c r="A44" s="38">
        <v>43862</v>
      </c>
      <c r="B44" s="29" t="s">
        <v>170</v>
      </c>
      <c r="C44" s="29" t="s">
        <v>171</v>
      </c>
      <c r="D44" s="29">
        <v>36.96</v>
      </c>
    </row>
    <row r="45" spans="1:4" x14ac:dyDescent="0.2">
      <c r="A45" s="38">
        <v>43862</v>
      </c>
      <c r="B45" s="29" t="s">
        <v>170</v>
      </c>
      <c r="C45" s="29" t="s">
        <v>172</v>
      </c>
      <c r="D45" s="29">
        <v>11.04</v>
      </c>
    </row>
    <row r="46" spans="1:4" x14ac:dyDescent="0.2">
      <c r="A46" s="38">
        <v>43862</v>
      </c>
      <c r="B46" s="29" t="s">
        <v>170</v>
      </c>
      <c r="C46" s="29" t="s">
        <v>173</v>
      </c>
      <c r="D46" s="29">
        <v>8.4499999999999993</v>
      </c>
    </row>
    <row r="47" spans="1:4" x14ac:dyDescent="0.2">
      <c r="A47" s="38">
        <v>43862</v>
      </c>
      <c r="B47" s="29" t="s">
        <v>170</v>
      </c>
      <c r="C47" s="29" t="s">
        <v>174</v>
      </c>
      <c r="D47" s="29">
        <v>6.14</v>
      </c>
    </row>
    <row r="48" spans="1:4" x14ac:dyDescent="0.2">
      <c r="A48" s="38">
        <v>43862</v>
      </c>
      <c r="B48" s="29" t="s">
        <v>170</v>
      </c>
      <c r="C48" s="29" t="s">
        <v>175</v>
      </c>
      <c r="D48" s="29">
        <v>1.66</v>
      </c>
    </row>
    <row r="49" spans="1:4" x14ac:dyDescent="0.2">
      <c r="A49" s="38">
        <v>43862</v>
      </c>
      <c r="B49" s="29" t="s">
        <v>170</v>
      </c>
      <c r="C49" s="29" t="s">
        <v>176</v>
      </c>
      <c r="D49" s="29">
        <v>0.95</v>
      </c>
    </row>
    <row r="50" spans="1:4" x14ac:dyDescent="0.2">
      <c r="A50" s="38">
        <v>43862</v>
      </c>
      <c r="B50" s="29" t="s">
        <v>170</v>
      </c>
      <c r="C50" s="29" t="s">
        <v>177</v>
      </c>
      <c r="D50" s="29">
        <v>0.79</v>
      </c>
    </row>
    <row r="51" spans="1:4" x14ac:dyDescent="0.2">
      <c r="A51" s="38">
        <v>43862</v>
      </c>
      <c r="B51" s="29" t="s">
        <v>170</v>
      </c>
      <c r="C51" s="29" t="s">
        <v>178</v>
      </c>
      <c r="D51" s="29">
        <v>2.37</v>
      </c>
    </row>
    <row r="52" spans="1:4" x14ac:dyDescent="0.2">
      <c r="A52" s="38">
        <v>43862</v>
      </c>
      <c r="B52" s="29" t="s">
        <v>170</v>
      </c>
      <c r="C52" s="29" t="s">
        <v>191</v>
      </c>
      <c r="D52" s="29">
        <v>0.95</v>
      </c>
    </row>
    <row r="53" spans="1:4" x14ac:dyDescent="0.2">
      <c r="A53" s="38">
        <v>43862</v>
      </c>
      <c r="B53" s="29" t="s">
        <v>170</v>
      </c>
      <c r="C53" s="29" t="s">
        <v>193</v>
      </c>
      <c r="D53" s="29">
        <v>0.32</v>
      </c>
    </row>
    <row r="54" spans="1:4" x14ac:dyDescent="0.2">
      <c r="A54" s="38">
        <v>43862</v>
      </c>
      <c r="B54" s="29" t="s">
        <v>170</v>
      </c>
      <c r="C54" s="29" t="s">
        <v>181</v>
      </c>
      <c r="D54" s="39">
        <f>72.03-SUM(D44:D53)</f>
        <v>2.3999999999999915</v>
      </c>
    </row>
    <row r="55" spans="1:4" x14ac:dyDescent="0.2">
      <c r="A55" s="38">
        <v>43862</v>
      </c>
      <c r="B55" s="29" t="s">
        <v>182</v>
      </c>
      <c r="C55" s="29" t="s">
        <v>182</v>
      </c>
      <c r="D55" s="29">
        <v>4.47</v>
      </c>
    </row>
    <row r="56" spans="1:4" x14ac:dyDescent="0.2">
      <c r="A56" s="38">
        <v>43862</v>
      </c>
      <c r="B56" s="29" t="s">
        <v>183</v>
      </c>
      <c r="C56" s="29" t="s">
        <v>183</v>
      </c>
      <c r="D56" s="29">
        <v>5.46</v>
      </c>
    </row>
    <row r="57" spans="1:4" x14ac:dyDescent="0.2">
      <c r="A57" s="38">
        <v>43862</v>
      </c>
      <c r="B57" s="29" t="s">
        <v>184</v>
      </c>
      <c r="C57" s="29" t="s">
        <v>184</v>
      </c>
      <c r="D57" s="29">
        <v>3.2</v>
      </c>
    </row>
    <row r="58" spans="1:4" x14ac:dyDescent="0.2">
      <c r="A58" s="38">
        <v>43862</v>
      </c>
      <c r="B58" s="29" t="s">
        <v>185</v>
      </c>
      <c r="C58" s="29" t="s">
        <v>185</v>
      </c>
      <c r="D58" s="29">
        <v>3.88</v>
      </c>
    </row>
    <row r="59" spans="1:4" x14ac:dyDescent="0.2">
      <c r="A59" s="38">
        <v>43862</v>
      </c>
      <c r="B59" s="29" t="s">
        <v>186</v>
      </c>
      <c r="C59" s="29" t="s">
        <v>186</v>
      </c>
      <c r="D59" s="29">
        <v>2.96</v>
      </c>
    </row>
    <row r="60" spans="1:4" x14ac:dyDescent="0.2">
      <c r="A60" s="38">
        <v>43862</v>
      </c>
      <c r="B60" s="29" t="s">
        <v>187</v>
      </c>
      <c r="C60" s="29" t="s">
        <v>187</v>
      </c>
      <c r="D60" s="29">
        <v>0.9</v>
      </c>
    </row>
    <row r="61" spans="1:4" x14ac:dyDescent="0.2">
      <c r="A61" s="38">
        <v>43862</v>
      </c>
      <c r="B61" s="29" t="s">
        <v>188</v>
      </c>
      <c r="C61" s="29" t="s">
        <v>188</v>
      </c>
      <c r="D61" s="29">
        <v>0.37</v>
      </c>
    </row>
    <row r="62" spans="1:4" x14ac:dyDescent="0.2">
      <c r="A62" s="38">
        <v>43862</v>
      </c>
      <c r="B62" s="29" t="s">
        <v>189</v>
      </c>
      <c r="C62" s="29" t="s">
        <v>189</v>
      </c>
      <c r="D62" s="29">
        <v>0.95</v>
      </c>
    </row>
    <row r="63" spans="1:4" x14ac:dyDescent="0.2">
      <c r="A63" s="38">
        <v>43862</v>
      </c>
      <c r="B63" s="29" t="s">
        <v>190</v>
      </c>
      <c r="C63" s="29" t="s">
        <v>190</v>
      </c>
      <c r="D63" s="29">
        <v>0.46</v>
      </c>
    </row>
    <row r="64" spans="1:4" x14ac:dyDescent="0.2">
      <c r="A64" s="38">
        <v>43862</v>
      </c>
      <c r="B64" s="29" t="s">
        <v>181</v>
      </c>
      <c r="C64" s="29" t="s">
        <v>181</v>
      </c>
      <c r="D64" s="39">
        <f>100-SUM(D44:D63)</f>
        <v>5.3200000000000074</v>
      </c>
    </row>
    <row r="65" spans="1:4" x14ac:dyDescent="0.2">
      <c r="A65" s="38">
        <v>43831</v>
      </c>
      <c r="B65" s="29" t="s">
        <v>170</v>
      </c>
      <c r="C65" s="29" t="s">
        <v>171</v>
      </c>
      <c r="D65" s="29">
        <v>36.01</v>
      </c>
    </row>
    <row r="66" spans="1:4" x14ac:dyDescent="0.2">
      <c r="A66" s="38">
        <v>43831</v>
      </c>
      <c r="B66" s="29" t="s">
        <v>170</v>
      </c>
      <c r="C66" s="29" t="s">
        <v>172</v>
      </c>
      <c r="D66" s="29">
        <v>12.12</v>
      </c>
    </row>
    <row r="67" spans="1:4" x14ac:dyDescent="0.2">
      <c r="A67" s="38">
        <v>43831</v>
      </c>
      <c r="B67" s="29" t="s">
        <v>170</v>
      </c>
      <c r="C67" s="29" t="s">
        <v>173</v>
      </c>
      <c r="D67" s="29">
        <v>8.27</v>
      </c>
    </row>
    <row r="68" spans="1:4" x14ac:dyDescent="0.2">
      <c r="A68" s="38">
        <v>43831</v>
      </c>
      <c r="B68" s="29" t="s">
        <v>170</v>
      </c>
      <c r="C68" s="29" t="s">
        <v>174</v>
      </c>
      <c r="D68" s="29">
        <v>6.06</v>
      </c>
    </row>
    <row r="69" spans="1:4" x14ac:dyDescent="0.2">
      <c r="A69" s="38">
        <v>43831</v>
      </c>
      <c r="B69" s="29" t="s">
        <v>170</v>
      </c>
      <c r="C69" s="29" t="s">
        <v>175</v>
      </c>
      <c r="D69" s="29">
        <v>1.77</v>
      </c>
    </row>
    <row r="70" spans="1:4" x14ac:dyDescent="0.2">
      <c r="A70" s="38">
        <v>43831</v>
      </c>
      <c r="B70" s="29" t="s">
        <v>170</v>
      </c>
      <c r="C70" s="29" t="s">
        <v>176</v>
      </c>
      <c r="D70" s="29">
        <v>1.31</v>
      </c>
    </row>
    <row r="71" spans="1:4" x14ac:dyDescent="0.2">
      <c r="A71" s="38">
        <v>43831</v>
      </c>
      <c r="B71" s="29" t="s">
        <v>170</v>
      </c>
      <c r="C71" s="29" t="s">
        <v>177</v>
      </c>
      <c r="D71" s="29">
        <v>0.75</v>
      </c>
    </row>
    <row r="72" spans="1:4" x14ac:dyDescent="0.2">
      <c r="A72" s="38">
        <v>43831</v>
      </c>
      <c r="B72" s="29" t="s">
        <v>170</v>
      </c>
      <c r="C72" s="29" t="s">
        <v>178</v>
      </c>
      <c r="D72" s="29">
        <v>2.57</v>
      </c>
    </row>
    <row r="73" spans="1:4" x14ac:dyDescent="0.2">
      <c r="A73" s="38">
        <v>43831</v>
      </c>
      <c r="B73" s="29" t="s">
        <v>170</v>
      </c>
      <c r="C73" s="29" t="s">
        <v>191</v>
      </c>
      <c r="D73" s="29">
        <v>0.92</v>
      </c>
    </row>
    <row r="74" spans="1:4" x14ac:dyDescent="0.2">
      <c r="A74" s="38">
        <v>43831</v>
      </c>
      <c r="B74" s="29" t="s">
        <v>170</v>
      </c>
      <c r="C74" s="29" t="s">
        <v>194</v>
      </c>
      <c r="D74" s="29">
        <v>0.73</v>
      </c>
    </row>
    <row r="75" spans="1:4" x14ac:dyDescent="0.2">
      <c r="A75" s="38">
        <v>43831</v>
      </c>
      <c r="B75" s="29" t="s">
        <v>170</v>
      </c>
      <c r="C75" s="29" t="s">
        <v>181</v>
      </c>
      <c r="D75" s="39">
        <f>72.82-SUM(D65:D74)</f>
        <v>2.3100000000000023</v>
      </c>
    </row>
    <row r="76" spans="1:4" x14ac:dyDescent="0.2">
      <c r="A76" s="38">
        <v>43831</v>
      </c>
      <c r="B76" s="29" t="s">
        <v>182</v>
      </c>
      <c r="C76" s="29" t="s">
        <v>182</v>
      </c>
      <c r="D76" s="29">
        <v>3.44</v>
      </c>
    </row>
    <row r="77" spans="1:4" x14ac:dyDescent="0.2">
      <c r="A77" s="38">
        <v>43831</v>
      </c>
      <c r="B77" s="29" t="s">
        <v>183</v>
      </c>
      <c r="C77" s="29" t="s">
        <v>183</v>
      </c>
      <c r="D77" s="29">
        <v>6.04</v>
      </c>
    </row>
    <row r="78" spans="1:4" x14ac:dyDescent="0.2">
      <c r="A78" s="38">
        <v>43831</v>
      </c>
      <c r="B78" s="29" t="s">
        <v>184</v>
      </c>
      <c r="C78" s="29" t="s">
        <v>184</v>
      </c>
      <c r="D78" s="29">
        <v>3.48</v>
      </c>
    </row>
    <row r="79" spans="1:4" x14ac:dyDescent="0.2">
      <c r="A79" s="38">
        <v>43831</v>
      </c>
      <c r="B79" s="29" t="s">
        <v>185</v>
      </c>
      <c r="C79" s="29" t="s">
        <v>185</v>
      </c>
      <c r="D79" s="29">
        <v>4.13</v>
      </c>
    </row>
    <row r="80" spans="1:4" x14ac:dyDescent="0.2">
      <c r="A80" s="38">
        <v>43831</v>
      </c>
      <c r="B80" s="29" t="s">
        <v>186</v>
      </c>
      <c r="C80" s="29" t="s">
        <v>186</v>
      </c>
      <c r="D80" s="29">
        <v>3.2</v>
      </c>
    </row>
    <row r="81" spans="1:4" x14ac:dyDescent="0.2">
      <c r="A81" s="38">
        <v>43831</v>
      </c>
      <c r="B81" s="29" t="s">
        <v>187</v>
      </c>
      <c r="C81" s="29" t="s">
        <v>187</v>
      </c>
      <c r="D81" s="29">
        <v>1.06</v>
      </c>
    </row>
    <row r="82" spans="1:4" x14ac:dyDescent="0.2">
      <c r="A82" s="38">
        <v>43831</v>
      </c>
      <c r="B82" s="29" t="s">
        <v>195</v>
      </c>
      <c r="C82" s="29" t="s">
        <v>195</v>
      </c>
      <c r="D82" s="29">
        <v>0.55000000000000004</v>
      </c>
    </row>
    <row r="83" spans="1:4" x14ac:dyDescent="0.2">
      <c r="A83" s="38">
        <v>43831</v>
      </c>
      <c r="B83" s="29" t="s">
        <v>189</v>
      </c>
      <c r="C83" s="29" t="s">
        <v>189</v>
      </c>
      <c r="D83" s="29">
        <v>1.01</v>
      </c>
    </row>
    <row r="84" spans="1:4" x14ac:dyDescent="0.2">
      <c r="A84" s="38">
        <v>43831</v>
      </c>
      <c r="B84" s="29" t="s">
        <v>190</v>
      </c>
      <c r="C84" s="29" t="s">
        <v>190</v>
      </c>
      <c r="D84" s="29">
        <v>0.5</v>
      </c>
    </row>
    <row r="85" spans="1:4" x14ac:dyDescent="0.2">
      <c r="A85" s="38">
        <v>43831</v>
      </c>
      <c r="B85" s="29" t="s">
        <v>181</v>
      </c>
      <c r="C85" s="29" t="s">
        <v>181</v>
      </c>
      <c r="D85" s="39">
        <f>100-SUM(D65:D84)</f>
        <v>3.769999999999996</v>
      </c>
    </row>
    <row r="86" spans="1:4" x14ac:dyDescent="0.2">
      <c r="A86" s="38">
        <v>43952</v>
      </c>
      <c r="B86" s="29" t="s">
        <v>170</v>
      </c>
      <c r="C86" s="29" t="s">
        <v>171</v>
      </c>
      <c r="D86" s="29">
        <v>35.76</v>
      </c>
    </row>
    <row r="87" spans="1:4" x14ac:dyDescent="0.2">
      <c r="A87" s="38">
        <v>43952</v>
      </c>
      <c r="B87" s="29" t="s">
        <v>170</v>
      </c>
      <c r="C87" s="29" t="s">
        <v>172</v>
      </c>
      <c r="D87" s="29">
        <v>9.66</v>
      </c>
    </row>
    <row r="88" spans="1:4" x14ac:dyDescent="0.2">
      <c r="A88" s="38">
        <v>43952</v>
      </c>
      <c r="B88" s="29" t="s">
        <v>170</v>
      </c>
      <c r="C88" s="29" t="s">
        <v>173</v>
      </c>
      <c r="D88" s="29">
        <v>8.07</v>
      </c>
    </row>
    <row r="89" spans="1:4" x14ac:dyDescent="0.2">
      <c r="A89" s="38">
        <v>43952</v>
      </c>
      <c r="B89" s="29" t="s">
        <v>170</v>
      </c>
      <c r="C89" s="29" t="s">
        <v>174</v>
      </c>
      <c r="D89" s="29">
        <v>5.42</v>
      </c>
    </row>
    <row r="90" spans="1:4" x14ac:dyDescent="0.2">
      <c r="A90" s="38">
        <v>43952</v>
      </c>
      <c r="B90" s="29" t="s">
        <v>170</v>
      </c>
      <c r="C90" s="29" t="s">
        <v>175</v>
      </c>
      <c r="D90" s="29">
        <v>1.73</v>
      </c>
    </row>
    <row r="91" spans="1:4" x14ac:dyDescent="0.2">
      <c r="A91" s="38">
        <v>43952</v>
      </c>
      <c r="B91" s="29" t="s">
        <v>170</v>
      </c>
      <c r="C91" s="29" t="s">
        <v>176</v>
      </c>
      <c r="D91" s="29">
        <v>0.92</v>
      </c>
    </row>
    <row r="92" spans="1:4" x14ac:dyDescent="0.2">
      <c r="A92" s="38">
        <v>43952</v>
      </c>
      <c r="B92" s="29" t="s">
        <v>170</v>
      </c>
      <c r="C92" s="29" t="s">
        <v>177</v>
      </c>
      <c r="D92" s="29">
        <v>0.67</v>
      </c>
    </row>
    <row r="93" spans="1:4" x14ac:dyDescent="0.2">
      <c r="A93" s="38">
        <v>43952</v>
      </c>
      <c r="B93" s="29" t="s">
        <v>170</v>
      </c>
      <c r="C93" s="29" t="s">
        <v>178</v>
      </c>
      <c r="D93" s="29">
        <v>0.51</v>
      </c>
    </row>
    <row r="94" spans="1:4" x14ac:dyDescent="0.2">
      <c r="A94" s="38">
        <v>43952</v>
      </c>
      <c r="B94" s="29" t="s">
        <v>170</v>
      </c>
      <c r="C94" s="29" t="s">
        <v>179</v>
      </c>
      <c r="D94" s="29">
        <v>0.26</v>
      </c>
    </row>
    <row r="95" spans="1:4" x14ac:dyDescent="0.2">
      <c r="A95" s="38">
        <v>43952</v>
      </c>
      <c r="B95" s="29" t="s">
        <v>170</v>
      </c>
      <c r="C95" s="29" t="s">
        <v>180</v>
      </c>
      <c r="D95" s="29">
        <v>0.25</v>
      </c>
    </row>
    <row r="96" spans="1:4" x14ac:dyDescent="0.2">
      <c r="A96" s="38">
        <v>43952</v>
      </c>
      <c r="B96" s="29" t="s">
        <v>170</v>
      </c>
      <c r="C96" s="29" t="s">
        <v>181</v>
      </c>
      <c r="D96" s="29">
        <f>65.08- SUM(D86:D95)</f>
        <v>1.8299999999999983</v>
      </c>
    </row>
    <row r="97" spans="1:4" x14ac:dyDescent="0.2">
      <c r="A97" s="38">
        <v>43952</v>
      </c>
      <c r="B97" s="29" t="s">
        <v>182</v>
      </c>
      <c r="C97" s="29" t="s">
        <v>182</v>
      </c>
      <c r="D97" s="29">
        <v>7.24</v>
      </c>
    </row>
    <row r="98" spans="1:4" x14ac:dyDescent="0.2">
      <c r="A98" s="38">
        <v>43952</v>
      </c>
      <c r="B98" s="29" t="s">
        <v>183</v>
      </c>
      <c r="C98" s="29" t="s">
        <v>183</v>
      </c>
      <c r="D98" s="29">
        <v>6.9</v>
      </c>
    </row>
    <row r="99" spans="1:4" x14ac:dyDescent="0.2">
      <c r="A99" s="38">
        <v>43952</v>
      </c>
      <c r="B99" s="29" t="s">
        <v>184</v>
      </c>
      <c r="C99" s="29" t="s">
        <v>184</v>
      </c>
      <c r="D99" s="29">
        <v>6.17</v>
      </c>
    </row>
    <row r="100" spans="1:4" x14ac:dyDescent="0.2">
      <c r="A100" s="38">
        <v>43952</v>
      </c>
      <c r="B100" s="29" t="s">
        <v>185</v>
      </c>
      <c r="C100" s="29" t="s">
        <v>185</v>
      </c>
      <c r="D100" s="29">
        <v>4.33</v>
      </c>
    </row>
    <row r="101" spans="1:4" x14ac:dyDescent="0.2">
      <c r="A101" s="38">
        <v>43952</v>
      </c>
      <c r="B101" s="29" t="s">
        <v>186</v>
      </c>
      <c r="C101" s="29" t="s">
        <v>186</v>
      </c>
      <c r="D101" s="29">
        <v>3.28</v>
      </c>
    </row>
    <row r="102" spans="1:4" x14ac:dyDescent="0.2">
      <c r="A102" s="38">
        <v>43952</v>
      </c>
      <c r="B102" s="29" t="s">
        <v>187</v>
      </c>
      <c r="C102" s="29" t="s">
        <v>187</v>
      </c>
      <c r="D102" s="29">
        <v>0.82</v>
      </c>
    </row>
    <row r="103" spans="1:4" x14ac:dyDescent="0.2">
      <c r="A103" s="38">
        <v>43952</v>
      </c>
      <c r="B103" s="29" t="s">
        <v>188</v>
      </c>
      <c r="C103" s="29" t="s">
        <v>188</v>
      </c>
      <c r="D103" s="29">
        <v>0.56000000000000005</v>
      </c>
    </row>
    <row r="104" spans="1:4" x14ac:dyDescent="0.2">
      <c r="A104" s="38">
        <v>43952</v>
      </c>
      <c r="B104" s="29" t="s">
        <v>189</v>
      </c>
      <c r="C104" s="29" t="s">
        <v>189</v>
      </c>
      <c r="D104" s="29">
        <v>0.48</v>
      </c>
    </row>
    <row r="105" spans="1:4" x14ac:dyDescent="0.2">
      <c r="A105" s="38">
        <v>43952</v>
      </c>
      <c r="B105" s="29" t="s">
        <v>190</v>
      </c>
      <c r="C105" s="29" t="s">
        <v>190</v>
      </c>
      <c r="D105" s="29">
        <v>0.42</v>
      </c>
    </row>
    <row r="106" spans="1:4" x14ac:dyDescent="0.2">
      <c r="A106" s="38">
        <v>43952</v>
      </c>
      <c r="B106" s="29" t="s">
        <v>181</v>
      </c>
      <c r="C106" s="29" t="s">
        <v>181</v>
      </c>
      <c r="D106" s="39">
        <f>100-SUM(D86:D105)</f>
        <v>4.7199999999999989</v>
      </c>
    </row>
    <row r="107" spans="1:4" x14ac:dyDescent="0.2">
      <c r="A107" s="38">
        <v>43983</v>
      </c>
      <c r="B107" s="29" t="s">
        <v>170</v>
      </c>
      <c r="C107" s="29" t="s">
        <v>171</v>
      </c>
      <c r="D107" s="29">
        <v>35.76</v>
      </c>
    </row>
    <row r="108" spans="1:4" x14ac:dyDescent="0.2">
      <c r="A108" s="38">
        <v>43983</v>
      </c>
      <c r="B108" s="29" t="s">
        <v>170</v>
      </c>
      <c r="C108" s="29" t="s">
        <v>172</v>
      </c>
      <c r="D108" s="29">
        <v>9.66</v>
      </c>
    </row>
    <row r="109" spans="1:4" x14ac:dyDescent="0.2">
      <c r="A109" s="38">
        <v>43983</v>
      </c>
      <c r="B109" s="29" t="s">
        <v>170</v>
      </c>
      <c r="C109" s="29" t="s">
        <v>173</v>
      </c>
      <c r="D109" s="29">
        <v>8.07</v>
      </c>
    </row>
    <row r="110" spans="1:4" x14ac:dyDescent="0.2">
      <c r="A110" s="38">
        <v>43983</v>
      </c>
      <c r="B110" s="29" t="s">
        <v>170</v>
      </c>
      <c r="C110" s="29" t="s">
        <v>174</v>
      </c>
      <c r="D110" s="29">
        <v>5.42</v>
      </c>
    </row>
    <row r="111" spans="1:4" x14ac:dyDescent="0.2">
      <c r="A111" s="38">
        <v>43983</v>
      </c>
      <c r="B111" s="29" t="s">
        <v>170</v>
      </c>
      <c r="C111" s="29" t="s">
        <v>175</v>
      </c>
      <c r="D111" s="29">
        <v>1.73</v>
      </c>
    </row>
    <row r="112" spans="1:4" x14ac:dyDescent="0.2">
      <c r="A112" s="38">
        <v>43983</v>
      </c>
      <c r="B112" s="29" t="s">
        <v>170</v>
      </c>
      <c r="C112" s="29" t="s">
        <v>176</v>
      </c>
      <c r="D112" s="29">
        <v>0.92</v>
      </c>
    </row>
    <row r="113" spans="1:4" x14ac:dyDescent="0.2">
      <c r="A113" s="38">
        <v>43983</v>
      </c>
      <c r="B113" s="29" t="s">
        <v>170</v>
      </c>
      <c r="C113" s="29" t="s">
        <v>177</v>
      </c>
      <c r="D113" s="29">
        <v>0.67</v>
      </c>
    </row>
    <row r="114" spans="1:4" x14ac:dyDescent="0.2">
      <c r="A114" s="38">
        <v>43983</v>
      </c>
      <c r="B114" s="29" t="s">
        <v>170</v>
      </c>
      <c r="C114" s="29" t="s">
        <v>178</v>
      </c>
      <c r="D114" s="29">
        <v>0.51</v>
      </c>
    </row>
    <row r="115" spans="1:4" x14ac:dyDescent="0.2">
      <c r="A115" s="38">
        <v>43983</v>
      </c>
      <c r="B115" s="29" t="s">
        <v>170</v>
      </c>
      <c r="C115" s="29" t="s">
        <v>179</v>
      </c>
      <c r="D115" s="29">
        <v>0.26</v>
      </c>
    </row>
    <row r="116" spans="1:4" x14ac:dyDescent="0.2">
      <c r="A116" s="38">
        <v>43983</v>
      </c>
      <c r="B116" s="29" t="s">
        <v>170</v>
      </c>
      <c r="C116" s="29" t="s">
        <v>180</v>
      </c>
      <c r="D116" s="29">
        <v>0.25</v>
      </c>
    </row>
    <row r="117" spans="1:4" x14ac:dyDescent="0.2">
      <c r="A117" s="38">
        <v>43983</v>
      </c>
      <c r="B117" s="29" t="s">
        <v>170</v>
      </c>
      <c r="C117" s="29" t="s">
        <v>181</v>
      </c>
      <c r="D117" s="29">
        <f>65.08- SUM(D107:D116)</f>
        <v>1.8299999999999983</v>
      </c>
    </row>
    <row r="118" spans="1:4" x14ac:dyDescent="0.2">
      <c r="A118" s="38">
        <v>43983</v>
      </c>
      <c r="B118" s="29" t="s">
        <v>182</v>
      </c>
      <c r="C118" s="29" t="s">
        <v>182</v>
      </c>
      <c r="D118" s="29">
        <v>7.24</v>
      </c>
    </row>
    <row r="119" spans="1:4" x14ac:dyDescent="0.2">
      <c r="A119" s="38">
        <v>43983</v>
      </c>
      <c r="B119" s="29" t="s">
        <v>183</v>
      </c>
      <c r="C119" s="29" t="s">
        <v>183</v>
      </c>
      <c r="D119" s="29">
        <v>6.9</v>
      </c>
    </row>
    <row r="120" spans="1:4" x14ac:dyDescent="0.2">
      <c r="A120" s="38">
        <v>43983</v>
      </c>
      <c r="B120" s="29" t="s">
        <v>184</v>
      </c>
      <c r="C120" s="29" t="s">
        <v>184</v>
      </c>
      <c r="D120" s="29">
        <v>6.17</v>
      </c>
    </row>
    <row r="121" spans="1:4" x14ac:dyDescent="0.2">
      <c r="A121" s="38">
        <v>43983</v>
      </c>
      <c r="B121" s="29" t="s">
        <v>185</v>
      </c>
      <c r="C121" s="29" t="s">
        <v>185</v>
      </c>
      <c r="D121" s="29">
        <v>4.33</v>
      </c>
    </row>
    <row r="122" spans="1:4" x14ac:dyDescent="0.2">
      <c r="A122" s="38">
        <v>43983</v>
      </c>
      <c r="B122" s="29" t="s">
        <v>186</v>
      </c>
      <c r="C122" s="29" t="s">
        <v>186</v>
      </c>
      <c r="D122" s="29">
        <v>3.28</v>
      </c>
    </row>
    <row r="123" spans="1:4" x14ac:dyDescent="0.2">
      <c r="A123" s="38">
        <v>43983</v>
      </c>
      <c r="B123" s="29" t="s">
        <v>187</v>
      </c>
      <c r="C123" s="29" t="s">
        <v>187</v>
      </c>
      <c r="D123" s="29">
        <v>0.82</v>
      </c>
    </row>
    <row r="124" spans="1:4" x14ac:dyDescent="0.2">
      <c r="A124" s="38">
        <v>43983</v>
      </c>
      <c r="B124" s="29" t="s">
        <v>188</v>
      </c>
      <c r="C124" s="29" t="s">
        <v>188</v>
      </c>
      <c r="D124" s="29">
        <v>0.56000000000000005</v>
      </c>
    </row>
    <row r="125" spans="1:4" x14ac:dyDescent="0.2">
      <c r="A125" s="38">
        <v>43983</v>
      </c>
      <c r="B125" s="29" t="s">
        <v>189</v>
      </c>
      <c r="C125" s="29" t="s">
        <v>189</v>
      </c>
      <c r="D125" s="29">
        <v>0.48</v>
      </c>
    </row>
    <row r="126" spans="1:4" x14ac:dyDescent="0.2">
      <c r="A126" s="38">
        <v>43983</v>
      </c>
      <c r="B126" s="29" t="s">
        <v>190</v>
      </c>
      <c r="C126" s="29" t="s">
        <v>190</v>
      </c>
      <c r="D126" s="29">
        <v>0.42</v>
      </c>
    </row>
    <row r="127" spans="1:4" x14ac:dyDescent="0.2">
      <c r="A127" s="38">
        <v>43983</v>
      </c>
      <c r="B127" s="29" t="s">
        <v>181</v>
      </c>
      <c r="C127" s="29" t="s">
        <v>181</v>
      </c>
      <c r="D127" s="39">
        <f>100-SUM(D107:D126)</f>
        <v>4.7199999999999989</v>
      </c>
    </row>
    <row r="128" spans="1:4" x14ac:dyDescent="0.2">
      <c r="A128" s="38">
        <v>44013</v>
      </c>
      <c r="B128" s="29" t="s">
        <v>170</v>
      </c>
      <c r="C128" s="29" t="s">
        <v>171</v>
      </c>
      <c r="D128" s="29">
        <v>35.76</v>
      </c>
    </row>
    <row r="129" spans="1:4" x14ac:dyDescent="0.2">
      <c r="A129" s="38">
        <v>44013</v>
      </c>
      <c r="B129" s="29" t="s">
        <v>170</v>
      </c>
      <c r="C129" s="29" t="s">
        <v>172</v>
      </c>
      <c r="D129" s="29">
        <v>9.66</v>
      </c>
    </row>
    <row r="130" spans="1:4" x14ac:dyDescent="0.2">
      <c r="A130" s="38">
        <v>44013</v>
      </c>
      <c r="B130" s="29" t="s">
        <v>170</v>
      </c>
      <c r="C130" s="29" t="s">
        <v>173</v>
      </c>
      <c r="D130" s="29">
        <v>8.07</v>
      </c>
    </row>
    <row r="131" spans="1:4" x14ac:dyDescent="0.2">
      <c r="A131" s="38">
        <v>44013</v>
      </c>
      <c r="B131" s="29" t="s">
        <v>170</v>
      </c>
      <c r="C131" s="29" t="s">
        <v>174</v>
      </c>
      <c r="D131" s="29">
        <v>5.42</v>
      </c>
    </row>
    <row r="132" spans="1:4" x14ac:dyDescent="0.2">
      <c r="A132" s="38">
        <v>44013</v>
      </c>
      <c r="B132" s="29" t="s">
        <v>170</v>
      </c>
      <c r="C132" s="29" t="s">
        <v>175</v>
      </c>
      <c r="D132" s="29">
        <v>1.73</v>
      </c>
    </row>
    <row r="133" spans="1:4" x14ac:dyDescent="0.2">
      <c r="A133" s="38">
        <v>44013</v>
      </c>
      <c r="B133" s="29" t="s">
        <v>170</v>
      </c>
      <c r="C133" s="29" t="s">
        <v>176</v>
      </c>
      <c r="D133" s="29">
        <v>0.92</v>
      </c>
    </row>
    <row r="134" spans="1:4" x14ac:dyDescent="0.2">
      <c r="A134" s="38">
        <v>44013</v>
      </c>
      <c r="B134" s="29" t="s">
        <v>170</v>
      </c>
      <c r="C134" s="29" t="s">
        <v>177</v>
      </c>
      <c r="D134" s="29">
        <v>0.67</v>
      </c>
    </row>
    <row r="135" spans="1:4" x14ac:dyDescent="0.2">
      <c r="A135" s="38">
        <v>44013</v>
      </c>
      <c r="B135" s="29" t="s">
        <v>170</v>
      </c>
      <c r="C135" s="29" t="s">
        <v>178</v>
      </c>
      <c r="D135" s="29">
        <v>0.51</v>
      </c>
    </row>
    <row r="136" spans="1:4" x14ac:dyDescent="0.2">
      <c r="A136" s="38">
        <v>44013</v>
      </c>
      <c r="B136" s="29" t="s">
        <v>170</v>
      </c>
      <c r="C136" s="29" t="s">
        <v>179</v>
      </c>
      <c r="D136" s="29">
        <v>0.26</v>
      </c>
    </row>
    <row r="137" spans="1:4" x14ac:dyDescent="0.2">
      <c r="A137" s="38">
        <v>44013</v>
      </c>
      <c r="B137" s="29" t="s">
        <v>170</v>
      </c>
      <c r="C137" s="29" t="s">
        <v>180</v>
      </c>
      <c r="D137" s="29">
        <v>0.25</v>
      </c>
    </row>
    <row r="138" spans="1:4" x14ac:dyDescent="0.2">
      <c r="A138" s="38">
        <v>44013</v>
      </c>
      <c r="B138" s="29" t="s">
        <v>170</v>
      </c>
      <c r="C138" s="29" t="s">
        <v>181</v>
      </c>
      <c r="D138" s="29">
        <f>65.08- SUM(D128:D137)</f>
        <v>1.8299999999999983</v>
      </c>
    </row>
    <row r="139" spans="1:4" x14ac:dyDescent="0.2">
      <c r="A139" s="38">
        <v>44013</v>
      </c>
      <c r="B139" s="29" t="s">
        <v>182</v>
      </c>
      <c r="C139" s="29" t="s">
        <v>182</v>
      </c>
      <c r="D139" s="29">
        <v>7.24</v>
      </c>
    </row>
    <row r="140" spans="1:4" x14ac:dyDescent="0.2">
      <c r="A140" s="38">
        <v>44013</v>
      </c>
      <c r="B140" s="29" t="s">
        <v>183</v>
      </c>
      <c r="C140" s="29" t="s">
        <v>183</v>
      </c>
      <c r="D140" s="29">
        <v>6.9</v>
      </c>
    </row>
    <row r="141" spans="1:4" x14ac:dyDescent="0.2">
      <c r="A141" s="38">
        <v>44013</v>
      </c>
      <c r="B141" s="29" t="s">
        <v>184</v>
      </c>
      <c r="C141" s="29" t="s">
        <v>184</v>
      </c>
      <c r="D141" s="29">
        <v>6.17</v>
      </c>
    </row>
    <row r="142" spans="1:4" x14ac:dyDescent="0.2">
      <c r="A142" s="38">
        <v>44013</v>
      </c>
      <c r="B142" s="29" t="s">
        <v>185</v>
      </c>
      <c r="C142" s="29" t="s">
        <v>185</v>
      </c>
      <c r="D142" s="29">
        <v>4.33</v>
      </c>
    </row>
    <row r="143" spans="1:4" x14ac:dyDescent="0.2">
      <c r="A143" s="38">
        <v>44013</v>
      </c>
      <c r="B143" s="29" t="s">
        <v>186</v>
      </c>
      <c r="C143" s="29" t="s">
        <v>186</v>
      </c>
      <c r="D143" s="29">
        <v>3.28</v>
      </c>
    </row>
    <row r="144" spans="1:4" x14ac:dyDescent="0.2">
      <c r="A144" s="38">
        <v>44013</v>
      </c>
      <c r="B144" s="29" t="s">
        <v>187</v>
      </c>
      <c r="C144" s="29" t="s">
        <v>187</v>
      </c>
      <c r="D144" s="29">
        <v>0.82</v>
      </c>
    </row>
    <row r="145" spans="1:4" x14ac:dyDescent="0.2">
      <c r="A145" s="38">
        <v>44013</v>
      </c>
      <c r="B145" s="29" t="s">
        <v>188</v>
      </c>
      <c r="C145" s="29" t="s">
        <v>188</v>
      </c>
      <c r="D145" s="29">
        <v>0.56000000000000005</v>
      </c>
    </row>
    <row r="146" spans="1:4" x14ac:dyDescent="0.2">
      <c r="A146" s="38">
        <v>44013</v>
      </c>
      <c r="B146" s="29" t="s">
        <v>189</v>
      </c>
      <c r="C146" s="29" t="s">
        <v>189</v>
      </c>
      <c r="D146" s="29">
        <v>0.48</v>
      </c>
    </row>
    <row r="147" spans="1:4" x14ac:dyDescent="0.2">
      <c r="A147" s="38">
        <v>44013</v>
      </c>
      <c r="B147" s="29" t="s">
        <v>190</v>
      </c>
      <c r="C147" s="29" t="s">
        <v>190</v>
      </c>
      <c r="D147" s="29">
        <v>0.42</v>
      </c>
    </row>
    <row r="148" spans="1:4" x14ac:dyDescent="0.2">
      <c r="A148" s="38">
        <v>44013</v>
      </c>
      <c r="B148" s="29" t="s">
        <v>181</v>
      </c>
      <c r="C148" s="29" t="s">
        <v>181</v>
      </c>
      <c r="D148" s="39">
        <f>100-SUM(D128:D147)</f>
        <v>4.7199999999999989</v>
      </c>
    </row>
    <row r="149" spans="1:4" x14ac:dyDescent="0.2">
      <c r="A149" s="38">
        <v>44044</v>
      </c>
      <c r="B149" s="29" t="s">
        <v>170</v>
      </c>
      <c r="C149" s="29" t="s">
        <v>171</v>
      </c>
      <c r="D149" s="29">
        <v>35.76</v>
      </c>
    </row>
    <row r="150" spans="1:4" x14ac:dyDescent="0.2">
      <c r="A150" s="38">
        <v>44044</v>
      </c>
      <c r="B150" s="29" t="s">
        <v>170</v>
      </c>
      <c r="C150" s="29" t="s">
        <v>172</v>
      </c>
      <c r="D150" s="29">
        <v>9.66</v>
      </c>
    </row>
    <row r="151" spans="1:4" x14ac:dyDescent="0.2">
      <c r="A151" s="38">
        <v>44044</v>
      </c>
      <c r="B151" s="29" t="s">
        <v>170</v>
      </c>
      <c r="C151" s="29" t="s">
        <v>173</v>
      </c>
      <c r="D151" s="29">
        <v>8.07</v>
      </c>
    </row>
    <row r="152" spans="1:4" x14ac:dyDescent="0.2">
      <c r="A152" s="38">
        <v>44044</v>
      </c>
      <c r="B152" s="29" t="s">
        <v>170</v>
      </c>
      <c r="C152" s="29" t="s">
        <v>174</v>
      </c>
      <c r="D152" s="29">
        <v>5.42</v>
      </c>
    </row>
    <row r="153" spans="1:4" x14ac:dyDescent="0.2">
      <c r="A153" s="38">
        <v>44044</v>
      </c>
      <c r="B153" s="29" t="s">
        <v>170</v>
      </c>
      <c r="C153" s="29" t="s">
        <v>175</v>
      </c>
      <c r="D153" s="29">
        <v>1.73</v>
      </c>
    </row>
    <row r="154" spans="1:4" x14ac:dyDescent="0.2">
      <c r="A154" s="38">
        <v>44044</v>
      </c>
      <c r="B154" s="29" t="s">
        <v>170</v>
      </c>
      <c r="C154" s="29" t="s">
        <v>176</v>
      </c>
      <c r="D154" s="29">
        <v>0.92</v>
      </c>
    </row>
    <row r="155" spans="1:4" x14ac:dyDescent="0.2">
      <c r="A155" s="38">
        <v>44044</v>
      </c>
      <c r="B155" s="29" t="s">
        <v>170</v>
      </c>
      <c r="C155" s="29" t="s">
        <v>177</v>
      </c>
      <c r="D155" s="29">
        <v>0.67</v>
      </c>
    </row>
    <row r="156" spans="1:4" x14ac:dyDescent="0.2">
      <c r="A156" s="38">
        <v>44044</v>
      </c>
      <c r="B156" s="29" t="s">
        <v>170</v>
      </c>
      <c r="C156" s="29" t="s">
        <v>178</v>
      </c>
      <c r="D156" s="29">
        <v>0.51</v>
      </c>
    </row>
    <row r="157" spans="1:4" x14ac:dyDescent="0.2">
      <c r="A157" s="38">
        <v>44044</v>
      </c>
      <c r="B157" s="29" t="s">
        <v>170</v>
      </c>
      <c r="C157" s="29" t="s">
        <v>179</v>
      </c>
      <c r="D157" s="29">
        <v>0.26</v>
      </c>
    </row>
    <row r="158" spans="1:4" x14ac:dyDescent="0.2">
      <c r="A158" s="38">
        <v>44044</v>
      </c>
      <c r="B158" s="29" t="s">
        <v>170</v>
      </c>
      <c r="C158" s="29" t="s">
        <v>180</v>
      </c>
      <c r="D158" s="29">
        <v>0.25</v>
      </c>
    </row>
    <row r="159" spans="1:4" x14ac:dyDescent="0.2">
      <c r="A159" s="38">
        <v>44044</v>
      </c>
      <c r="B159" s="29" t="s">
        <v>170</v>
      </c>
      <c r="C159" s="29" t="s">
        <v>181</v>
      </c>
      <c r="D159" s="29">
        <f>65.08- SUM(D149:D158)</f>
        <v>1.8299999999999983</v>
      </c>
    </row>
    <row r="160" spans="1:4" x14ac:dyDescent="0.2">
      <c r="A160" s="38">
        <v>44044</v>
      </c>
      <c r="B160" s="29" t="s">
        <v>182</v>
      </c>
      <c r="C160" s="29" t="s">
        <v>182</v>
      </c>
      <c r="D160" s="29">
        <v>7.24</v>
      </c>
    </row>
    <row r="161" spans="1:4" x14ac:dyDescent="0.2">
      <c r="A161" s="38">
        <v>44044</v>
      </c>
      <c r="B161" s="29" t="s">
        <v>183</v>
      </c>
      <c r="C161" s="29" t="s">
        <v>183</v>
      </c>
      <c r="D161" s="29">
        <v>6.9</v>
      </c>
    </row>
    <row r="162" spans="1:4" x14ac:dyDescent="0.2">
      <c r="A162" s="38">
        <v>44044</v>
      </c>
      <c r="B162" s="29" t="s">
        <v>184</v>
      </c>
      <c r="C162" s="29" t="s">
        <v>184</v>
      </c>
      <c r="D162" s="29">
        <v>6.17</v>
      </c>
    </row>
    <row r="163" spans="1:4" x14ac:dyDescent="0.2">
      <c r="A163" s="38">
        <v>44044</v>
      </c>
      <c r="B163" s="29" t="s">
        <v>185</v>
      </c>
      <c r="C163" s="29" t="s">
        <v>185</v>
      </c>
      <c r="D163" s="29">
        <v>4.33</v>
      </c>
    </row>
    <row r="164" spans="1:4" x14ac:dyDescent="0.2">
      <c r="A164" s="38">
        <v>44044</v>
      </c>
      <c r="B164" s="29" t="s">
        <v>186</v>
      </c>
      <c r="C164" s="29" t="s">
        <v>186</v>
      </c>
      <c r="D164" s="29">
        <v>3.28</v>
      </c>
    </row>
    <row r="165" spans="1:4" x14ac:dyDescent="0.2">
      <c r="A165" s="38">
        <v>44044</v>
      </c>
      <c r="B165" s="29" t="s">
        <v>187</v>
      </c>
      <c r="C165" s="29" t="s">
        <v>187</v>
      </c>
      <c r="D165" s="29">
        <v>0.82</v>
      </c>
    </row>
    <row r="166" spans="1:4" x14ac:dyDescent="0.2">
      <c r="A166" s="38">
        <v>44044</v>
      </c>
      <c r="B166" s="29" t="s">
        <v>188</v>
      </c>
      <c r="C166" s="29" t="s">
        <v>188</v>
      </c>
      <c r="D166" s="29">
        <v>0.56000000000000005</v>
      </c>
    </row>
    <row r="167" spans="1:4" x14ac:dyDescent="0.2">
      <c r="A167" s="38">
        <v>44044</v>
      </c>
      <c r="B167" s="29" t="s">
        <v>189</v>
      </c>
      <c r="C167" s="29" t="s">
        <v>189</v>
      </c>
      <c r="D167" s="29">
        <v>0.48</v>
      </c>
    </row>
    <row r="168" spans="1:4" x14ac:dyDescent="0.2">
      <c r="A168" s="38">
        <v>44044</v>
      </c>
      <c r="B168" s="29" t="s">
        <v>190</v>
      </c>
      <c r="C168" s="29" t="s">
        <v>190</v>
      </c>
      <c r="D168" s="29">
        <v>0.42</v>
      </c>
    </row>
    <row r="169" spans="1:4" x14ac:dyDescent="0.2">
      <c r="A169" s="38">
        <v>44044</v>
      </c>
      <c r="B169" s="29" t="s">
        <v>181</v>
      </c>
      <c r="C169" s="29" t="s">
        <v>181</v>
      </c>
      <c r="D169" s="39">
        <f>100-SUM(D149:D168)</f>
        <v>4.7199999999999989</v>
      </c>
    </row>
    <row r="170" spans="1:4" x14ac:dyDescent="0.2">
      <c r="A170" s="38">
        <v>44075</v>
      </c>
      <c r="B170" s="29" t="s">
        <v>170</v>
      </c>
      <c r="C170" s="29" t="s">
        <v>171</v>
      </c>
      <c r="D170" s="29">
        <v>35.76</v>
      </c>
    </row>
    <row r="171" spans="1:4" x14ac:dyDescent="0.2">
      <c r="A171" s="38">
        <v>44075</v>
      </c>
      <c r="B171" s="29" t="s">
        <v>170</v>
      </c>
      <c r="C171" s="29" t="s">
        <v>172</v>
      </c>
      <c r="D171" s="29">
        <v>9.66</v>
      </c>
    </row>
    <row r="172" spans="1:4" x14ac:dyDescent="0.2">
      <c r="A172" s="38">
        <v>44075</v>
      </c>
      <c r="B172" s="29" t="s">
        <v>170</v>
      </c>
      <c r="C172" s="29" t="s">
        <v>173</v>
      </c>
      <c r="D172" s="29">
        <v>8.07</v>
      </c>
    </row>
    <row r="173" spans="1:4" x14ac:dyDescent="0.2">
      <c r="A173" s="38">
        <v>44075</v>
      </c>
      <c r="B173" s="29" t="s">
        <v>170</v>
      </c>
      <c r="C173" s="29" t="s">
        <v>174</v>
      </c>
      <c r="D173" s="29">
        <v>5.42</v>
      </c>
    </row>
    <row r="174" spans="1:4" x14ac:dyDescent="0.2">
      <c r="A174" s="38">
        <v>44075</v>
      </c>
      <c r="B174" s="29" t="s">
        <v>170</v>
      </c>
      <c r="C174" s="29" t="s">
        <v>175</v>
      </c>
      <c r="D174" s="29">
        <v>1.73</v>
      </c>
    </row>
    <row r="175" spans="1:4" x14ac:dyDescent="0.2">
      <c r="A175" s="38">
        <v>44075</v>
      </c>
      <c r="B175" s="29" t="s">
        <v>170</v>
      </c>
      <c r="C175" s="29" t="s">
        <v>176</v>
      </c>
      <c r="D175" s="29">
        <v>0.92</v>
      </c>
    </row>
    <row r="176" spans="1:4" x14ac:dyDescent="0.2">
      <c r="A176" s="38">
        <v>44075</v>
      </c>
      <c r="B176" s="29" t="s">
        <v>170</v>
      </c>
      <c r="C176" s="29" t="s">
        <v>177</v>
      </c>
      <c r="D176" s="29">
        <v>0.67</v>
      </c>
    </row>
    <row r="177" spans="1:4" x14ac:dyDescent="0.2">
      <c r="A177" s="38">
        <v>44075</v>
      </c>
      <c r="B177" s="29" t="s">
        <v>170</v>
      </c>
      <c r="C177" s="29" t="s">
        <v>178</v>
      </c>
      <c r="D177" s="29">
        <v>0.51</v>
      </c>
    </row>
    <row r="178" spans="1:4" x14ac:dyDescent="0.2">
      <c r="A178" s="38">
        <v>44075</v>
      </c>
      <c r="B178" s="29" t="s">
        <v>170</v>
      </c>
      <c r="C178" s="29" t="s">
        <v>179</v>
      </c>
      <c r="D178" s="29">
        <v>0.26</v>
      </c>
    </row>
    <row r="179" spans="1:4" x14ac:dyDescent="0.2">
      <c r="A179" s="38">
        <v>44075</v>
      </c>
      <c r="B179" s="29" t="s">
        <v>170</v>
      </c>
      <c r="C179" s="29" t="s">
        <v>180</v>
      </c>
      <c r="D179" s="29">
        <v>0.25</v>
      </c>
    </row>
    <row r="180" spans="1:4" x14ac:dyDescent="0.2">
      <c r="A180" s="38">
        <v>44075</v>
      </c>
      <c r="B180" s="29" t="s">
        <v>170</v>
      </c>
      <c r="C180" s="29" t="s">
        <v>181</v>
      </c>
      <c r="D180" s="29">
        <f>65.08- SUM(D170:D179)</f>
        <v>1.8299999999999983</v>
      </c>
    </row>
    <row r="181" spans="1:4" x14ac:dyDescent="0.2">
      <c r="A181" s="38">
        <v>44075</v>
      </c>
      <c r="B181" s="29" t="s">
        <v>182</v>
      </c>
      <c r="C181" s="29" t="s">
        <v>182</v>
      </c>
      <c r="D181" s="29">
        <v>7.24</v>
      </c>
    </row>
    <row r="182" spans="1:4" x14ac:dyDescent="0.2">
      <c r="A182" s="38">
        <v>44075</v>
      </c>
      <c r="B182" s="29" t="s">
        <v>183</v>
      </c>
      <c r="C182" s="29" t="s">
        <v>183</v>
      </c>
      <c r="D182" s="29">
        <v>6.9</v>
      </c>
    </row>
    <row r="183" spans="1:4" x14ac:dyDescent="0.2">
      <c r="A183" s="38">
        <v>44075</v>
      </c>
      <c r="B183" s="29" t="s">
        <v>184</v>
      </c>
      <c r="C183" s="29" t="s">
        <v>184</v>
      </c>
      <c r="D183" s="29">
        <v>6.17</v>
      </c>
    </row>
    <row r="184" spans="1:4" x14ac:dyDescent="0.2">
      <c r="A184" s="38">
        <v>44075</v>
      </c>
      <c r="B184" s="29" t="s">
        <v>185</v>
      </c>
      <c r="C184" s="29" t="s">
        <v>185</v>
      </c>
      <c r="D184" s="29">
        <v>4.33</v>
      </c>
    </row>
    <row r="185" spans="1:4" x14ac:dyDescent="0.2">
      <c r="A185" s="38">
        <v>44075</v>
      </c>
      <c r="B185" s="29" t="s">
        <v>186</v>
      </c>
      <c r="C185" s="29" t="s">
        <v>186</v>
      </c>
      <c r="D185" s="29">
        <v>3.28</v>
      </c>
    </row>
    <row r="186" spans="1:4" x14ac:dyDescent="0.2">
      <c r="A186" s="38">
        <v>44075</v>
      </c>
      <c r="B186" s="29" t="s">
        <v>187</v>
      </c>
      <c r="C186" s="29" t="s">
        <v>187</v>
      </c>
      <c r="D186" s="29">
        <v>0.82</v>
      </c>
    </row>
    <row r="187" spans="1:4" x14ac:dyDescent="0.2">
      <c r="A187" s="38">
        <v>44075</v>
      </c>
      <c r="B187" s="29" t="s">
        <v>188</v>
      </c>
      <c r="C187" s="29" t="s">
        <v>188</v>
      </c>
      <c r="D187" s="29">
        <v>0.56000000000000005</v>
      </c>
    </row>
    <row r="188" spans="1:4" x14ac:dyDescent="0.2">
      <c r="A188" s="38">
        <v>44075</v>
      </c>
      <c r="B188" s="29" t="s">
        <v>189</v>
      </c>
      <c r="C188" s="29" t="s">
        <v>189</v>
      </c>
      <c r="D188" s="29">
        <v>0.48</v>
      </c>
    </row>
    <row r="189" spans="1:4" x14ac:dyDescent="0.2">
      <c r="A189" s="38">
        <v>44075</v>
      </c>
      <c r="B189" s="29" t="s">
        <v>190</v>
      </c>
      <c r="C189" s="29" t="s">
        <v>190</v>
      </c>
      <c r="D189" s="29">
        <v>0.42</v>
      </c>
    </row>
    <row r="190" spans="1:4" x14ac:dyDescent="0.2">
      <c r="A190" s="38">
        <v>44075</v>
      </c>
      <c r="B190" s="29" t="s">
        <v>181</v>
      </c>
      <c r="C190" s="29" t="s">
        <v>181</v>
      </c>
      <c r="D190" s="39">
        <f>100-SUM(D170:D189)</f>
        <v>4.7199999999999989</v>
      </c>
    </row>
    <row r="191" spans="1:4" x14ac:dyDescent="0.2">
      <c r="A191" s="38">
        <v>44105</v>
      </c>
      <c r="B191" s="29" t="s">
        <v>170</v>
      </c>
      <c r="C191" s="29" t="s">
        <v>171</v>
      </c>
      <c r="D191" s="29">
        <v>35.76</v>
      </c>
    </row>
    <row r="192" spans="1:4" x14ac:dyDescent="0.2">
      <c r="A192" s="38">
        <v>44105</v>
      </c>
      <c r="B192" s="29" t="s">
        <v>170</v>
      </c>
      <c r="C192" s="29" t="s">
        <v>172</v>
      </c>
      <c r="D192" s="29">
        <v>9.66</v>
      </c>
    </row>
    <row r="193" spans="1:4" x14ac:dyDescent="0.2">
      <c r="A193" s="38">
        <v>44105</v>
      </c>
      <c r="B193" s="29" t="s">
        <v>170</v>
      </c>
      <c r="C193" s="29" t="s">
        <v>173</v>
      </c>
      <c r="D193" s="29">
        <v>8.07</v>
      </c>
    </row>
    <row r="194" spans="1:4" x14ac:dyDescent="0.2">
      <c r="A194" s="38">
        <v>44105</v>
      </c>
      <c r="B194" s="29" t="s">
        <v>170</v>
      </c>
      <c r="C194" s="29" t="s">
        <v>174</v>
      </c>
      <c r="D194" s="29">
        <v>5.42</v>
      </c>
    </row>
    <row r="195" spans="1:4" x14ac:dyDescent="0.2">
      <c r="A195" s="38">
        <v>44105</v>
      </c>
      <c r="B195" s="29" t="s">
        <v>170</v>
      </c>
      <c r="C195" s="29" t="s">
        <v>175</v>
      </c>
      <c r="D195" s="29">
        <v>1.73</v>
      </c>
    </row>
    <row r="196" spans="1:4" x14ac:dyDescent="0.2">
      <c r="A196" s="38">
        <v>44105</v>
      </c>
      <c r="B196" s="29" t="s">
        <v>170</v>
      </c>
      <c r="C196" s="29" t="s">
        <v>176</v>
      </c>
      <c r="D196" s="29">
        <v>0.92</v>
      </c>
    </row>
    <row r="197" spans="1:4" x14ac:dyDescent="0.2">
      <c r="A197" s="38">
        <v>44105</v>
      </c>
      <c r="B197" s="29" t="s">
        <v>170</v>
      </c>
      <c r="C197" s="29" t="s">
        <v>177</v>
      </c>
      <c r="D197" s="29">
        <v>0.67</v>
      </c>
    </row>
    <row r="198" spans="1:4" x14ac:dyDescent="0.2">
      <c r="A198" s="38">
        <v>44105</v>
      </c>
      <c r="B198" s="29" t="s">
        <v>170</v>
      </c>
      <c r="C198" s="29" t="s">
        <v>178</v>
      </c>
      <c r="D198" s="29">
        <v>0.51</v>
      </c>
    </row>
    <row r="199" spans="1:4" x14ac:dyDescent="0.2">
      <c r="A199" s="38">
        <v>44105</v>
      </c>
      <c r="B199" s="29" t="s">
        <v>170</v>
      </c>
      <c r="C199" s="29" t="s">
        <v>179</v>
      </c>
      <c r="D199" s="29">
        <v>0.26</v>
      </c>
    </row>
    <row r="200" spans="1:4" x14ac:dyDescent="0.2">
      <c r="A200" s="38">
        <v>44105</v>
      </c>
      <c r="B200" s="29" t="s">
        <v>170</v>
      </c>
      <c r="C200" s="29" t="s">
        <v>180</v>
      </c>
      <c r="D200" s="29">
        <v>0.25</v>
      </c>
    </row>
    <row r="201" spans="1:4" x14ac:dyDescent="0.2">
      <c r="A201" s="38">
        <v>44105</v>
      </c>
      <c r="B201" s="29" t="s">
        <v>170</v>
      </c>
      <c r="C201" s="29" t="s">
        <v>181</v>
      </c>
      <c r="D201" s="29">
        <f>65.08- SUM(D191:D200)</f>
        <v>1.8299999999999983</v>
      </c>
    </row>
    <row r="202" spans="1:4" x14ac:dyDescent="0.2">
      <c r="A202" s="38">
        <v>44105</v>
      </c>
      <c r="B202" s="29" t="s">
        <v>182</v>
      </c>
      <c r="C202" s="29" t="s">
        <v>182</v>
      </c>
      <c r="D202" s="29">
        <v>7.24</v>
      </c>
    </row>
    <row r="203" spans="1:4" x14ac:dyDescent="0.2">
      <c r="A203" s="38">
        <v>44105</v>
      </c>
      <c r="B203" s="29" t="s">
        <v>183</v>
      </c>
      <c r="C203" s="29" t="s">
        <v>183</v>
      </c>
      <c r="D203" s="29">
        <v>6.9</v>
      </c>
    </row>
    <row r="204" spans="1:4" x14ac:dyDescent="0.2">
      <c r="A204" s="38">
        <v>44105</v>
      </c>
      <c r="B204" s="29" t="s">
        <v>184</v>
      </c>
      <c r="C204" s="29" t="s">
        <v>184</v>
      </c>
      <c r="D204" s="29">
        <v>6.17</v>
      </c>
    </row>
    <row r="205" spans="1:4" x14ac:dyDescent="0.2">
      <c r="A205" s="38">
        <v>44105</v>
      </c>
      <c r="B205" s="29" t="s">
        <v>185</v>
      </c>
      <c r="C205" s="29" t="s">
        <v>185</v>
      </c>
      <c r="D205" s="29">
        <v>4.33</v>
      </c>
    </row>
    <row r="206" spans="1:4" x14ac:dyDescent="0.2">
      <c r="A206" s="38">
        <v>44105</v>
      </c>
      <c r="B206" s="29" t="s">
        <v>186</v>
      </c>
      <c r="C206" s="29" t="s">
        <v>186</v>
      </c>
      <c r="D206" s="29">
        <v>3.28</v>
      </c>
    </row>
    <row r="207" spans="1:4" x14ac:dyDescent="0.2">
      <c r="A207" s="38">
        <v>44105</v>
      </c>
      <c r="B207" s="29" t="s">
        <v>187</v>
      </c>
      <c r="C207" s="29" t="s">
        <v>187</v>
      </c>
      <c r="D207" s="29">
        <v>0.82</v>
      </c>
    </row>
    <row r="208" spans="1:4" x14ac:dyDescent="0.2">
      <c r="A208" s="38">
        <v>44105</v>
      </c>
      <c r="B208" s="29" t="s">
        <v>188</v>
      </c>
      <c r="C208" s="29" t="s">
        <v>188</v>
      </c>
      <c r="D208" s="29">
        <v>0.56000000000000005</v>
      </c>
    </row>
    <row r="209" spans="1:4" x14ac:dyDescent="0.2">
      <c r="A209" s="38">
        <v>44105</v>
      </c>
      <c r="B209" s="29" t="s">
        <v>189</v>
      </c>
      <c r="C209" s="29" t="s">
        <v>189</v>
      </c>
      <c r="D209" s="29">
        <v>0.48</v>
      </c>
    </row>
    <row r="210" spans="1:4" x14ac:dyDescent="0.2">
      <c r="A210" s="38">
        <v>44105</v>
      </c>
      <c r="B210" s="29" t="s">
        <v>190</v>
      </c>
      <c r="C210" s="29" t="s">
        <v>190</v>
      </c>
      <c r="D210" s="29">
        <v>0.42</v>
      </c>
    </row>
    <row r="211" spans="1:4" x14ac:dyDescent="0.2">
      <c r="A211" s="38">
        <v>44105</v>
      </c>
      <c r="B211" s="29" t="s">
        <v>181</v>
      </c>
      <c r="C211" s="29" t="s">
        <v>181</v>
      </c>
      <c r="D211" s="39">
        <f>100-SUM(D191:D210)</f>
        <v>4.7199999999999989</v>
      </c>
    </row>
    <row r="212" spans="1:4" x14ac:dyDescent="0.2">
      <c r="A212" s="38">
        <v>44136</v>
      </c>
      <c r="B212" s="29" t="s">
        <v>170</v>
      </c>
      <c r="C212" s="29" t="s">
        <v>171</v>
      </c>
      <c r="D212" s="29">
        <v>35.76</v>
      </c>
    </row>
    <row r="213" spans="1:4" x14ac:dyDescent="0.2">
      <c r="A213" s="38">
        <v>44136</v>
      </c>
      <c r="B213" s="29" t="s">
        <v>170</v>
      </c>
      <c r="C213" s="29" t="s">
        <v>172</v>
      </c>
      <c r="D213" s="29">
        <v>9.66</v>
      </c>
    </row>
    <row r="214" spans="1:4" x14ac:dyDescent="0.2">
      <c r="A214" s="38">
        <v>44136</v>
      </c>
      <c r="B214" s="29" t="s">
        <v>170</v>
      </c>
      <c r="C214" s="29" t="s">
        <v>173</v>
      </c>
      <c r="D214" s="29">
        <v>8.07</v>
      </c>
    </row>
    <row r="215" spans="1:4" x14ac:dyDescent="0.2">
      <c r="A215" s="38">
        <v>44136</v>
      </c>
      <c r="B215" s="29" t="s">
        <v>170</v>
      </c>
      <c r="C215" s="29" t="s">
        <v>174</v>
      </c>
      <c r="D215" s="29">
        <v>5.42</v>
      </c>
    </row>
    <row r="216" spans="1:4" x14ac:dyDescent="0.2">
      <c r="A216" s="38">
        <v>44136</v>
      </c>
      <c r="B216" s="29" t="s">
        <v>170</v>
      </c>
      <c r="C216" s="29" t="s">
        <v>175</v>
      </c>
      <c r="D216" s="29">
        <v>1.73</v>
      </c>
    </row>
    <row r="217" spans="1:4" x14ac:dyDescent="0.2">
      <c r="A217" s="38">
        <v>44136</v>
      </c>
      <c r="B217" s="29" t="s">
        <v>170</v>
      </c>
      <c r="C217" s="29" t="s">
        <v>176</v>
      </c>
      <c r="D217" s="29">
        <v>0.92</v>
      </c>
    </row>
    <row r="218" spans="1:4" x14ac:dyDescent="0.2">
      <c r="A218" s="38">
        <v>44136</v>
      </c>
      <c r="B218" s="29" t="s">
        <v>170</v>
      </c>
      <c r="C218" s="29" t="s">
        <v>177</v>
      </c>
      <c r="D218" s="29">
        <v>0.67</v>
      </c>
    </row>
    <row r="219" spans="1:4" x14ac:dyDescent="0.2">
      <c r="A219" s="38">
        <v>44136</v>
      </c>
      <c r="B219" s="29" t="s">
        <v>170</v>
      </c>
      <c r="C219" s="29" t="s">
        <v>178</v>
      </c>
      <c r="D219" s="29">
        <v>0.51</v>
      </c>
    </row>
    <row r="220" spans="1:4" x14ac:dyDescent="0.2">
      <c r="A220" s="38">
        <v>44136</v>
      </c>
      <c r="B220" s="29" t="s">
        <v>170</v>
      </c>
      <c r="C220" s="29" t="s">
        <v>179</v>
      </c>
      <c r="D220" s="29">
        <v>0.26</v>
      </c>
    </row>
    <row r="221" spans="1:4" x14ac:dyDescent="0.2">
      <c r="A221" s="38">
        <v>44136</v>
      </c>
      <c r="B221" s="29" t="s">
        <v>170</v>
      </c>
      <c r="C221" s="29" t="s">
        <v>180</v>
      </c>
      <c r="D221" s="29">
        <v>0.25</v>
      </c>
    </row>
    <row r="222" spans="1:4" x14ac:dyDescent="0.2">
      <c r="A222" s="38">
        <v>44136</v>
      </c>
      <c r="B222" s="29" t="s">
        <v>170</v>
      </c>
      <c r="C222" s="29" t="s">
        <v>181</v>
      </c>
      <c r="D222" s="29">
        <f>65.08- SUM(D212:D221)</f>
        <v>1.8299999999999983</v>
      </c>
    </row>
    <row r="223" spans="1:4" x14ac:dyDescent="0.2">
      <c r="A223" s="38">
        <v>44136</v>
      </c>
      <c r="B223" s="29" t="s">
        <v>182</v>
      </c>
      <c r="C223" s="29" t="s">
        <v>182</v>
      </c>
      <c r="D223" s="29">
        <v>7.24</v>
      </c>
    </row>
    <row r="224" spans="1:4" x14ac:dyDescent="0.2">
      <c r="A224" s="38">
        <v>44136</v>
      </c>
      <c r="B224" s="29" t="s">
        <v>183</v>
      </c>
      <c r="C224" s="29" t="s">
        <v>183</v>
      </c>
      <c r="D224" s="29">
        <v>6.9</v>
      </c>
    </row>
    <row r="225" spans="1:4" x14ac:dyDescent="0.2">
      <c r="A225" s="38">
        <v>44136</v>
      </c>
      <c r="B225" s="29" t="s">
        <v>184</v>
      </c>
      <c r="C225" s="29" t="s">
        <v>184</v>
      </c>
      <c r="D225" s="29">
        <v>6.17</v>
      </c>
    </row>
    <row r="226" spans="1:4" x14ac:dyDescent="0.2">
      <c r="A226" s="38">
        <v>44136</v>
      </c>
      <c r="B226" s="29" t="s">
        <v>185</v>
      </c>
      <c r="C226" s="29" t="s">
        <v>185</v>
      </c>
      <c r="D226" s="29">
        <v>4.33</v>
      </c>
    </row>
    <row r="227" spans="1:4" x14ac:dyDescent="0.2">
      <c r="A227" s="38">
        <v>44136</v>
      </c>
      <c r="B227" s="29" t="s">
        <v>186</v>
      </c>
      <c r="C227" s="29" t="s">
        <v>186</v>
      </c>
      <c r="D227" s="29">
        <v>3.28</v>
      </c>
    </row>
    <row r="228" spans="1:4" x14ac:dyDescent="0.2">
      <c r="A228" s="38">
        <v>44136</v>
      </c>
      <c r="B228" s="29" t="s">
        <v>187</v>
      </c>
      <c r="C228" s="29" t="s">
        <v>187</v>
      </c>
      <c r="D228" s="29">
        <v>0.82</v>
      </c>
    </row>
    <row r="229" spans="1:4" x14ac:dyDescent="0.2">
      <c r="A229" s="38">
        <v>44136</v>
      </c>
      <c r="B229" s="29" t="s">
        <v>188</v>
      </c>
      <c r="C229" s="29" t="s">
        <v>188</v>
      </c>
      <c r="D229" s="29">
        <v>0.56000000000000005</v>
      </c>
    </row>
    <row r="230" spans="1:4" x14ac:dyDescent="0.2">
      <c r="A230" s="38">
        <v>44136</v>
      </c>
      <c r="B230" s="29" t="s">
        <v>189</v>
      </c>
      <c r="C230" s="29" t="s">
        <v>189</v>
      </c>
      <c r="D230" s="29">
        <v>0.48</v>
      </c>
    </row>
    <row r="231" spans="1:4" x14ac:dyDescent="0.2">
      <c r="A231" s="38">
        <v>44136</v>
      </c>
      <c r="B231" s="29" t="s">
        <v>190</v>
      </c>
      <c r="C231" s="29" t="s">
        <v>190</v>
      </c>
      <c r="D231" s="29">
        <v>0.42</v>
      </c>
    </row>
    <row r="232" spans="1:4" x14ac:dyDescent="0.2">
      <c r="A232" s="38">
        <v>44136</v>
      </c>
      <c r="B232" s="29" t="s">
        <v>181</v>
      </c>
      <c r="C232" s="29" t="s">
        <v>181</v>
      </c>
      <c r="D232" s="39">
        <f>100-SUM(D212:D231)</f>
        <v>4.7199999999999989</v>
      </c>
    </row>
    <row r="233" spans="1:4" x14ac:dyDescent="0.2">
      <c r="A233" s="38">
        <v>44166</v>
      </c>
      <c r="B233" s="29" t="s">
        <v>170</v>
      </c>
      <c r="C233" s="29" t="s">
        <v>171</v>
      </c>
      <c r="D233" s="29">
        <v>35.76</v>
      </c>
    </row>
    <row r="234" spans="1:4" x14ac:dyDescent="0.2">
      <c r="A234" s="38">
        <v>44166</v>
      </c>
      <c r="B234" s="29" t="s">
        <v>170</v>
      </c>
      <c r="C234" s="29" t="s">
        <v>172</v>
      </c>
      <c r="D234" s="29">
        <v>9.66</v>
      </c>
    </row>
    <row r="235" spans="1:4" x14ac:dyDescent="0.2">
      <c r="A235" s="38">
        <v>44166</v>
      </c>
      <c r="B235" s="29" t="s">
        <v>170</v>
      </c>
      <c r="C235" s="29" t="s">
        <v>173</v>
      </c>
      <c r="D235" s="29">
        <v>8.07</v>
      </c>
    </row>
    <row r="236" spans="1:4" x14ac:dyDescent="0.2">
      <c r="A236" s="38">
        <v>44166</v>
      </c>
      <c r="B236" s="29" t="s">
        <v>170</v>
      </c>
      <c r="C236" s="29" t="s">
        <v>174</v>
      </c>
      <c r="D236" s="29">
        <v>5.42</v>
      </c>
    </row>
    <row r="237" spans="1:4" x14ac:dyDescent="0.2">
      <c r="A237" s="38">
        <v>44166</v>
      </c>
      <c r="B237" s="29" t="s">
        <v>170</v>
      </c>
      <c r="C237" s="29" t="s">
        <v>175</v>
      </c>
      <c r="D237" s="29">
        <v>1.73</v>
      </c>
    </row>
    <row r="238" spans="1:4" x14ac:dyDescent="0.2">
      <c r="A238" s="38">
        <v>44166</v>
      </c>
      <c r="B238" s="29" t="s">
        <v>170</v>
      </c>
      <c r="C238" s="29" t="s">
        <v>176</v>
      </c>
      <c r="D238" s="29">
        <v>0.92</v>
      </c>
    </row>
    <row r="239" spans="1:4" x14ac:dyDescent="0.2">
      <c r="A239" s="38">
        <v>44166</v>
      </c>
      <c r="B239" s="29" t="s">
        <v>170</v>
      </c>
      <c r="C239" s="29" t="s">
        <v>177</v>
      </c>
      <c r="D239" s="29">
        <v>0.67</v>
      </c>
    </row>
    <row r="240" spans="1:4" x14ac:dyDescent="0.2">
      <c r="A240" s="38">
        <v>44166</v>
      </c>
      <c r="B240" s="29" t="s">
        <v>170</v>
      </c>
      <c r="C240" s="29" t="s">
        <v>178</v>
      </c>
      <c r="D240" s="29">
        <v>0.51</v>
      </c>
    </row>
    <row r="241" spans="1:4" x14ac:dyDescent="0.2">
      <c r="A241" s="38">
        <v>44166</v>
      </c>
      <c r="B241" s="29" t="s">
        <v>170</v>
      </c>
      <c r="C241" s="29" t="s">
        <v>179</v>
      </c>
      <c r="D241" s="29">
        <v>0.26</v>
      </c>
    </row>
    <row r="242" spans="1:4" x14ac:dyDescent="0.2">
      <c r="A242" s="38">
        <v>44166</v>
      </c>
      <c r="B242" s="29" t="s">
        <v>170</v>
      </c>
      <c r="C242" s="29" t="s">
        <v>180</v>
      </c>
      <c r="D242" s="29">
        <v>0.25</v>
      </c>
    </row>
    <row r="243" spans="1:4" x14ac:dyDescent="0.2">
      <c r="A243" s="38">
        <v>44166</v>
      </c>
      <c r="B243" s="29" t="s">
        <v>170</v>
      </c>
      <c r="C243" s="29" t="s">
        <v>181</v>
      </c>
      <c r="D243" s="29">
        <f>65.08- SUM(D233:D242)</f>
        <v>1.8299999999999983</v>
      </c>
    </row>
    <row r="244" spans="1:4" x14ac:dyDescent="0.2">
      <c r="A244" s="38">
        <v>44166</v>
      </c>
      <c r="B244" s="29" t="s">
        <v>182</v>
      </c>
      <c r="C244" s="29" t="s">
        <v>182</v>
      </c>
      <c r="D244" s="29">
        <v>7.24</v>
      </c>
    </row>
    <row r="245" spans="1:4" x14ac:dyDescent="0.2">
      <c r="A245" s="38">
        <v>44166</v>
      </c>
      <c r="B245" s="29" t="s">
        <v>183</v>
      </c>
      <c r="C245" s="29" t="s">
        <v>183</v>
      </c>
      <c r="D245" s="29">
        <v>6.9</v>
      </c>
    </row>
    <row r="246" spans="1:4" x14ac:dyDescent="0.2">
      <c r="A246" s="38">
        <v>44166</v>
      </c>
      <c r="B246" s="29" t="s">
        <v>184</v>
      </c>
      <c r="C246" s="29" t="s">
        <v>184</v>
      </c>
      <c r="D246" s="29">
        <v>6.17</v>
      </c>
    </row>
    <row r="247" spans="1:4" x14ac:dyDescent="0.2">
      <c r="A247" s="38">
        <v>44166</v>
      </c>
      <c r="B247" s="29" t="s">
        <v>185</v>
      </c>
      <c r="C247" s="29" t="s">
        <v>185</v>
      </c>
      <c r="D247" s="29">
        <v>4.33</v>
      </c>
    </row>
    <row r="248" spans="1:4" x14ac:dyDescent="0.2">
      <c r="A248" s="38">
        <v>44166</v>
      </c>
      <c r="B248" s="29" t="s">
        <v>186</v>
      </c>
      <c r="C248" s="29" t="s">
        <v>186</v>
      </c>
      <c r="D248" s="29">
        <v>3.28</v>
      </c>
    </row>
    <row r="249" spans="1:4" x14ac:dyDescent="0.2">
      <c r="A249" s="38">
        <v>44166</v>
      </c>
      <c r="B249" s="29" t="s">
        <v>187</v>
      </c>
      <c r="C249" s="29" t="s">
        <v>187</v>
      </c>
      <c r="D249" s="29">
        <v>0.82</v>
      </c>
    </row>
    <row r="250" spans="1:4" x14ac:dyDescent="0.2">
      <c r="A250" s="38">
        <v>44166</v>
      </c>
      <c r="B250" s="29" t="s">
        <v>188</v>
      </c>
      <c r="C250" s="29" t="s">
        <v>188</v>
      </c>
      <c r="D250" s="29">
        <v>0.56000000000000005</v>
      </c>
    </row>
    <row r="251" spans="1:4" x14ac:dyDescent="0.2">
      <c r="A251" s="38">
        <v>44166</v>
      </c>
      <c r="B251" s="29" t="s">
        <v>189</v>
      </c>
      <c r="C251" s="29" t="s">
        <v>189</v>
      </c>
      <c r="D251" s="29">
        <v>0.48</v>
      </c>
    </row>
    <row r="252" spans="1:4" x14ac:dyDescent="0.2">
      <c r="A252" s="38">
        <v>44166</v>
      </c>
      <c r="B252" s="29" t="s">
        <v>190</v>
      </c>
      <c r="C252" s="29" t="s">
        <v>190</v>
      </c>
      <c r="D252" s="29">
        <v>0.42</v>
      </c>
    </row>
    <row r="253" spans="1:4" x14ac:dyDescent="0.2">
      <c r="A253" s="38">
        <v>44166</v>
      </c>
      <c r="B253" s="29" t="s">
        <v>181</v>
      </c>
      <c r="C253" s="29" t="s">
        <v>181</v>
      </c>
      <c r="D253" s="39">
        <f>100-SUM(D233:D252)</f>
        <v>4.7199999999999989</v>
      </c>
    </row>
    <row r="254" spans="1:4" x14ac:dyDescent="0.2">
      <c r="A254" s="38">
        <v>44197</v>
      </c>
      <c r="B254" s="29" t="s">
        <v>170</v>
      </c>
      <c r="C254" s="29" t="s">
        <v>171</v>
      </c>
      <c r="D254" s="29">
        <v>35.76</v>
      </c>
    </row>
    <row r="255" spans="1:4" x14ac:dyDescent="0.2">
      <c r="A255" s="38">
        <v>44197</v>
      </c>
      <c r="B255" s="29" t="s">
        <v>170</v>
      </c>
      <c r="C255" s="29" t="s">
        <v>172</v>
      </c>
      <c r="D255" s="29">
        <v>9.66</v>
      </c>
    </row>
    <row r="256" spans="1:4" x14ac:dyDescent="0.2">
      <c r="A256" s="38">
        <v>44197</v>
      </c>
      <c r="B256" s="29" t="s">
        <v>170</v>
      </c>
      <c r="C256" s="29" t="s">
        <v>173</v>
      </c>
      <c r="D256" s="29">
        <v>8.07</v>
      </c>
    </row>
    <row r="257" spans="1:4" x14ac:dyDescent="0.2">
      <c r="A257" s="38">
        <v>44197</v>
      </c>
      <c r="B257" s="29" t="s">
        <v>170</v>
      </c>
      <c r="C257" s="29" t="s">
        <v>174</v>
      </c>
      <c r="D257" s="29">
        <v>5.42</v>
      </c>
    </row>
    <row r="258" spans="1:4" x14ac:dyDescent="0.2">
      <c r="A258" s="38">
        <v>44197</v>
      </c>
      <c r="B258" s="29" t="s">
        <v>170</v>
      </c>
      <c r="C258" s="29" t="s">
        <v>175</v>
      </c>
      <c r="D258" s="29">
        <v>1.73</v>
      </c>
    </row>
    <row r="259" spans="1:4" x14ac:dyDescent="0.2">
      <c r="A259" s="38">
        <v>44197</v>
      </c>
      <c r="B259" s="29" t="s">
        <v>170</v>
      </c>
      <c r="C259" s="29" t="s">
        <v>176</v>
      </c>
      <c r="D259" s="29">
        <v>0.92</v>
      </c>
    </row>
    <row r="260" spans="1:4" x14ac:dyDescent="0.2">
      <c r="A260" s="38">
        <v>44197</v>
      </c>
      <c r="B260" s="29" t="s">
        <v>170</v>
      </c>
      <c r="C260" s="29" t="s">
        <v>177</v>
      </c>
      <c r="D260" s="29">
        <v>0.67</v>
      </c>
    </row>
    <row r="261" spans="1:4" x14ac:dyDescent="0.2">
      <c r="A261" s="38">
        <v>44197</v>
      </c>
      <c r="B261" s="29" t="s">
        <v>170</v>
      </c>
      <c r="C261" s="29" t="s">
        <v>178</v>
      </c>
      <c r="D261" s="29">
        <v>0.51</v>
      </c>
    </row>
    <row r="262" spans="1:4" x14ac:dyDescent="0.2">
      <c r="A262" s="38">
        <v>44197</v>
      </c>
      <c r="B262" s="29" t="s">
        <v>170</v>
      </c>
      <c r="C262" s="29" t="s">
        <v>179</v>
      </c>
      <c r="D262" s="29">
        <v>0.26</v>
      </c>
    </row>
    <row r="263" spans="1:4" x14ac:dyDescent="0.2">
      <c r="A263" s="38">
        <v>44197</v>
      </c>
      <c r="B263" s="29" t="s">
        <v>170</v>
      </c>
      <c r="C263" s="29" t="s">
        <v>180</v>
      </c>
      <c r="D263" s="29">
        <v>0.25</v>
      </c>
    </row>
    <row r="264" spans="1:4" x14ac:dyDescent="0.2">
      <c r="A264" s="38">
        <v>44197</v>
      </c>
      <c r="B264" s="29" t="s">
        <v>170</v>
      </c>
      <c r="C264" s="29" t="s">
        <v>181</v>
      </c>
      <c r="D264" s="29">
        <f>65.08- SUM(D254:D263)</f>
        <v>1.8299999999999983</v>
      </c>
    </row>
    <row r="265" spans="1:4" x14ac:dyDescent="0.2">
      <c r="A265" s="38">
        <v>44197</v>
      </c>
      <c r="B265" s="29" t="s">
        <v>182</v>
      </c>
      <c r="C265" s="29" t="s">
        <v>182</v>
      </c>
      <c r="D265" s="29">
        <v>7.24</v>
      </c>
    </row>
    <row r="266" spans="1:4" x14ac:dyDescent="0.2">
      <c r="A266" s="38">
        <v>44197</v>
      </c>
      <c r="B266" s="29" t="s">
        <v>183</v>
      </c>
      <c r="C266" s="29" t="s">
        <v>183</v>
      </c>
      <c r="D266" s="29">
        <v>6.9</v>
      </c>
    </row>
    <row r="267" spans="1:4" x14ac:dyDescent="0.2">
      <c r="A267" s="38">
        <v>44197</v>
      </c>
      <c r="B267" s="29" t="s">
        <v>184</v>
      </c>
      <c r="C267" s="29" t="s">
        <v>184</v>
      </c>
      <c r="D267" s="29">
        <v>6.17</v>
      </c>
    </row>
    <row r="268" spans="1:4" x14ac:dyDescent="0.2">
      <c r="A268" s="38">
        <v>44197</v>
      </c>
      <c r="B268" s="29" t="s">
        <v>185</v>
      </c>
      <c r="C268" s="29" t="s">
        <v>185</v>
      </c>
      <c r="D268" s="29">
        <v>4.33</v>
      </c>
    </row>
    <row r="269" spans="1:4" x14ac:dyDescent="0.2">
      <c r="A269" s="38">
        <v>44197</v>
      </c>
      <c r="B269" s="29" t="s">
        <v>186</v>
      </c>
      <c r="C269" s="29" t="s">
        <v>186</v>
      </c>
      <c r="D269" s="29">
        <v>3.28</v>
      </c>
    </row>
    <row r="270" spans="1:4" x14ac:dyDescent="0.2">
      <c r="A270" s="38">
        <v>44197</v>
      </c>
      <c r="B270" s="29" t="s">
        <v>187</v>
      </c>
      <c r="C270" s="29" t="s">
        <v>187</v>
      </c>
      <c r="D270" s="29">
        <v>0.82</v>
      </c>
    </row>
    <row r="271" spans="1:4" x14ac:dyDescent="0.2">
      <c r="A271" s="38">
        <v>44197</v>
      </c>
      <c r="B271" s="29" t="s">
        <v>188</v>
      </c>
      <c r="C271" s="29" t="s">
        <v>188</v>
      </c>
      <c r="D271" s="29">
        <v>0.56000000000000005</v>
      </c>
    </row>
    <row r="272" spans="1:4" x14ac:dyDescent="0.2">
      <c r="A272" s="38">
        <v>44197</v>
      </c>
      <c r="B272" s="29" t="s">
        <v>189</v>
      </c>
      <c r="C272" s="29" t="s">
        <v>189</v>
      </c>
      <c r="D272" s="29">
        <v>0.48</v>
      </c>
    </row>
    <row r="273" spans="1:4" x14ac:dyDescent="0.2">
      <c r="A273" s="38">
        <v>44197</v>
      </c>
      <c r="B273" s="29" t="s">
        <v>190</v>
      </c>
      <c r="C273" s="29" t="s">
        <v>190</v>
      </c>
      <c r="D273" s="29">
        <v>0.42</v>
      </c>
    </row>
    <row r="274" spans="1:4" x14ac:dyDescent="0.2">
      <c r="A274" s="38">
        <v>44197</v>
      </c>
      <c r="B274" s="29" t="s">
        <v>181</v>
      </c>
      <c r="C274" s="29" t="s">
        <v>181</v>
      </c>
      <c r="D274" s="39">
        <f>100-SUM(D254:D273)</f>
        <v>4.7199999999999989</v>
      </c>
    </row>
    <row r="275" spans="1:4" x14ac:dyDescent="0.2">
      <c r="A275" s="38">
        <v>44228</v>
      </c>
      <c r="B275" s="29" t="s">
        <v>170</v>
      </c>
      <c r="C275" s="29" t="s">
        <v>171</v>
      </c>
      <c r="D275" s="29">
        <v>35.76</v>
      </c>
    </row>
    <row r="276" spans="1:4" x14ac:dyDescent="0.2">
      <c r="A276" s="38">
        <v>44228</v>
      </c>
      <c r="B276" s="29" t="s">
        <v>170</v>
      </c>
      <c r="C276" s="29" t="s">
        <v>172</v>
      </c>
      <c r="D276" s="29">
        <v>9.66</v>
      </c>
    </row>
    <row r="277" spans="1:4" x14ac:dyDescent="0.2">
      <c r="A277" s="38">
        <v>44228</v>
      </c>
      <c r="B277" s="29" t="s">
        <v>170</v>
      </c>
      <c r="C277" s="29" t="s">
        <v>173</v>
      </c>
      <c r="D277" s="29">
        <v>8.07</v>
      </c>
    </row>
    <row r="278" spans="1:4" x14ac:dyDescent="0.2">
      <c r="A278" s="38">
        <v>44228</v>
      </c>
      <c r="B278" s="29" t="s">
        <v>170</v>
      </c>
      <c r="C278" s="29" t="s">
        <v>174</v>
      </c>
      <c r="D278" s="29">
        <v>5.42</v>
      </c>
    </row>
    <row r="279" spans="1:4" x14ac:dyDescent="0.2">
      <c r="A279" s="38">
        <v>44228</v>
      </c>
      <c r="B279" s="29" t="s">
        <v>170</v>
      </c>
      <c r="C279" s="29" t="s">
        <v>175</v>
      </c>
      <c r="D279" s="29">
        <v>1.73</v>
      </c>
    </row>
    <row r="280" spans="1:4" x14ac:dyDescent="0.2">
      <c r="A280" s="38">
        <v>44228</v>
      </c>
      <c r="B280" s="29" t="s">
        <v>170</v>
      </c>
      <c r="C280" s="29" t="s">
        <v>176</v>
      </c>
      <c r="D280" s="29">
        <v>0.92</v>
      </c>
    </row>
    <row r="281" spans="1:4" x14ac:dyDescent="0.2">
      <c r="A281" s="38">
        <v>44228</v>
      </c>
      <c r="B281" s="29" t="s">
        <v>170</v>
      </c>
      <c r="C281" s="29" t="s">
        <v>177</v>
      </c>
      <c r="D281" s="29">
        <v>0.67</v>
      </c>
    </row>
    <row r="282" spans="1:4" x14ac:dyDescent="0.2">
      <c r="A282" s="38">
        <v>44228</v>
      </c>
      <c r="B282" s="29" t="s">
        <v>170</v>
      </c>
      <c r="C282" s="29" t="s">
        <v>178</v>
      </c>
      <c r="D282" s="29">
        <v>0.51</v>
      </c>
    </row>
    <row r="283" spans="1:4" x14ac:dyDescent="0.2">
      <c r="A283" s="38">
        <v>44228</v>
      </c>
      <c r="B283" s="29" t="s">
        <v>170</v>
      </c>
      <c r="C283" s="29" t="s">
        <v>179</v>
      </c>
      <c r="D283" s="29">
        <v>0.26</v>
      </c>
    </row>
    <row r="284" spans="1:4" x14ac:dyDescent="0.2">
      <c r="A284" s="38">
        <v>44228</v>
      </c>
      <c r="B284" s="29" t="s">
        <v>170</v>
      </c>
      <c r="C284" s="29" t="s">
        <v>180</v>
      </c>
      <c r="D284" s="29">
        <v>0.25</v>
      </c>
    </row>
    <row r="285" spans="1:4" x14ac:dyDescent="0.2">
      <c r="A285" s="38">
        <v>44228</v>
      </c>
      <c r="B285" s="29" t="s">
        <v>170</v>
      </c>
      <c r="C285" s="29" t="s">
        <v>181</v>
      </c>
      <c r="D285" s="29">
        <f>65.08- SUM(D275:D284)</f>
        <v>1.8299999999999983</v>
      </c>
    </row>
    <row r="286" spans="1:4" x14ac:dyDescent="0.2">
      <c r="A286" s="38">
        <v>44228</v>
      </c>
      <c r="B286" s="29" t="s">
        <v>182</v>
      </c>
      <c r="C286" s="29" t="s">
        <v>182</v>
      </c>
      <c r="D286" s="29">
        <v>7.24</v>
      </c>
    </row>
    <row r="287" spans="1:4" x14ac:dyDescent="0.2">
      <c r="A287" s="38">
        <v>44228</v>
      </c>
      <c r="B287" s="29" t="s">
        <v>183</v>
      </c>
      <c r="C287" s="29" t="s">
        <v>183</v>
      </c>
      <c r="D287" s="29">
        <v>6.9</v>
      </c>
    </row>
    <row r="288" spans="1:4" x14ac:dyDescent="0.2">
      <c r="A288" s="38">
        <v>44228</v>
      </c>
      <c r="B288" s="29" t="s">
        <v>184</v>
      </c>
      <c r="C288" s="29" t="s">
        <v>184</v>
      </c>
      <c r="D288" s="29">
        <v>6.17</v>
      </c>
    </row>
    <row r="289" spans="1:4" x14ac:dyDescent="0.2">
      <c r="A289" s="38">
        <v>44228</v>
      </c>
      <c r="B289" s="29" t="s">
        <v>185</v>
      </c>
      <c r="C289" s="29" t="s">
        <v>185</v>
      </c>
      <c r="D289" s="29">
        <v>4.33</v>
      </c>
    </row>
    <row r="290" spans="1:4" x14ac:dyDescent="0.2">
      <c r="A290" s="38">
        <v>44228</v>
      </c>
      <c r="B290" s="29" t="s">
        <v>186</v>
      </c>
      <c r="C290" s="29" t="s">
        <v>186</v>
      </c>
      <c r="D290" s="29">
        <v>3.28</v>
      </c>
    </row>
    <row r="291" spans="1:4" x14ac:dyDescent="0.2">
      <c r="A291" s="38">
        <v>44228</v>
      </c>
      <c r="B291" s="29" t="s">
        <v>187</v>
      </c>
      <c r="C291" s="29" t="s">
        <v>187</v>
      </c>
      <c r="D291" s="29">
        <v>0.82</v>
      </c>
    </row>
    <row r="292" spans="1:4" x14ac:dyDescent="0.2">
      <c r="A292" s="38">
        <v>44228</v>
      </c>
      <c r="B292" s="29" t="s">
        <v>188</v>
      </c>
      <c r="C292" s="29" t="s">
        <v>188</v>
      </c>
      <c r="D292" s="29">
        <v>0.56000000000000005</v>
      </c>
    </row>
    <row r="293" spans="1:4" x14ac:dyDescent="0.2">
      <c r="A293" s="38">
        <v>44228</v>
      </c>
      <c r="B293" s="29" t="s">
        <v>189</v>
      </c>
      <c r="C293" s="29" t="s">
        <v>189</v>
      </c>
      <c r="D293" s="29">
        <v>0.48</v>
      </c>
    </row>
    <row r="294" spans="1:4" x14ac:dyDescent="0.2">
      <c r="A294" s="38">
        <v>44228</v>
      </c>
      <c r="B294" s="29" t="s">
        <v>190</v>
      </c>
      <c r="C294" s="29" t="s">
        <v>190</v>
      </c>
      <c r="D294" s="29">
        <v>0.42</v>
      </c>
    </row>
    <row r="295" spans="1:4" x14ac:dyDescent="0.2">
      <c r="A295" s="38">
        <v>44228</v>
      </c>
      <c r="B295" s="29" t="s">
        <v>181</v>
      </c>
      <c r="C295" s="29" t="s">
        <v>181</v>
      </c>
      <c r="D295" s="39">
        <f>100-SUM(D275:D294)</f>
        <v>4.7199999999999989</v>
      </c>
    </row>
    <row r="296" spans="1:4" x14ac:dyDescent="0.2">
      <c r="A296" s="38">
        <v>44256</v>
      </c>
      <c r="B296" s="29" t="s">
        <v>170</v>
      </c>
      <c r="C296" s="29" t="s">
        <v>171</v>
      </c>
      <c r="D296" s="29">
        <v>35.76</v>
      </c>
    </row>
    <row r="297" spans="1:4" x14ac:dyDescent="0.2">
      <c r="A297" s="38">
        <v>44256</v>
      </c>
      <c r="B297" s="29" t="s">
        <v>170</v>
      </c>
      <c r="C297" s="29" t="s">
        <v>172</v>
      </c>
      <c r="D297" s="29">
        <v>9.66</v>
      </c>
    </row>
    <row r="298" spans="1:4" x14ac:dyDescent="0.2">
      <c r="A298" s="38">
        <v>44256</v>
      </c>
      <c r="B298" s="29" t="s">
        <v>170</v>
      </c>
      <c r="C298" s="29" t="s">
        <v>173</v>
      </c>
      <c r="D298" s="29">
        <v>8.07</v>
      </c>
    </row>
    <row r="299" spans="1:4" x14ac:dyDescent="0.2">
      <c r="A299" s="38">
        <v>44256</v>
      </c>
      <c r="B299" s="29" t="s">
        <v>170</v>
      </c>
      <c r="C299" s="29" t="s">
        <v>174</v>
      </c>
      <c r="D299" s="29">
        <v>5.42</v>
      </c>
    </row>
    <row r="300" spans="1:4" x14ac:dyDescent="0.2">
      <c r="A300" s="38">
        <v>44256</v>
      </c>
      <c r="B300" s="29" t="s">
        <v>170</v>
      </c>
      <c r="C300" s="29" t="s">
        <v>175</v>
      </c>
      <c r="D300" s="29">
        <v>1.73</v>
      </c>
    </row>
    <row r="301" spans="1:4" x14ac:dyDescent="0.2">
      <c r="A301" s="38">
        <v>44256</v>
      </c>
      <c r="B301" s="29" t="s">
        <v>170</v>
      </c>
      <c r="C301" s="29" t="s">
        <v>176</v>
      </c>
      <c r="D301" s="29">
        <v>0.92</v>
      </c>
    </row>
    <row r="302" spans="1:4" x14ac:dyDescent="0.2">
      <c r="A302" s="38">
        <v>44256</v>
      </c>
      <c r="B302" s="29" t="s">
        <v>170</v>
      </c>
      <c r="C302" s="29" t="s">
        <v>177</v>
      </c>
      <c r="D302" s="29">
        <v>0.67</v>
      </c>
    </row>
    <row r="303" spans="1:4" x14ac:dyDescent="0.2">
      <c r="A303" s="38">
        <v>44256</v>
      </c>
      <c r="B303" s="29" t="s">
        <v>170</v>
      </c>
      <c r="C303" s="29" t="s">
        <v>178</v>
      </c>
      <c r="D303" s="29">
        <v>0.51</v>
      </c>
    </row>
    <row r="304" spans="1:4" x14ac:dyDescent="0.2">
      <c r="A304" s="38">
        <v>44256</v>
      </c>
      <c r="B304" s="29" t="s">
        <v>170</v>
      </c>
      <c r="C304" s="29" t="s">
        <v>179</v>
      </c>
      <c r="D304" s="29">
        <v>0.26</v>
      </c>
    </row>
    <row r="305" spans="1:4" x14ac:dyDescent="0.2">
      <c r="A305" s="38">
        <v>44256</v>
      </c>
      <c r="B305" s="29" t="s">
        <v>170</v>
      </c>
      <c r="C305" s="29" t="s">
        <v>180</v>
      </c>
      <c r="D305" s="29">
        <v>0.25</v>
      </c>
    </row>
    <row r="306" spans="1:4" x14ac:dyDescent="0.2">
      <c r="A306" s="38">
        <v>44256</v>
      </c>
      <c r="B306" s="29" t="s">
        <v>170</v>
      </c>
      <c r="C306" s="29" t="s">
        <v>181</v>
      </c>
      <c r="D306" s="29">
        <f>65.08- SUM(D296:D305)</f>
        <v>1.8299999999999983</v>
      </c>
    </row>
    <row r="307" spans="1:4" x14ac:dyDescent="0.2">
      <c r="A307" s="38">
        <v>44256</v>
      </c>
      <c r="B307" s="29" t="s">
        <v>182</v>
      </c>
      <c r="C307" s="29" t="s">
        <v>182</v>
      </c>
      <c r="D307" s="29">
        <v>7.24</v>
      </c>
    </row>
    <row r="308" spans="1:4" x14ac:dyDescent="0.2">
      <c r="A308" s="38">
        <v>44256</v>
      </c>
      <c r="B308" s="29" t="s">
        <v>183</v>
      </c>
      <c r="C308" s="29" t="s">
        <v>183</v>
      </c>
      <c r="D308" s="29">
        <v>6.9</v>
      </c>
    </row>
    <row r="309" spans="1:4" x14ac:dyDescent="0.2">
      <c r="A309" s="38">
        <v>44256</v>
      </c>
      <c r="B309" s="29" t="s">
        <v>184</v>
      </c>
      <c r="C309" s="29" t="s">
        <v>184</v>
      </c>
      <c r="D309" s="29">
        <v>6.17</v>
      </c>
    </row>
    <row r="310" spans="1:4" x14ac:dyDescent="0.2">
      <c r="A310" s="38">
        <v>44256</v>
      </c>
      <c r="B310" s="29" t="s">
        <v>185</v>
      </c>
      <c r="C310" s="29" t="s">
        <v>185</v>
      </c>
      <c r="D310" s="29">
        <v>4.33</v>
      </c>
    </row>
    <row r="311" spans="1:4" x14ac:dyDescent="0.2">
      <c r="A311" s="38">
        <v>44256</v>
      </c>
      <c r="B311" s="29" t="s">
        <v>186</v>
      </c>
      <c r="C311" s="29" t="s">
        <v>186</v>
      </c>
      <c r="D311" s="29">
        <v>3.28</v>
      </c>
    </row>
    <row r="312" spans="1:4" x14ac:dyDescent="0.2">
      <c r="A312" s="38">
        <v>44256</v>
      </c>
      <c r="B312" s="29" t="s">
        <v>187</v>
      </c>
      <c r="C312" s="29" t="s">
        <v>187</v>
      </c>
      <c r="D312" s="29">
        <v>0.82</v>
      </c>
    </row>
    <row r="313" spans="1:4" x14ac:dyDescent="0.2">
      <c r="A313" s="38">
        <v>44256</v>
      </c>
      <c r="B313" s="29" t="s">
        <v>188</v>
      </c>
      <c r="C313" s="29" t="s">
        <v>188</v>
      </c>
      <c r="D313" s="29">
        <v>0.56000000000000005</v>
      </c>
    </row>
    <row r="314" spans="1:4" x14ac:dyDescent="0.2">
      <c r="A314" s="38">
        <v>44256</v>
      </c>
      <c r="B314" s="29" t="s">
        <v>189</v>
      </c>
      <c r="C314" s="29" t="s">
        <v>189</v>
      </c>
      <c r="D314" s="29">
        <v>0.48</v>
      </c>
    </row>
    <row r="315" spans="1:4" x14ac:dyDescent="0.2">
      <c r="A315" s="38">
        <v>44256</v>
      </c>
      <c r="B315" s="29" t="s">
        <v>190</v>
      </c>
      <c r="C315" s="29" t="s">
        <v>190</v>
      </c>
      <c r="D315" s="29">
        <v>0.42</v>
      </c>
    </row>
    <row r="316" spans="1:4" x14ac:dyDescent="0.2">
      <c r="A316" s="38">
        <v>44256</v>
      </c>
      <c r="B316" s="29" t="s">
        <v>181</v>
      </c>
      <c r="C316" s="29" t="s">
        <v>181</v>
      </c>
      <c r="D316" s="39">
        <f>100-SUM(D296:D315)</f>
        <v>4.7199999999999989</v>
      </c>
    </row>
    <row r="317" spans="1:4" x14ac:dyDescent="0.2">
      <c r="A317" s="38">
        <v>44287</v>
      </c>
      <c r="B317" s="29" t="s">
        <v>170</v>
      </c>
      <c r="C317" s="29" t="s">
        <v>171</v>
      </c>
      <c r="D317" s="29">
        <v>35.76</v>
      </c>
    </row>
    <row r="318" spans="1:4" x14ac:dyDescent="0.2">
      <c r="A318" s="38">
        <v>44287</v>
      </c>
      <c r="B318" s="29" t="s">
        <v>170</v>
      </c>
      <c r="C318" s="29" t="s">
        <v>172</v>
      </c>
      <c r="D318" s="29">
        <v>9.66</v>
      </c>
    </row>
    <row r="319" spans="1:4" x14ac:dyDescent="0.2">
      <c r="A319" s="38">
        <v>44287</v>
      </c>
      <c r="B319" s="29" t="s">
        <v>170</v>
      </c>
      <c r="C319" s="29" t="s">
        <v>173</v>
      </c>
      <c r="D319" s="29">
        <v>8.07</v>
      </c>
    </row>
    <row r="320" spans="1:4" x14ac:dyDescent="0.2">
      <c r="A320" s="38">
        <v>44287</v>
      </c>
      <c r="B320" s="29" t="s">
        <v>170</v>
      </c>
      <c r="C320" s="29" t="s">
        <v>174</v>
      </c>
      <c r="D320" s="29">
        <v>5.42</v>
      </c>
    </row>
    <row r="321" spans="1:4" x14ac:dyDescent="0.2">
      <c r="A321" s="38">
        <v>44287</v>
      </c>
      <c r="B321" s="29" t="s">
        <v>170</v>
      </c>
      <c r="C321" s="29" t="s">
        <v>175</v>
      </c>
      <c r="D321" s="29">
        <v>1.73</v>
      </c>
    </row>
    <row r="322" spans="1:4" x14ac:dyDescent="0.2">
      <c r="A322" s="38">
        <v>44287</v>
      </c>
      <c r="B322" s="29" t="s">
        <v>170</v>
      </c>
      <c r="C322" s="29" t="s">
        <v>176</v>
      </c>
      <c r="D322" s="29">
        <v>0.92</v>
      </c>
    </row>
    <row r="323" spans="1:4" x14ac:dyDescent="0.2">
      <c r="A323" s="38">
        <v>44287</v>
      </c>
      <c r="B323" s="29" t="s">
        <v>170</v>
      </c>
      <c r="C323" s="29" t="s">
        <v>177</v>
      </c>
      <c r="D323" s="29">
        <v>0.67</v>
      </c>
    </row>
    <row r="324" spans="1:4" x14ac:dyDescent="0.2">
      <c r="A324" s="38">
        <v>44287</v>
      </c>
      <c r="B324" s="29" t="s">
        <v>170</v>
      </c>
      <c r="C324" s="29" t="s">
        <v>178</v>
      </c>
      <c r="D324" s="29">
        <v>0.51</v>
      </c>
    </row>
    <row r="325" spans="1:4" x14ac:dyDescent="0.2">
      <c r="A325" s="38">
        <v>44287</v>
      </c>
      <c r="B325" s="29" t="s">
        <v>170</v>
      </c>
      <c r="C325" s="29" t="s">
        <v>179</v>
      </c>
      <c r="D325" s="29">
        <v>0.26</v>
      </c>
    </row>
    <row r="326" spans="1:4" x14ac:dyDescent="0.2">
      <c r="A326" s="38">
        <v>44287</v>
      </c>
      <c r="B326" s="29" t="s">
        <v>170</v>
      </c>
      <c r="C326" s="29" t="s">
        <v>180</v>
      </c>
      <c r="D326" s="29">
        <v>0.25</v>
      </c>
    </row>
    <row r="327" spans="1:4" x14ac:dyDescent="0.2">
      <c r="A327" s="38">
        <v>44287</v>
      </c>
      <c r="B327" s="29" t="s">
        <v>170</v>
      </c>
      <c r="C327" s="29" t="s">
        <v>181</v>
      </c>
      <c r="D327" s="29">
        <f>65.08- SUM(D317:D326)</f>
        <v>1.8299999999999983</v>
      </c>
    </row>
    <row r="328" spans="1:4" x14ac:dyDescent="0.2">
      <c r="A328" s="38">
        <v>44287</v>
      </c>
      <c r="B328" s="29" t="s">
        <v>182</v>
      </c>
      <c r="C328" s="29" t="s">
        <v>182</v>
      </c>
      <c r="D328" s="29">
        <v>7.24</v>
      </c>
    </row>
    <row r="329" spans="1:4" x14ac:dyDescent="0.2">
      <c r="A329" s="38">
        <v>44287</v>
      </c>
      <c r="B329" s="29" t="s">
        <v>183</v>
      </c>
      <c r="C329" s="29" t="s">
        <v>183</v>
      </c>
      <c r="D329" s="29">
        <v>6.9</v>
      </c>
    </row>
    <row r="330" spans="1:4" x14ac:dyDescent="0.2">
      <c r="A330" s="38">
        <v>44287</v>
      </c>
      <c r="B330" s="29" t="s">
        <v>184</v>
      </c>
      <c r="C330" s="29" t="s">
        <v>184</v>
      </c>
      <c r="D330" s="29">
        <v>6.17</v>
      </c>
    </row>
    <row r="331" spans="1:4" x14ac:dyDescent="0.2">
      <c r="A331" s="38">
        <v>44287</v>
      </c>
      <c r="B331" s="29" t="s">
        <v>185</v>
      </c>
      <c r="C331" s="29" t="s">
        <v>185</v>
      </c>
      <c r="D331" s="29">
        <v>4.33</v>
      </c>
    </row>
    <row r="332" spans="1:4" x14ac:dyDescent="0.2">
      <c r="A332" s="38">
        <v>44287</v>
      </c>
      <c r="B332" s="29" t="s">
        <v>186</v>
      </c>
      <c r="C332" s="29" t="s">
        <v>186</v>
      </c>
      <c r="D332" s="29">
        <v>3.28</v>
      </c>
    </row>
    <row r="333" spans="1:4" x14ac:dyDescent="0.2">
      <c r="A333" s="38">
        <v>44287</v>
      </c>
      <c r="B333" s="29" t="s">
        <v>187</v>
      </c>
      <c r="C333" s="29" t="s">
        <v>187</v>
      </c>
      <c r="D333" s="29">
        <v>0.82</v>
      </c>
    </row>
    <row r="334" spans="1:4" x14ac:dyDescent="0.2">
      <c r="A334" s="38">
        <v>44287</v>
      </c>
      <c r="B334" s="29" t="s">
        <v>188</v>
      </c>
      <c r="C334" s="29" t="s">
        <v>188</v>
      </c>
      <c r="D334" s="29">
        <v>0.56000000000000005</v>
      </c>
    </row>
    <row r="335" spans="1:4" x14ac:dyDescent="0.2">
      <c r="A335" s="38">
        <v>44287</v>
      </c>
      <c r="B335" s="29" t="s">
        <v>189</v>
      </c>
      <c r="C335" s="29" t="s">
        <v>189</v>
      </c>
      <c r="D335" s="29">
        <v>0.48</v>
      </c>
    </row>
    <row r="336" spans="1:4" x14ac:dyDescent="0.2">
      <c r="A336" s="38">
        <v>44287</v>
      </c>
      <c r="B336" s="29" t="s">
        <v>190</v>
      </c>
      <c r="C336" s="29" t="s">
        <v>190</v>
      </c>
      <c r="D336" s="29">
        <v>0.42</v>
      </c>
    </row>
    <row r="337" spans="1:4" x14ac:dyDescent="0.2">
      <c r="A337" s="38">
        <v>44287</v>
      </c>
      <c r="B337" s="29" t="s">
        <v>181</v>
      </c>
      <c r="C337" s="29" t="s">
        <v>181</v>
      </c>
      <c r="D337" s="39">
        <f>100-SUM(D317:D336)</f>
        <v>4.7199999999999989</v>
      </c>
    </row>
    <row r="338" spans="1:4" x14ac:dyDescent="0.2">
      <c r="A338" s="38">
        <v>44317</v>
      </c>
      <c r="B338" s="29" t="s">
        <v>170</v>
      </c>
      <c r="C338" s="29" t="s">
        <v>171</v>
      </c>
      <c r="D338" s="29">
        <v>35.76</v>
      </c>
    </row>
    <row r="339" spans="1:4" x14ac:dyDescent="0.2">
      <c r="A339" s="38">
        <v>44317</v>
      </c>
      <c r="B339" s="29" t="s">
        <v>170</v>
      </c>
      <c r="C339" s="29" t="s">
        <v>172</v>
      </c>
      <c r="D339" s="29">
        <v>9.66</v>
      </c>
    </row>
    <row r="340" spans="1:4" x14ac:dyDescent="0.2">
      <c r="A340" s="38">
        <v>44317</v>
      </c>
      <c r="B340" s="29" t="s">
        <v>170</v>
      </c>
      <c r="C340" s="29" t="s">
        <v>173</v>
      </c>
      <c r="D340" s="29">
        <v>8.07</v>
      </c>
    </row>
    <row r="341" spans="1:4" x14ac:dyDescent="0.2">
      <c r="A341" s="38">
        <v>44317</v>
      </c>
      <c r="B341" s="29" t="s">
        <v>170</v>
      </c>
      <c r="C341" s="29" t="s">
        <v>174</v>
      </c>
      <c r="D341" s="29">
        <v>5.42</v>
      </c>
    </row>
    <row r="342" spans="1:4" x14ac:dyDescent="0.2">
      <c r="A342" s="38">
        <v>44317</v>
      </c>
      <c r="B342" s="29" t="s">
        <v>170</v>
      </c>
      <c r="C342" s="29" t="s">
        <v>175</v>
      </c>
      <c r="D342" s="29">
        <v>1.73</v>
      </c>
    </row>
    <row r="343" spans="1:4" x14ac:dyDescent="0.2">
      <c r="A343" s="38">
        <v>44317</v>
      </c>
      <c r="B343" s="29" t="s">
        <v>170</v>
      </c>
      <c r="C343" s="29" t="s">
        <v>176</v>
      </c>
      <c r="D343" s="29">
        <v>0.92</v>
      </c>
    </row>
    <row r="344" spans="1:4" x14ac:dyDescent="0.2">
      <c r="A344" s="38">
        <v>44317</v>
      </c>
      <c r="B344" s="29" t="s">
        <v>170</v>
      </c>
      <c r="C344" s="29" t="s">
        <v>177</v>
      </c>
      <c r="D344" s="29">
        <v>0.67</v>
      </c>
    </row>
    <row r="345" spans="1:4" x14ac:dyDescent="0.2">
      <c r="A345" s="38">
        <v>44317</v>
      </c>
      <c r="B345" s="29" t="s">
        <v>170</v>
      </c>
      <c r="C345" s="29" t="s">
        <v>178</v>
      </c>
      <c r="D345" s="29">
        <v>0.51</v>
      </c>
    </row>
    <row r="346" spans="1:4" x14ac:dyDescent="0.2">
      <c r="A346" s="38">
        <v>44317</v>
      </c>
      <c r="B346" s="29" t="s">
        <v>170</v>
      </c>
      <c r="C346" s="29" t="s">
        <v>179</v>
      </c>
      <c r="D346" s="29">
        <v>0.26</v>
      </c>
    </row>
    <row r="347" spans="1:4" x14ac:dyDescent="0.2">
      <c r="A347" s="38">
        <v>44317</v>
      </c>
      <c r="B347" s="29" t="s">
        <v>170</v>
      </c>
      <c r="C347" s="29" t="s">
        <v>180</v>
      </c>
      <c r="D347" s="29">
        <v>0.25</v>
      </c>
    </row>
    <row r="348" spans="1:4" x14ac:dyDescent="0.2">
      <c r="A348" s="38">
        <v>44317</v>
      </c>
      <c r="B348" s="29" t="s">
        <v>170</v>
      </c>
      <c r="C348" s="29" t="s">
        <v>181</v>
      </c>
      <c r="D348" s="29">
        <f>65.08- SUM(D338:D347)</f>
        <v>1.8299999999999983</v>
      </c>
    </row>
    <row r="349" spans="1:4" x14ac:dyDescent="0.2">
      <c r="A349" s="38">
        <v>44317</v>
      </c>
      <c r="B349" s="29" t="s">
        <v>182</v>
      </c>
      <c r="C349" s="29" t="s">
        <v>182</v>
      </c>
      <c r="D349" s="29">
        <v>7.24</v>
      </c>
    </row>
    <row r="350" spans="1:4" x14ac:dyDescent="0.2">
      <c r="A350" s="38">
        <v>44317</v>
      </c>
      <c r="B350" s="29" t="s">
        <v>183</v>
      </c>
      <c r="C350" s="29" t="s">
        <v>183</v>
      </c>
      <c r="D350" s="29">
        <v>6.9</v>
      </c>
    </row>
    <row r="351" spans="1:4" x14ac:dyDescent="0.2">
      <c r="A351" s="38">
        <v>44317</v>
      </c>
      <c r="B351" s="29" t="s">
        <v>184</v>
      </c>
      <c r="C351" s="29" t="s">
        <v>184</v>
      </c>
      <c r="D351" s="29">
        <v>6.17</v>
      </c>
    </row>
    <row r="352" spans="1:4" x14ac:dyDescent="0.2">
      <c r="A352" s="38">
        <v>44317</v>
      </c>
      <c r="B352" s="29" t="s">
        <v>185</v>
      </c>
      <c r="C352" s="29" t="s">
        <v>185</v>
      </c>
      <c r="D352" s="29">
        <v>4.33</v>
      </c>
    </row>
    <row r="353" spans="1:4" x14ac:dyDescent="0.2">
      <c r="A353" s="38">
        <v>44317</v>
      </c>
      <c r="B353" s="29" t="s">
        <v>186</v>
      </c>
      <c r="C353" s="29" t="s">
        <v>186</v>
      </c>
      <c r="D353" s="29">
        <v>3.28</v>
      </c>
    </row>
    <row r="354" spans="1:4" x14ac:dyDescent="0.2">
      <c r="A354" s="38">
        <v>44317</v>
      </c>
      <c r="B354" s="29" t="s">
        <v>187</v>
      </c>
      <c r="C354" s="29" t="s">
        <v>187</v>
      </c>
      <c r="D354" s="29">
        <v>0.82</v>
      </c>
    </row>
    <row r="355" spans="1:4" x14ac:dyDescent="0.2">
      <c r="A355" s="38">
        <v>44317</v>
      </c>
      <c r="B355" s="29" t="s">
        <v>188</v>
      </c>
      <c r="C355" s="29" t="s">
        <v>188</v>
      </c>
      <c r="D355" s="29">
        <v>0.56000000000000005</v>
      </c>
    </row>
    <row r="356" spans="1:4" x14ac:dyDescent="0.2">
      <c r="A356" s="38">
        <v>44317</v>
      </c>
      <c r="B356" s="29" t="s">
        <v>189</v>
      </c>
      <c r="C356" s="29" t="s">
        <v>189</v>
      </c>
      <c r="D356" s="29">
        <v>0.48</v>
      </c>
    </row>
    <row r="357" spans="1:4" x14ac:dyDescent="0.2">
      <c r="A357" s="38">
        <v>44317</v>
      </c>
      <c r="B357" s="29" t="s">
        <v>190</v>
      </c>
      <c r="C357" s="29" t="s">
        <v>190</v>
      </c>
      <c r="D357" s="29">
        <v>0.42</v>
      </c>
    </row>
    <row r="358" spans="1:4" x14ac:dyDescent="0.2">
      <c r="A358" s="38">
        <v>44317</v>
      </c>
      <c r="B358" s="29" t="s">
        <v>181</v>
      </c>
      <c r="C358" s="29" t="s">
        <v>181</v>
      </c>
      <c r="D358" s="39">
        <f>100-SUM(D338:D357)</f>
        <v>4.7199999999999989</v>
      </c>
    </row>
    <row r="359" spans="1:4" x14ac:dyDescent="0.2">
      <c r="A359" s="38">
        <v>44348</v>
      </c>
      <c r="B359" s="29" t="s">
        <v>170</v>
      </c>
      <c r="C359" s="29" t="s">
        <v>171</v>
      </c>
      <c r="D359" s="29">
        <v>35.76</v>
      </c>
    </row>
    <row r="360" spans="1:4" x14ac:dyDescent="0.2">
      <c r="A360" s="38">
        <v>44348</v>
      </c>
      <c r="B360" s="29" t="s">
        <v>170</v>
      </c>
      <c r="C360" s="29" t="s">
        <v>172</v>
      </c>
      <c r="D360" s="29">
        <v>9.66</v>
      </c>
    </row>
    <row r="361" spans="1:4" x14ac:dyDescent="0.2">
      <c r="A361" s="38">
        <v>44348</v>
      </c>
      <c r="B361" s="29" t="s">
        <v>170</v>
      </c>
      <c r="C361" s="29" t="s">
        <v>173</v>
      </c>
      <c r="D361" s="29">
        <v>8.07</v>
      </c>
    </row>
    <row r="362" spans="1:4" x14ac:dyDescent="0.2">
      <c r="A362" s="38">
        <v>44348</v>
      </c>
      <c r="B362" s="29" t="s">
        <v>170</v>
      </c>
      <c r="C362" s="29" t="s">
        <v>174</v>
      </c>
      <c r="D362" s="29">
        <v>5.42</v>
      </c>
    </row>
    <row r="363" spans="1:4" x14ac:dyDescent="0.2">
      <c r="A363" s="38">
        <v>44348</v>
      </c>
      <c r="B363" s="29" t="s">
        <v>170</v>
      </c>
      <c r="C363" s="29" t="s">
        <v>175</v>
      </c>
      <c r="D363" s="29">
        <v>1.73</v>
      </c>
    </row>
    <row r="364" spans="1:4" x14ac:dyDescent="0.2">
      <c r="A364" s="38">
        <v>44348</v>
      </c>
      <c r="B364" s="29" t="s">
        <v>170</v>
      </c>
      <c r="C364" s="29" t="s">
        <v>176</v>
      </c>
      <c r="D364" s="29">
        <v>0.92</v>
      </c>
    </row>
    <row r="365" spans="1:4" x14ac:dyDescent="0.2">
      <c r="A365" s="38">
        <v>44348</v>
      </c>
      <c r="B365" s="29" t="s">
        <v>170</v>
      </c>
      <c r="C365" s="29" t="s">
        <v>177</v>
      </c>
      <c r="D365" s="29">
        <v>0.67</v>
      </c>
    </row>
    <row r="366" spans="1:4" x14ac:dyDescent="0.2">
      <c r="A366" s="38">
        <v>44348</v>
      </c>
      <c r="B366" s="29" t="s">
        <v>170</v>
      </c>
      <c r="C366" s="29" t="s">
        <v>178</v>
      </c>
      <c r="D366" s="29">
        <v>0.51</v>
      </c>
    </row>
    <row r="367" spans="1:4" x14ac:dyDescent="0.2">
      <c r="A367" s="38">
        <v>44348</v>
      </c>
      <c r="B367" s="29" t="s">
        <v>170</v>
      </c>
      <c r="C367" s="29" t="s">
        <v>179</v>
      </c>
      <c r="D367" s="29">
        <v>0.26</v>
      </c>
    </row>
    <row r="368" spans="1:4" x14ac:dyDescent="0.2">
      <c r="A368" s="38">
        <v>44348</v>
      </c>
      <c r="B368" s="29" t="s">
        <v>170</v>
      </c>
      <c r="C368" s="29" t="s">
        <v>180</v>
      </c>
      <c r="D368" s="29">
        <v>0.25</v>
      </c>
    </row>
    <row r="369" spans="1:4" x14ac:dyDescent="0.2">
      <c r="A369" s="38">
        <v>44348</v>
      </c>
      <c r="B369" s="29" t="s">
        <v>170</v>
      </c>
      <c r="C369" s="29" t="s">
        <v>181</v>
      </c>
      <c r="D369" s="29">
        <f>65.08- SUM(D359:D368)</f>
        <v>1.8299999999999983</v>
      </c>
    </row>
    <row r="370" spans="1:4" x14ac:dyDescent="0.2">
      <c r="A370" s="38">
        <v>44348</v>
      </c>
      <c r="B370" s="29" t="s">
        <v>182</v>
      </c>
      <c r="C370" s="29" t="s">
        <v>182</v>
      </c>
      <c r="D370" s="29">
        <v>7.24</v>
      </c>
    </row>
    <row r="371" spans="1:4" x14ac:dyDescent="0.2">
      <c r="A371" s="38">
        <v>44348</v>
      </c>
      <c r="B371" s="29" t="s">
        <v>183</v>
      </c>
      <c r="C371" s="29" t="s">
        <v>183</v>
      </c>
      <c r="D371" s="29">
        <v>6.9</v>
      </c>
    </row>
    <row r="372" spans="1:4" x14ac:dyDescent="0.2">
      <c r="A372" s="38">
        <v>44348</v>
      </c>
      <c r="B372" s="29" t="s">
        <v>184</v>
      </c>
      <c r="C372" s="29" t="s">
        <v>184</v>
      </c>
      <c r="D372" s="29">
        <v>6.17</v>
      </c>
    </row>
    <row r="373" spans="1:4" x14ac:dyDescent="0.2">
      <c r="A373" s="38">
        <v>44348</v>
      </c>
      <c r="B373" s="29" t="s">
        <v>185</v>
      </c>
      <c r="C373" s="29" t="s">
        <v>185</v>
      </c>
      <c r="D373" s="29">
        <v>4.33</v>
      </c>
    </row>
    <row r="374" spans="1:4" x14ac:dyDescent="0.2">
      <c r="A374" s="38">
        <v>44348</v>
      </c>
      <c r="B374" s="29" t="s">
        <v>186</v>
      </c>
      <c r="C374" s="29" t="s">
        <v>186</v>
      </c>
      <c r="D374" s="29">
        <v>3.28</v>
      </c>
    </row>
    <row r="375" spans="1:4" x14ac:dyDescent="0.2">
      <c r="A375" s="38">
        <v>44348</v>
      </c>
      <c r="B375" s="29" t="s">
        <v>187</v>
      </c>
      <c r="C375" s="29" t="s">
        <v>187</v>
      </c>
      <c r="D375" s="29">
        <v>0.82</v>
      </c>
    </row>
    <row r="376" spans="1:4" x14ac:dyDescent="0.2">
      <c r="A376" s="38">
        <v>44348</v>
      </c>
      <c r="B376" s="29" t="s">
        <v>188</v>
      </c>
      <c r="C376" s="29" t="s">
        <v>188</v>
      </c>
      <c r="D376" s="29">
        <v>0.56000000000000005</v>
      </c>
    </row>
    <row r="377" spans="1:4" x14ac:dyDescent="0.2">
      <c r="A377" s="38">
        <v>44348</v>
      </c>
      <c r="B377" s="29" t="s">
        <v>189</v>
      </c>
      <c r="C377" s="29" t="s">
        <v>189</v>
      </c>
      <c r="D377" s="29">
        <v>0.48</v>
      </c>
    </row>
    <row r="378" spans="1:4" x14ac:dyDescent="0.2">
      <c r="A378" s="38">
        <v>44348</v>
      </c>
      <c r="B378" s="29" t="s">
        <v>190</v>
      </c>
      <c r="C378" s="29" t="s">
        <v>190</v>
      </c>
      <c r="D378" s="29">
        <v>0.42</v>
      </c>
    </row>
    <row r="379" spans="1:4" x14ac:dyDescent="0.2">
      <c r="A379" s="38">
        <v>44348</v>
      </c>
      <c r="B379" s="29" t="s">
        <v>181</v>
      </c>
      <c r="C379" s="29" t="s">
        <v>181</v>
      </c>
      <c r="D379" s="39">
        <f>100-SUM(D359:D378)</f>
        <v>4.7199999999999989</v>
      </c>
    </row>
  </sheetData>
  <autoFilter ref="A1:D37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J57"/>
  <sheetViews>
    <sheetView workbookViewId="0">
      <pane ySplit="1" topLeftCell="A3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10" x14ac:dyDescent="0.2">
      <c r="A1" s="29" t="s">
        <v>167</v>
      </c>
      <c r="B1" s="29" t="s">
        <v>168</v>
      </c>
      <c r="C1" s="29" t="s">
        <v>164</v>
      </c>
      <c r="D1" s="29" t="s">
        <v>165</v>
      </c>
      <c r="E1" s="29" t="s">
        <v>196</v>
      </c>
      <c r="F1" s="29" t="s">
        <v>197</v>
      </c>
      <c r="G1" s="29" t="s">
        <v>166</v>
      </c>
      <c r="H1" s="29" t="s">
        <v>198</v>
      </c>
      <c r="I1" s="29" t="s">
        <v>199</v>
      </c>
      <c r="J1" s="29" t="s">
        <v>200</v>
      </c>
    </row>
    <row r="2" spans="1:10" x14ac:dyDescent="0.2">
      <c r="A2" s="29" t="s">
        <v>187</v>
      </c>
      <c r="B2" s="29" t="s">
        <v>181</v>
      </c>
      <c r="C2" s="29">
        <v>7.6322351985106502</v>
      </c>
      <c r="D2" s="29">
        <v>9.6792790052211508</v>
      </c>
      <c r="E2" s="29">
        <v>59.768885281163897</v>
      </c>
      <c r="F2" s="29">
        <v>14.9990274446164</v>
      </c>
      <c r="G2" s="29">
        <v>0.67182855829730004</v>
      </c>
      <c r="H2" s="29">
        <v>1.74525339897349</v>
      </c>
      <c r="I2" s="29">
        <v>0.67552075024144098</v>
      </c>
      <c r="J2" s="29">
        <v>4.8279703629755302</v>
      </c>
    </row>
    <row r="3" spans="1:10" x14ac:dyDescent="0.2">
      <c r="A3" s="29" t="s">
        <v>170</v>
      </c>
      <c r="B3" s="29" t="s">
        <v>175</v>
      </c>
      <c r="C3" s="39">
        <v>95.8</v>
      </c>
      <c r="D3" s="29">
        <v>0</v>
      </c>
      <c r="E3" s="39">
        <v>2.8000000000000003</v>
      </c>
      <c r="F3" s="29">
        <v>0</v>
      </c>
      <c r="G3" s="29">
        <v>0</v>
      </c>
      <c r="H3" s="29">
        <v>1.4</v>
      </c>
      <c r="I3" s="29">
        <v>0</v>
      </c>
      <c r="J3" s="29">
        <v>0</v>
      </c>
    </row>
    <row r="4" spans="1:10" x14ac:dyDescent="0.2">
      <c r="A4" s="29" t="s">
        <v>170</v>
      </c>
      <c r="B4" s="29" t="s">
        <v>178</v>
      </c>
      <c r="C4" s="39">
        <v>52.7</v>
      </c>
      <c r="D4" s="29">
        <v>0</v>
      </c>
      <c r="E4" s="39">
        <v>27.799999999999997</v>
      </c>
      <c r="F4" s="29">
        <v>0</v>
      </c>
      <c r="G4" s="29">
        <v>0</v>
      </c>
      <c r="H4" s="29">
        <v>19.5</v>
      </c>
      <c r="I4" s="29">
        <v>0</v>
      </c>
      <c r="J4" s="29">
        <v>0</v>
      </c>
    </row>
    <row r="5" spans="1:10" x14ac:dyDescent="0.2">
      <c r="A5" s="29" t="s">
        <v>170</v>
      </c>
      <c r="B5" s="29" t="s">
        <v>194</v>
      </c>
      <c r="C5" s="39">
        <v>91.2</v>
      </c>
      <c r="D5" s="29">
        <v>0</v>
      </c>
      <c r="E5" s="39">
        <v>6.9</v>
      </c>
      <c r="F5" s="29">
        <v>0</v>
      </c>
      <c r="G5" s="29">
        <v>0</v>
      </c>
      <c r="H5" s="29">
        <v>1.9</v>
      </c>
      <c r="I5" s="29">
        <v>0</v>
      </c>
      <c r="J5" s="29">
        <v>0</v>
      </c>
    </row>
    <row r="6" spans="1:10" x14ac:dyDescent="0.2">
      <c r="A6" s="29" t="s">
        <v>170</v>
      </c>
      <c r="B6" s="29" t="s">
        <v>191</v>
      </c>
      <c r="C6" s="39">
        <v>60.1</v>
      </c>
      <c r="D6" s="29">
        <v>0</v>
      </c>
      <c r="E6" s="39">
        <v>36.6</v>
      </c>
      <c r="F6" s="29">
        <v>0</v>
      </c>
      <c r="G6" s="29">
        <v>0</v>
      </c>
      <c r="H6" s="29">
        <v>3.3</v>
      </c>
      <c r="I6" s="29">
        <v>0</v>
      </c>
      <c r="J6" s="29">
        <v>0</v>
      </c>
    </row>
    <row r="7" spans="1:10" x14ac:dyDescent="0.2">
      <c r="A7" s="29" t="s">
        <v>170</v>
      </c>
      <c r="B7" s="29" t="s">
        <v>192</v>
      </c>
      <c r="C7" s="39">
        <v>90</v>
      </c>
      <c r="D7" s="29">
        <v>0</v>
      </c>
      <c r="E7" s="39">
        <v>10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</row>
    <row r="8" spans="1:10" x14ac:dyDescent="0.2">
      <c r="A8" s="29" t="s">
        <v>170</v>
      </c>
      <c r="B8" s="29" t="s">
        <v>173</v>
      </c>
      <c r="C8" s="39">
        <v>84.5</v>
      </c>
      <c r="D8" s="29">
        <v>0</v>
      </c>
      <c r="E8" s="39">
        <v>0.5</v>
      </c>
      <c r="F8" s="29">
        <v>0</v>
      </c>
      <c r="G8" s="29">
        <v>0</v>
      </c>
      <c r="H8" s="29">
        <v>15</v>
      </c>
      <c r="I8" s="29">
        <v>0</v>
      </c>
      <c r="J8" s="29">
        <v>0</v>
      </c>
    </row>
    <row r="9" spans="1:10" x14ac:dyDescent="0.2">
      <c r="A9" s="29" t="s">
        <v>170</v>
      </c>
      <c r="B9" s="29" t="s">
        <v>180</v>
      </c>
      <c r="C9" s="39">
        <v>82.5</v>
      </c>
      <c r="D9" s="29">
        <v>0</v>
      </c>
      <c r="E9" s="39">
        <v>1.1000000000000014</v>
      </c>
      <c r="F9" s="29">
        <v>0</v>
      </c>
      <c r="G9" s="29">
        <v>0</v>
      </c>
      <c r="H9" s="29">
        <v>16.399999999999999</v>
      </c>
      <c r="I9" s="29">
        <v>0</v>
      </c>
      <c r="J9" s="29">
        <v>0</v>
      </c>
    </row>
    <row r="10" spans="1:10" x14ac:dyDescent="0.2">
      <c r="A10" s="29" t="s">
        <v>170</v>
      </c>
      <c r="B10" s="29" t="s">
        <v>181</v>
      </c>
      <c r="C10" s="39">
        <v>75</v>
      </c>
      <c r="D10" s="29">
        <v>0</v>
      </c>
      <c r="E10" s="39">
        <v>25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</row>
    <row r="11" spans="1:10" x14ac:dyDescent="0.2">
      <c r="A11" s="29" t="s">
        <v>170</v>
      </c>
      <c r="B11" s="29" t="s">
        <v>179</v>
      </c>
      <c r="C11" s="39">
        <v>24.799999999999997</v>
      </c>
      <c r="D11" s="29">
        <v>0</v>
      </c>
      <c r="E11" s="39">
        <v>53.900000000000006</v>
      </c>
      <c r="F11" s="29">
        <v>0</v>
      </c>
      <c r="G11" s="29">
        <v>0</v>
      </c>
      <c r="H11" s="29">
        <v>21.3</v>
      </c>
      <c r="I11" s="29">
        <v>0</v>
      </c>
      <c r="J11" s="29">
        <v>0</v>
      </c>
    </row>
    <row r="12" spans="1:10" x14ac:dyDescent="0.2">
      <c r="A12" s="29" t="s">
        <v>170</v>
      </c>
      <c r="B12" s="29" t="s">
        <v>193</v>
      </c>
      <c r="C12" s="39">
        <v>87.8</v>
      </c>
      <c r="D12" s="29">
        <v>0</v>
      </c>
      <c r="E12" s="39">
        <v>5.6999999999999993</v>
      </c>
      <c r="F12" s="29">
        <v>0</v>
      </c>
      <c r="G12" s="29">
        <v>0</v>
      </c>
      <c r="H12" s="29">
        <v>6.5</v>
      </c>
      <c r="I12" s="29">
        <v>0</v>
      </c>
      <c r="J12" s="29">
        <v>0</v>
      </c>
    </row>
    <row r="13" spans="1:10" x14ac:dyDescent="0.2">
      <c r="A13" s="29" t="s">
        <v>170</v>
      </c>
      <c r="B13" s="29" t="s">
        <v>177</v>
      </c>
      <c r="C13" s="39">
        <v>90.5</v>
      </c>
      <c r="D13" s="29">
        <v>0</v>
      </c>
      <c r="E13" s="39">
        <v>1.5</v>
      </c>
      <c r="F13" s="29">
        <v>0</v>
      </c>
      <c r="G13" s="29">
        <v>0</v>
      </c>
      <c r="H13" s="29">
        <v>8</v>
      </c>
      <c r="I13" s="29">
        <v>0</v>
      </c>
      <c r="J13" s="29">
        <v>0</v>
      </c>
    </row>
    <row r="14" spans="1:10" x14ac:dyDescent="0.2">
      <c r="A14" s="29" t="s">
        <v>170</v>
      </c>
      <c r="B14" s="29" t="s">
        <v>172</v>
      </c>
      <c r="C14" s="39">
        <v>9.9000000000000057</v>
      </c>
      <c r="D14" s="29">
        <v>0</v>
      </c>
      <c r="E14" s="39">
        <v>88.6</v>
      </c>
      <c r="F14" s="29">
        <v>0</v>
      </c>
      <c r="G14" s="29">
        <v>0</v>
      </c>
      <c r="H14" s="29">
        <v>1.5</v>
      </c>
      <c r="I14" s="29">
        <v>0</v>
      </c>
      <c r="J14" s="29">
        <v>0</v>
      </c>
    </row>
    <row r="15" spans="1:10" x14ac:dyDescent="0.2">
      <c r="A15" s="29" t="s">
        <v>170</v>
      </c>
      <c r="B15" s="29" t="s">
        <v>171</v>
      </c>
      <c r="C15" s="39">
        <v>77.099999999999994</v>
      </c>
      <c r="D15" s="29">
        <v>0</v>
      </c>
      <c r="E15" s="39">
        <v>8.5999999999999979</v>
      </c>
      <c r="F15" s="29">
        <v>0</v>
      </c>
      <c r="G15" s="29">
        <v>0</v>
      </c>
      <c r="H15" s="29">
        <v>14.3</v>
      </c>
      <c r="I15" s="29">
        <v>0</v>
      </c>
      <c r="J15" s="29">
        <v>0</v>
      </c>
    </row>
    <row r="16" spans="1:10" x14ac:dyDescent="0.2">
      <c r="A16" s="29" t="s">
        <v>170</v>
      </c>
      <c r="B16" s="29" t="s">
        <v>174</v>
      </c>
      <c r="C16" s="39">
        <v>7.7000000000000028</v>
      </c>
      <c r="D16" s="29">
        <v>0</v>
      </c>
      <c r="E16" s="39">
        <v>84.6</v>
      </c>
      <c r="F16" s="29">
        <v>0</v>
      </c>
      <c r="G16" s="29">
        <v>0</v>
      </c>
      <c r="H16" s="29">
        <v>7.7</v>
      </c>
      <c r="I16" s="29">
        <v>0</v>
      </c>
      <c r="J16" s="29">
        <v>0</v>
      </c>
    </row>
    <row r="17" spans="1:10" x14ac:dyDescent="0.2">
      <c r="A17" s="29" t="s">
        <v>170</v>
      </c>
      <c r="B17" s="29" t="s">
        <v>176</v>
      </c>
      <c r="C17" s="39">
        <v>91.2</v>
      </c>
      <c r="D17" s="29">
        <v>0</v>
      </c>
      <c r="E17" s="39">
        <v>6.4</v>
      </c>
      <c r="F17" s="29">
        <v>0</v>
      </c>
      <c r="G17" s="29">
        <v>0</v>
      </c>
      <c r="H17" s="29">
        <v>2.4</v>
      </c>
      <c r="I17" s="29">
        <v>0</v>
      </c>
      <c r="J17" s="29">
        <v>0</v>
      </c>
    </row>
    <row r="18" spans="1:10" ht="15.75" customHeight="1" x14ac:dyDescent="0.25">
      <c r="A18" s="29" t="s">
        <v>170</v>
      </c>
      <c r="B18" s="29" t="s">
        <v>181</v>
      </c>
      <c r="C18" s="29">
        <v>64.618402880000005</v>
      </c>
      <c r="D18" s="36">
        <v>3.3319930000000002</v>
      </c>
      <c r="E18" s="36">
        <v>17.31401</v>
      </c>
      <c r="F18" s="36">
        <v>4.6373730000000002</v>
      </c>
      <c r="G18" s="36">
        <v>0.14296500000000001</v>
      </c>
      <c r="H18" s="36">
        <v>1.579526</v>
      </c>
      <c r="I18" s="36">
        <v>2.9763229999999998</v>
      </c>
      <c r="J18" s="36">
        <v>5.3954170000000001</v>
      </c>
    </row>
    <row r="19" spans="1:10" x14ac:dyDescent="0.2">
      <c r="A19" s="29" t="s">
        <v>188</v>
      </c>
      <c r="B19" s="29" t="s">
        <v>188</v>
      </c>
      <c r="C19" s="29">
        <v>28.398741513495601</v>
      </c>
      <c r="D19" s="29">
        <v>14.9859248219904</v>
      </c>
      <c r="E19" s="29">
        <v>3.2621294916376899</v>
      </c>
      <c r="F19" s="29">
        <v>12.435833747309101</v>
      </c>
      <c r="G19" s="29">
        <v>4.0404040404040398</v>
      </c>
      <c r="H19" s="29">
        <v>8.3457526080476896</v>
      </c>
      <c r="I19" s="29">
        <v>7.6833912899486796</v>
      </c>
      <c r="J19" s="29">
        <v>20.847822487166699</v>
      </c>
    </row>
    <row r="20" spans="1:10" x14ac:dyDescent="0.2">
      <c r="A20" s="29" t="s">
        <v>186</v>
      </c>
      <c r="B20" s="29" t="s">
        <v>186</v>
      </c>
      <c r="C20" s="29">
        <v>0.195070133973898</v>
      </c>
      <c r="D20" s="29">
        <v>62.135920627271297</v>
      </c>
      <c r="E20" s="29">
        <v>9.8176542031607408</v>
      </c>
      <c r="F20" s="29">
        <v>1.9151302175912499</v>
      </c>
      <c r="G20" s="29">
        <v>25.7187893040383</v>
      </c>
      <c r="H20" s="29">
        <v>7.8355140167388395E-3</v>
      </c>
      <c r="I20" s="29">
        <v>7.9661059170178197E-2</v>
      </c>
      <c r="J20" s="29">
        <v>0.129938940777585</v>
      </c>
    </row>
    <row r="21" spans="1:10" x14ac:dyDescent="0.2">
      <c r="A21" s="29" t="s">
        <v>184</v>
      </c>
      <c r="B21" s="29" t="s">
        <v>184</v>
      </c>
      <c r="C21" s="29">
        <v>70.118695943917999</v>
      </c>
      <c r="D21" s="29">
        <v>18.671052823288999</v>
      </c>
      <c r="E21" s="29">
        <v>9.6921615299203392</v>
      </c>
      <c r="F21" s="29">
        <v>0</v>
      </c>
      <c r="G21" s="29">
        <v>0.74410168728019899</v>
      </c>
      <c r="H21" s="29">
        <v>9.8471757709059403E-4</v>
      </c>
      <c r="I21" s="29">
        <v>0.23239334819338001</v>
      </c>
      <c r="J21" s="29">
        <v>0.54060994982273602</v>
      </c>
    </row>
    <row r="22" spans="1:10" x14ac:dyDescent="0.2">
      <c r="A22" s="29" t="s">
        <v>185</v>
      </c>
      <c r="B22" s="29" t="s">
        <v>185</v>
      </c>
      <c r="C22" s="29">
        <v>41.063615088320397</v>
      </c>
      <c r="D22" s="29">
        <v>39.582427871049703</v>
      </c>
      <c r="E22" s="29">
        <v>16.4154570186877</v>
      </c>
      <c r="F22" s="29">
        <v>0</v>
      </c>
      <c r="G22" s="29">
        <v>1.4938824863282401</v>
      </c>
      <c r="H22" s="29">
        <v>0.95332065514439002</v>
      </c>
      <c r="I22" s="29">
        <v>0.49129688046951703</v>
      </c>
      <c r="J22" s="29">
        <v>0</v>
      </c>
    </row>
    <row r="23" spans="1:10" x14ac:dyDescent="0.2">
      <c r="A23" s="29" t="s">
        <v>189</v>
      </c>
      <c r="B23" s="29" t="s">
        <v>189</v>
      </c>
      <c r="C23" s="29">
        <v>0</v>
      </c>
      <c r="D23" s="29">
        <v>1.7886324668273701</v>
      </c>
      <c r="E23" s="29">
        <v>93.672686894132795</v>
      </c>
      <c r="F23" s="29">
        <v>0</v>
      </c>
      <c r="G23" s="29">
        <v>0</v>
      </c>
      <c r="H23" s="29">
        <v>0.34011043908621202</v>
      </c>
      <c r="I23" s="29">
        <v>9.8472955637433496E-3</v>
      </c>
      <c r="J23" s="29">
        <v>4.18872290438983</v>
      </c>
    </row>
    <row r="24" spans="1:10" ht="15.75" customHeight="1" x14ac:dyDescent="0.25">
      <c r="A24" s="29" t="s">
        <v>201</v>
      </c>
      <c r="B24" s="29" t="s">
        <v>181</v>
      </c>
      <c r="C24" s="36">
        <v>36.700000000000003</v>
      </c>
      <c r="D24" s="36">
        <v>23.5</v>
      </c>
      <c r="E24" s="36">
        <v>16</v>
      </c>
      <c r="F24" s="36">
        <v>10.3</v>
      </c>
      <c r="G24" s="36">
        <v>2.8</v>
      </c>
      <c r="H24" s="36">
        <v>2.8</v>
      </c>
      <c r="I24" s="36">
        <v>2.6</v>
      </c>
      <c r="J24" s="36">
        <v>5.3</v>
      </c>
    </row>
    <row r="25" spans="1:10" x14ac:dyDescent="0.2">
      <c r="A25" s="29" t="s">
        <v>195</v>
      </c>
      <c r="B25" s="29" t="s">
        <v>195</v>
      </c>
      <c r="C25" s="29">
        <v>18.3477421705851</v>
      </c>
      <c r="D25" s="29">
        <v>62.579475344655798</v>
      </c>
      <c r="E25" s="29">
        <v>3.4705234069703601</v>
      </c>
      <c r="F25" s="29">
        <v>0</v>
      </c>
      <c r="G25" s="29">
        <v>0.60629136050960097</v>
      </c>
      <c r="H25" s="29">
        <v>10.1811086278778</v>
      </c>
      <c r="I25" s="29">
        <v>2.8234242165076999</v>
      </c>
      <c r="J25" s="29">
        <v>1.9914348728937901</v>
      </c>
    </row>
    <row r="26" spans="1:10" x14ac:dyDescent="0.2">
      <c r="A26" s="29" t="s">
        <v>190</v>
      </c>
      <c r="B26" s="29" t="s">
        <v>190</v>
      </c>
      <c r="C26" s="29">
        <v>0</v>
      </c>
      <c r="D26" s="29">
        <v>41.545144771988703</v>
      </c>
      <c r="E26" s="29">
        <v>58.368493605052599</v>
      </c>
      <c r="F26" s="29">
        <v>0</v>
      </c>
      <c r="G26" s="29">
        <v>0</v>
      </c>
      <c r="H26" s="29">
        <v>0</v>
      </c>
      <c r="I26" s="29">
        <v>6.7294771136465099E-3</v>
      </c>
      <c r="J26" s="29">
        <v>7.9632145844816996E-2</v>
      </c>
    </row>
    <row r="27" spans="1:10" x14ac:dyDescent="0.2">
      <c r="A27" s="29" t="s">
        <v>182</v>
      </c>
      <c r="B27" s="29" t="s">
        <v>202</v>
      </c>
      <c r="C27" s="29">
        <v>6.74</v>
      </c>
      <c r="D27" s="29">
        <v>15.08</v>
      </c>
      <c r="E27" s="29">
        <v>62.2</v>
      </c>
      <c r="F27" s="29">
        <v>8.33</v>
      </c>
      <c r="G27" s="29">
        <v>0.02</v>
      </c>
      <c r="H27" s="29">
        <v>1.32</v>
      </c>
      <c r="I27" s="29">
        <v>0.04</v>
      </c>
      <c r="J27" s="29">
        <v>6.27</v>
      </c>
    </row>
    <row r="28" spans="1:10" x14ac:dyDescent="0.2">
      <c r="A28" s="29" t="s">
        <v>182</v>
      </c>
      <c r="B28" s="29" t="s">
        <v>203</v>
      </c>
      <c r="C28" s="29">
        <v>4.13</v>
      </c>
      <c r="D28" s="29">
        <v>33.619999999999997</v>
      </c>
      <c r="E28" s="29">
        <v>48.7</v>
      </c>
      <c r="F28" s="29">
        <v>0</v>
      </c>
      <c r="G28" s="29">
        <v>0</v>
      </c>
      <c r="H28" s="29">
        <v>1.91</v>
      </c>
      <c r="I28" s="29">
        <v>1.0900000000000001</v>
      </c>
      <c r="J28" s="29">
        <v>10.55</v>
      </c>
    </row>
    <row r="29" spans="1:10" x14ac:dyDescent="0.2">
      <c r="A29" s="29" t="s">
        <v>182</v>
      </c>
      <c r="B29" s="29" t="s">
        <v>204</v>
      </c>
      <c r="C29" s="29">
        <v>0.32</v>
      </c>
      <c r="D29" s="29">
        <v>36.090000000000003</v>
      </c>
      <c r="E29" s="29">
        <v>23.21</v>
      </c>
      <c r="F29" s="29">
        <v>34.729999999999997</v>
      </c>
      <c r="G29" s="29">
        <v>0.39</v>
      </c>
      <c r="H29" s="29">
        <v>1.48</v>
      </c>
      <c r="I29" s="29">
        <v>0.4</v>
      </c>
      <c r="J29" s="29">
        <v>3.38</v>
      </c>
    </row>
    <row r="30" spans="1:10" x14ac:dyDescent="0.2">
      <c r="A30" s="29" t="s">
        <v>182</v>
      </c>
      <c r="B30" s="29" t="s">
        <v>205</v>
      </c>
      <c r="C30" s="29">
        <v>72</v>
      </c>
      <c r="D30" s="29">
        <v>21.37</v>
      </c>
      <c r="E30" s="29">
        <v>5.89</v>
      </c>
      <c r="F30" s="29">
        <v>0</v>
      </c>
      <c r="G30" s="29">
        <v>0</v>
      </c>
      <c r="H30" s="29">
        <v>0.74</v>
      </c>
      <c r="I30" s="29">
        <v>0</v>
      </c>
      <c r="J30" s="29">
        <v>0</v>
      </c>
    </row>
    <row r="31" spans="1:10" x14ac:dyDescent="0.2">
      <c r="A31" s="29" t="s">
        <v>182</v>
      </c>
      <c r="B31" s="29" t="s">
        <v>206</v>
      </c>
      <c r="C31" s="29">
        <v>19</v>
      </c>
      <c r="D31" s="29">
        <v>53.5</v>
      </c>
      <c r="E31" s="29">
        <v>0.31</v>
      </c>
      <c r="F31" s="29">
        <v>8.5500000000000007</v>
      </c>
      <c r="G31" s="29">
        <v>0</v>
      </c>
      <c r="H31" s="29">
        <v>0.43</v>
      </c>
      <c r="I31" s="29">
        <v>0.9</v>
      </c>
      <c r="J31" s="29">
        <v>17.309999999999999</v>
      </c>
    </row>
    <row r="32" spans="1:10" x14ac:dyDescent="0.2">
      <c r="A32" s="29" t="s">
        <v>182</v>
      </c>
      <c r="B32" s="29" t="s">
        <v>207</v>
      </c>
      <c r="C32" s="29">
        <v>6.86</v>
      </c>
      <c r="D32" s="29">
        <v>64.62</v>
      </c>
      <c r="E32" s="29">
        <v>5.62</v>
      </c>
      <c r="F32" s="29">
        <v>0</v>
      </c>
      <c r="G32" s="29">
        <v>0</v>
      </c>
      <c r="H32" s="29">
        <v>9.94</v>
      </c>
      <c r="I32" s="29">
        <v>12</v>
      </c>
      <c r="J32" s="29">
        <v>0.96</v>
      </c>
    </row>
    <row r="33" spans="1:10" x14ac:dyDescent="0.2">
      <c r="A33" s="29" t="s">
        <v>182</v>
      </c>
      <c r="B33" s="29" t="s">
        <v>181</v>
      </c>
      <c r="C33" s="29">
        <v>23.1858584281124</v>
      </c>
      <c r="D33" s="29">
        <v>38.403811862318697</v>
      </c>
      <c r="E33" s="29">
        <v>6.79058756809283</v>
      </c>
      <c r="F33" s="29">
        <v>19.448378071908898</v>
      </c>
      <c r="G33" s="29">
        <v>0.76341338938210701</v>
      </c>
      <c r="H33" s="29">
        <v>1.75355373149648</v>
      </c>
      <c r="I33" s="29">
        <v>2.5684348119290799</v>
      </c>
      <c r="J33" s="29">
        <v>7.0859621367593997</v>
      </c>
    </row>
    <row r="34" spans="1:10" x14ac:dyDescent="0.2">
      <c r="A34" s="29" t="s">
        <v>183</v>
      </c>
      <c r="B34" s="29" t="s">
        <v>208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</row>
    <row r="35" spans="1:10" x14ac:dyDescent="0.2">
      <c r="A35" s="29" t="s">
        <v>183</v>
      </c>
      <c r="B35" s="29" t="s">
        <v>209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</row>
    <row r="36" spans="1:10" x14ac:dyDescent="0.2">
      <c r="A36" s="29" t="s">
        <v>183</v>
      </c>
      <c r="B36" s="29" t="s">
        <v>181</v>
      </c>
      <c r="C36" s="29">
        <v>16.065328979725098</v>
      </c>
      <c r="D36" s="29">
        <v>45.8143705396486</v>
      </c>
      <c r="E36" s="29">
        <v>18.180286635057101</v>
      </c>
      <c r="F36" s="29">
        <v>18.473423929305699</v>
      </c>
      <c r="G36" s="29">
        <v>0.99137411160206901</v>
      </c>
      <c r="H36" s="29">
        <v>0.35239661061349797</v>
      </c>
      <c r="I36" s="29">
        <v>9.3059158566835207E-2</v>
      </c>
      <c r="J36" s="29">
        <v>2.9760035480764498E-2</v>
      </c>
    </row>
    <row r="37" spans="1:10" x14ac:dyDescent="0.2">
      <c r="A37" s="29" t="s">
        <v>187</v>
      </c>
      <c r="B37" s="29" t="s">
        <v>210</v>
      </c>
      <c r="C37" s="29">
        <v>0</v>
      </c>
      <c r="D37" s="44">
        <v>8.0150000000000006</v>
      </c>
      <c r="E37" s="44">
        <v>88.096999999999994</v>
      </c>
      <c r="F37" s="44">
        <v>0</v>
      </c>
      <c r="G37" s="44">
        <v>0</v>
      </c>
      <c r="H37" s="44">
        <v>0</v>
      </c>
      <c r="I37" s="44">
        <v>3.0000000000000001E-3</v>
      </c>
      <c r="J37" s="44">
        <v>3.8839999999999999</v>
      </c>
    </row>
    <row r="38" spans="1:10" x14ac:dyDescent="0.2">
      <c r="A38" s="29" t="s">
        <v>187</v>
      </c>
      <c r="B38" s="29" t="s">
        <v>211</v>
      </c>
      <c r="C38" s="29">
        <v>0</v>
      </c>
      <c r="D38" s="44">
        <v>0.96299999999999997</v>
      </c>
      <c r="E38" s="44">
        <v>93.942999999999998</v>
      </c>
      <c r="F38" s="44">
        <v>0</v>
      </c>
      <c r="G38" s="44">
        <v>0</v>
      </c>
      <c r="H38" s="44">
        <v>0</v>
      </c>
      <c r="I38" s="44">
        <v>1E-3</v>
      </c>
      <c r="J38" s="44">
        <v>5.093</v>
      </c>
    </row>
    <row r="39" spans="1:10" ht="12.75" x14ac:dyDescent="0.2">
      <c r="A39" s="29" t="s">
        <v>187</v>
      </c>
      <c r="B39" s="29" t="s">
        <v>212</v>
      </c>
      <c r="C39" s="29">
        <v>0</v>
      </c>
      <c r="D39" s="44">
        <v>8.3539999999999992</v>
      </c>
      <c r="E39" s="44">
        <v>25.423999999999999</v>
      </c>
      <c r="F39" s="44">
        <v>56.085000000000001</v>
      </c>
      <c r="G39" s="44">
        <v>0</v>
      </c>
      <c r="H39" s="44">
        <v>0</v>
      </c>
      <c r="I39" s="44">
        <v>1.6639999999999999</v>
      </c>
      <c r="J39" s="44">
        <v>8.4740000000000002</v>
      </c>
    </row>
    <row r="40" spans="1:10" ht="12.75" x14ac:dyDescent="0.2">
      <c r="A40" s="29" t="s">
        <v>187</v>
      </c>
      <c r="B40" s="29" t="s">
        <v>213</v>
      </c>
      <c r="C40" s="29">
        <v>0</v>
      </c>
      <c r="D40" s="44">
        <v>0.31</v>
      </c>
      <c r="E40" s="44">
        <v>97.02</v>
      </c>
      <c r="F40" s="44">
        <v>0</v>
      </c>
      <c r="G40" s="44">
        <v>0</v>
      </c>
      <c r="H40" s="44">
        <v>0</v>
      </c>
      <c r="I40" s="44">
        <v>0</v>
      </c>
      <c r="J40" s="44">
        <v>2.66</v>
      </c>
    </row>
    <row r="41" spans="1:10" ht="12.75" x14ac:dyDescent="0.2">
      <c r="A41" s="29" t="s">
        <v>187</v>
      </c>
      <c r="B41" s="29" t="s">
        <v>214</v>
      </c>
      <c r="C41" s="29">
        <v>0</v>
      </c>
      <c r="D41" s="44">
        <v>89.099000000000004</v>
      </c>
      <c r="E41" s="44">
        <v>3.0179999999999998</v>
      </c>
      <c r="F41" s="44">
        <v>0</v>
      </c>
      <c r="G41" s="44">
        <v>0</v>
      </c>
      <c r="H41" s="44">
        <v>0</v>
      </c>
      <c r="I41" s="44">
        <v>7.7700000000000005E-2</v>
      </c>
      <c r="J41" s="44">
        <v>7.7469999999999999</v>
      </c>
    </row>
    <row r="42" spans="1:10" ht="12.75" x14ac:dyDescent="0.2">
      <c r="A42" s="29" t="s">
        <v>187</v>
      </c>
      <c r="B42" s="29" t="s">
        <v>215</v>
      </c>
      <c r="C42" s="29">
        <v>0</v>
      </c>
      <c r="D42" s="44">
        <v>79.41</v>
      </c>
      <c r="E42" s="44">
        <v>16.78</v>
      </c>
      <c r="F42" s="44">
        <v>0</v>
      </c>
      <c r="G42" s="44">
        <v>0</v>
      </c>
      <c r="H42" s="44">
        <v>0</v>
      </c>
      <c r="I42" s="44">
        <v>0</v>
      </c>
      <c r="J42" s="44">
        <v>3.43</v>
      </c>
    </row>
    <row r="43" spans="1:10" ht="12.75" x14ac:dyDescent="0.2">
      <c r="A43" s="29" t="s">
        <v>187</v>
      </c>
      <c r="B43" s="29" t="s">
        <v>216</v>
      </c>
      <c r="C43" s="29">
        <v>0</v>
      </c>
      <c r="D43" s="44">
        <v>80.260000000000005</v>
      </c>
      <c r="E43" s="44">
        <v>9.1199999999999992</v>
      </c>
      <c r="F43" s="44">
        <v>0</v>
      </c>
      <c r="G43" s="44">
        <v>0</v>
      </c>
      <c r="H43" s="44">
        <v>0</v>
      </c>
      <c r="I43" s="44">
        <v>0</v>
      </c>
      <c r="J43" s="44">
        <v>10.62</v>
      </c>
    </row>
    <row r="44" spans="1:10" ht="12.75" x14ac:dyDescent="0.2">
      <c r="A44" s="29" t="s">
        <v>187</v>
      </c>
      <c r="B44" s="29" t="s">
        <v>217</v>
      </c>
      <c r="C44" s="29">
        <v>0</v>
      </c>
      <c r="D44" s="44">
        <v>33.36</v>
      </c>
      <c r="E44" s="44">
        <v>23.78</v>
      </c>
      <c r="F44" s="44">
        <v>35.67</v>
      </c>
      <c r="G44" s="44">
        <v>0</v>
      </c>
      <c r="H44" s="44">
        <v>0</v>
      </c>
      <c r="I44" s="44">
        <v>0</v>
      </c>
      <c r="J44" s="44">
        <v>0</v>
      </c>
    </row>
    <row r="45" spans="1:10" ht="12.75" x14ac:dyDescent="0.2">
      <c r="A45" s="29" t="s">
        <v>187</v>
      </c>
      <c r="B45" s="29" t="s">
        <v>218</v>
      </c>
      <c r="C45" s="29">
        <v>0</v>
      </c>
      <c r="D45" s="44">
        <v>3.75</v>
      </c>
      <c r="E45" s="44">
        <v>95.81</v>
      </c>
      <c r="F45" s="44">
        <v>0</v>
      </c>
      <c r="G45" s="44">
        <v>0</v>
      </c>
      <c r="H45" s="44">
        <v>0</v>
      </c>
      <c r="I45" s="44">
        <v>0</v>
      </c>
      <c r="J45" s="44">
        <v>0.45</v>
      </c>
    </row>
    <row r="46" spans="1:10" ht="12.75" x14ac:dyDescent="0.2">
      <c r="A46" s="29" t="s">
        <v>219</v>
      </c>
      <c r="B46" s="29" t="s">
        <v>219</v>
      </c>
      <c r="C46" s="29">
        <v>0</v>
      </c>
      <c r="D46" s="44">
        <v>0</v>
      </c>
      <c r="E46" s="44">
        <v>70</v>
      </c>
      <c r="F46" s="44">
        <v>0</v>
      </c>
      <c r="G46" s="44">
        <v>0</v>
      </c>
      <c r="H46" s="44">
        <v>30</v>
      </c>
      <c r="I46" s="44">
        <v>0</v>
      </c>
      <c r="J46" s="44">
        <v>0</v>
      </c>
    </row>
    <row r="47" spans="1:10" ht="12.75" x14ac:dyDescent="0.2">
      <c r="A47" s="29" t="s">
        <v>220</v>
      </c>
      <c r="B47" s="29" t="s">
        <v>220</v>
      </c>
      <c r="C47" s="41">
        <v>0</v>
      </c>
      <c r="D47" s="45">
        <v>0</v>
      </c>
      <c r="E47" s="45">
        <v>39.294403899999999</v>
      </c>
      <c r="F47" s="45">
        <v>39.111922100000001</v>
      </c>
      <c r="G47" s="45">
        <v>0</v>
      </c>
      <c r="H47" s="45">
        <v>9.4890510999999993</v>
      </c>
      <c r="I47" s="45">
        <v>0</v>
      </c>
      <c r="J47" s="45">
        <v>12.104622900000001</v>
      </c>
    </row>
    <row r="48" spans="1:10" ht="12.75" x14ac:dyDescent="0.2">
      <c r="A48" s="29" t="s">
        <v>182</v>
      </c>
      <c r="B48" s="29" t="s">
        <v>221</v>
      </c>
      <c r="C48" s="29">
        <v>17.1389</v>
      </c>
      <c r="D48" s="44">
        <v>42.582000000000001</v>
      </c>
      <c r="E48" s="44">
        <v>1.5840000000000001</v>
      </c>
      <c r="F48" s="44">
        <v>35.65</v>
      </c>
      <c r="G48" s="44">
        <v>0.1298</v>
      </c>
      <c r="H48" s="44">
        <v>0.746</v>
      </c>
      <c r="I48" s="44">
        <v>5.2999999999999999E-2</v>
      </c>
      <c r="J48" s="44">
        <v>1.62</v>
      </c>
    </row>
    <row r="49" spans="1:10" ht="12.75" x14ac:dyDescent="0.2">
      <c r="A49" s="29" t="s">
        <v>182</v>
      </c>
      <c r="B49" s="29" t="s">
        <v>222</v>
      </c>
      <c r="C49" s="46">
        <v>15.227</v>
      </c>
      <c r="D49" s="44">
        <v>6.6529999999999996</v>
      </c>
      <c r="E49" s="44">
        <v>48.844000000000001</v>
      </c>
      <c r="F49" s="44">
        <v>0</v>
      </c>
      <c r="G49" s="44">
        <v>9.4E-2</v>
      </c>
      <c r="H49" s="44">
        <v>0</v>
      </c>
      <c r="I49" s="44">
        <v>1.2E-2</v>
      </c>
      <c r="J49" s="44">
        <v>29.167000000000002</v>
      </c>
    </row>
    <row r="50" spans="1:10" ht="12.75" x14ac:dyDescent="0.2">
      <c r="A50" s="29" t="s">
        <v>223</v>
      </c>
      <c r="B50" s="29" t="s">
        <v>223</v>
      </c>
      <c r="C50" s="29">
        <v>16.489999999999998</v>
      </c>
      <c r="D50" s="44">
        <v>58.71</v>
      </c>
      <c r="E50" s="44">
        <v>0.06</v>
      </c>
      <c r="F50" s="44">
        <v>3.22</v>
      </c>
      <c r="G50" s="44">
        <v>1.1599999999999999</v>
      </c>
      <c r="H50" s="44">
        <f>3.5+3.13</f>
        <v>6.63</v>
      </c>
      <c r="I50" s="44">
        <v>4.25</v>
      </c>
      <c r="J50" s="44">
        <v>9.48</v>
      </c>
    </row>
    <row r="51" spans="1:10" ht="12.75" x14ac:dyDescent="0.2">
      <c r="A51" s="29" t="s">
        <v>224</v>
      </c>
      <c r="B51" s="29" t="s">
        <v>224</v>
      </c>
      <c r="C51" s="29">
        <v>0.1011</v>
      </c>
      <c r="D51" s="44">
        <v>23.928000000000001</v>
      </c>
      <c r="E51" s="44">
        <v>75.254000000000005</v>
      </c>
      <c r="F51" s="44">
        <v>0</v>
      </c>
      <c r="G51" s="44">
        <v>0</v>
      </c>
      <c r="H51" s="44">
        <v>0</v>
      </c>
      <c r="I51" s="44">
        <v>0</v>
      </c>
      <c r="J51" s="44">
        <v>0.71599999999999997</v>
      </c>
    </row>
    <row r="52" spans="1:10" ht="12.75" x14ac:dyDescent="0.2">
      <c r="A52" s="29" t="s">
        <v>225</v>
      </c>
      <c r="B52" s="29" t="s">
        <v>225</v>
      </c>
      <c r="C52" s="29">
        <v>0</v>
      </c>
      <c r="D52" s="44">
        <v>92.47</v>
      </c>
      <c r="E52" s="44">
        <v>6.0019999999999998</v>
      </c>
      <c r="F52" s="44">
        <v>0</v>
      </c>
      <c r="G52" s="44">
        <v>0.20300000000000001</v>
      </c>
      <c r="H52" s="44">
        <v>0.75170000000000003</v>
      </c>
      <c r="I52" s="44">
        <v>0.16869999999999999</v>
      </c>
      <c r="J52" s="44">
        <v>0.40200000000000002</v>
      </c>
    </row>
    <row r="53" spans="1:10" ht="12.75" x14ac:dyDescent="0.2">
      <c r="A53" s="29" t="s">
        <v>182</v>
      </c>
      <c r="B53" s="29" t="s">
        <v>226</v>
      </c>
      <c r="C53" s="29">
        <v>61.015000000000001</v>
      </c>
      <c r="D53" s="44">
        <v>2.7970000000000002</v>
      </c>
      <c r="E53" s="44">
        <v>7.3570000000000002</v>
      </c>
      <c r="F53" s="44">
        <v>0</v>
      </c>
      <c r="G53" s="44">
        <v>7.8E-2</v>
      </c>
      <c r="H53" s="44">
        <v>4.0000000000000001E-3</v>
      </c>
      <c r="I53" s="44">
        <v>0</v>
      </c>
      <c r="J53" s="44">
        <v>28.526</v>
      </c>
    </row>
    <row r="54" spans="1:10" ht="12.75" x14ac:dyDescent="0.2">
      <c r="A54" s="29" t="s">
        <v>182</v>
      </c>
      <c r="B54" s="29" t="s">
        <v>227</v>
      </c>
      <c r="C54" s="29">
        <v>22.08</v>
      </c>
      <c r="D54" s="44">
        <v>32.03</v>
      </c>
      <c r="E54" s="44">
        <v>4.63</v>
      </c>
      <c r="F54" s="44">
        <v>32.729999999999997</v>
      </c>
      <c r="G54" s="44">
        <v>0.23300000000000001</v>
      </c>
      <c r="H54" s="44">
        <f>0.504+0.3919+1.45</f>
        <v>2.3458999999999999</v>
      </c>
      <c r="I54" s="44">
        <v>5.4960000000000004</v>
      </c>
      <c r="J54" s="44">
        <v>0.42299999999999999</v>
      </c>
    </row>
    <row r="55" spans="1:10" ht="12.75" x14ac:dyDescent="0.2">
      <c r="A55" s="29" t="s">
        <v>182</v>
      </c>
      <c r="B55" s="29" t="s">
        <v>228</v>
      </c>
      <c r="C55" s="29">
        <v>55.113</v>
      </c>
      <c r="D55" s="44">
        <v>2.92</v>
      </c>
      <c r="E55" s="44">
        <v>3.9449999999999998</v>
      </c>
      <c r="F55" s="44">
        <v>18</v>
      </c>
      <c r="G55" s="44">
        <v>5.1999999999999998E-2</v>
      </c>
      <c r="H55" s="44">
        <v>0.24399999999999999</v>
      </c>
      <c r="I55" s="44">
        <v>0.10100000000000001</v>
      </c>
      <c r="J55" s="44">
        <v>19.619</v>
      </c>
    </row>
    <row r="56" spans="1:10" ht="15" x14ac:dyDescent="0.25">
      <c r="A56" s="29" t="s">
        <v>182</v>
      </c>
      <c r="B56" s="29" t="s">
        <v>229</v>
      </c>
      <c r="C56" s="29">
        <v>75.319999999999993</v>
      </c>
      <c r="D56" s="44">
        <v>8.4039999999999999</v>
      </c>
      <c r="E56" s="44">
        <v>2.2389999999999999</v>
      </c>
      <c r="F56" s="44">
        <v>8.8919999999999995</v>
      </c>
      <c r="G56" s="47">
        <v>0.19809263799999999</v>
      </c>
      <c r="H56" s="44">
        <v>9.7199999999999995E-2</v>
      </c>
      <c r="I56" s="44">
        <v>0.111</v>
      </c>
      <c r="J56" s="44">
        <v>4.5510000000000002</v>
      </c>
    </row>
    <row r="57" spans="1:10" ht="12.75" x14ac:dyDescent="0.2">
      <c r="A57" s="29" t="s">
        <v>182</v>
      </c>
      <c r="B57" s="29" t="s">
        <v>224</v>
      </c>
      <c r="C57" s="44">
        <v>19.568000000000001</v>
      </c>
      <c r="D57" s="44">
        <v>43.883000000000003</v>
      </c>
      <c r="E57" s="44">
        <v>2.9420000000000002</v>
      </c>
      <c r="F57" s="44">
        <v>27.045000000000002</v>
      </c>
      <c r="G57" s="44">
        <v>0.26669999999999999</v>
      </c>
      <c r="H57" s="44">
        <f>0.267+3.77</f>
        <v>4.0369999999999999</v>
      </c>
      <c r="I57" s="44">
        <v>2.2549999999999999</v>
      </c>
      <c r="J57" s="44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Hardware Database</vt:lpstr>
      <vt:lpstr>Unit Production Rate Change Log</vt:lpstr>
      <vt:lpstr>Unit Failure Rate Change Log</vt:lpstr>
      <vt:lpstr>Hash Rate by Region</vt:lpstr>
      <vt:lpstr>Emissions per Energy Source</vt:lpstr>
      <vt:lpstr>Copy of Hash Rate by Region</vt:lpstr>
      <vt:lpstr>Energy by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Mitchell</dc:creator>
  <cp:lastModifiedBy>Brandon Mitchell</cp:lastModifiedBy>
  <dcterms:created xsi:type="dcterms:W3CDTF">2021-09-09T23:47:50Z</dcterms:created>
  <dcterms:modified xsi:type="dcterms:W3CDTF">2021-09-09T23:47:50Z</dcterms:modified>
</cp:coreProperties>
</file>