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defaultThemeVersion="166925"/>
  <mc:AlternateContent xmlns:mc="http://schemas.openxmlformats.org/markup-compatibility/2006">
    <mc:Choice Requires="x15">
      <x15ac:absPath xmlns:x15ac="http://schemas.microsoft.com/office/spreadsheetml/2010/11/ac" url="/Users/jurrehageman/OneDrive - Hanzehogeschool Groningen/2019-2020/kwartaal2/thema6_practicum/eiwit_meting/"/>
    </mc:Choice>
  </mc:AlternateContent>
  <xr:revisionPtr revIDLastSave="4" documentId="8_{0C8C1DD0-0C15-D64A-AABB-FE4F8952BC37}" xr6:coauthVersionLast="45" xr6:coauthVersionMax="45" xr10:uidLastSave="{CFE8329C-F425-0B43-9FA0-5694D12A1A78}"/>
  <bookViews>
    <workbookView xWindow="0" yWindow="460" windowWidth="28800" windowHeight="16600" xr2:uid="{00000000-000D-0000-FFFF-FFFF00000000}"/>
  </bookViews>
  <sheets>
    <sheet name="Calibration analysi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E114" i="1" l="1"/>
  <c r="CE113" i="1"/>
  <c r="CE99" i="1"/>
  <c r="CE84" i="1"/>
  <c r="CE83" i="1"/>
  <c r="CE64" i="1"/>
  <c r="CE65" i="1"/>
  <c r="CE63" i="1"/>
  <c r="CE48" i="1"/>
  <c r="CE33" i="1"/>
  <c r="CE32" i="1"/>
  <c r="CE18" i="1"/>
  <c r="CE110" i="1"/>
  <c r="CE97" i="1"/>
  <c r="CE80" i="1"/>
  <c r="CE59" i="1"/>
  <c r="CE46" i="1"/>
  <c r="CE29" i="1"/>
  <c r="CE16" i="1"/>
  <c r="BE117" i="1" l="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K154" i="1" l="1"/>
  <c r="BV154" i="1"/>
  <c r="BU154" i="1"/>
  <c r="BS154" i="1" a="1"/>
  <c r="BS154" i="1" s="1"/>
  <c r="BT154" i="1"/>
  <c r="BQ154" i="1" a="1"/>
  <c r="BQ154" i="1" s="1"/>
  <c r="BR154" i="1"/>
  <c r="BO154" i="1"/>
  <c r="BP154" i="1" a="1"/>
  <c r="BP154" i="1" s="1"/>
  <c r="BM154" i="1"/>
  <c r="BN154" i="1" a="1"/>
  <c r="BN154" i="1" s="1"/>
  <c r="BH146" i="1"/>
  <c r="BV146" i="1"/>
  <c r="BU146" i="1"/>
  <c r="BT146" i="1"/>
  <c r="BS146" i="1" a="1"/>
  <c r="BS146" i="1" s="1"/>
  <c r="BQ146" i="1" a="1"/>
  <c r="BQ146" i="1" s="1"/>
  <c r="BR146" i="1"/>
  <c r="BP146" i="1" a="1"/>
  <c r="BP146" i="1" s="1"/>
  <c r="BO146" i="1"/>
  <c r="BN146" i="1" a="1"/>
  <c r="BN146" i="1" s="1"/>
  <c r="BM146" i="1"/>
  <c r="BL134" i="1"/>
  <c r="BV134" i="1"/>
  <c r="BU134" i="1"/>
  <c r="BT134" i="1"/>
  <c r="BR134" i="1"/>
  <c r="BQ134" i="1" a="1"/>
  <c r="BQ134" i="1" s="1"/>
  <c r="BP134" i="1" a="1"/>
  <c r="BP134" i="1" s="1"/>
  <c r="BS134" i="1" a="1"/>
  <c r="BS134" i="1" s="1"/>
  <c r="BO134" i="1"/>
  <c r="BN134" i="1" a="1"/>
  <c r="BN134" i="1" s="1"/>
  <c r="BM134" i="1"/>
  <c r="BL122" i="1"/>
  <c r="BV122" i="1"/>
  <c r="BU122" i="1"/>
  <c r="BS122" i="1" a="1"/>
  <c r="BS122" i="1" s="1"/>
  <c r="BT122" i="1"/>
  <c r="BQ122" i="1" a="1"/>
  <c r="BQ122" i="1" s="1"/>
  <c r="BR122" i="1"/>
  <c r="BO122" i="1"/>
  <c r="BP122" i="1" a="1"/>
  <c r="BP122" i="1" s="1"/>
  <c r="BM122" i="1"/>
  <c r="BN122" i="1" a="1"/>
  <c r="BN122" i="1" s="1"/>
  <c r="BI165" i="1"/>
  <c r="BV165" i="1"/>
  <c r="BU165" i="1"/>
  <c r="BT165" i="1"/>
  <c r="BS165" i="1" a="1"/>
  <c r="BS165" i="1" s="1"/>
  <c r="BR165" i="1"/>
  <c r="BQ165" i="1" a="1"/>
  <c r="BQ165" i="1" s="1"/>
  <c r="BO165" i="1"/>
  <c r="BN165" i="1" a="1"/>
  <c r="BN165" i="1" s="1"/>
  <c r="BP165" i="1" a="1"/>
  <c r="BP165" i="1" s="1"/>
  <c r="BM165" i="1"/>
  <c r="BJ161" i="1"/>
  <c r="BV161" i="1"/>
  <c r="BU161" i="1"/>
  <c r="BT161" i="1"/>
  <c r="BS161" i="1" a="1"/>
  <c r="BS161" i="1" s="1"/>
  <c r="BR161" i="1"/>
  <c r="BO161" i="1"/>
  <c r="BQ161" i="1" a="1"/>
  <c r="BQ161" i="1" s="1"/>
  <c r="BP161" i="1" a="1"/>
  <c r="BP161" i="1" s="1"/>
  <c r="BN161" i="1" a="1"/>
  <c r="BN161" i="1" s="1"/>
  <c r="BM161" i="1"/>
  <c r="BI157" i="1"/>
  <c r="BV157" i="1"/>
  <c r="BU157" i="1"/>
  <c r="BT157" i="1"/>
  <c r="BS157" i="1" a="1"/>
  <c r="BS157" i="1" s="1"/>
  <c r="BQ157" i="1" a="1"/>
  <c r="BQ157" i="1" s="1"/>
  <c r="BO157" i="1"/>
  <c r="BP157" i="1" a="1"/>
  <c r="BP157" i="1" s="1"/>
  <c r="BN157" i="1" a="1"/>
  <c r="BN157" i="1" s="1"/>
  <c r="BR157" i="1"/>
  <c r="BM157" i="1"/>
  <c r="BK153" i="1"/>
  <c r="BV153" i="1"/>
  <c r="BU153" i="1"/>
  <c r="BT153" i="1"/>
  <c r="BS153" i="1" a="1"/>
  <c r="BS153" i="1" s="1"/>
  <c r="BR153" i="1"/>
  <c r="BO153" i="1"/>
  <c r="BP153" i="1" a="1"/>
  <c r="BP153" i="1" s="1"/>
  <c r="BQ153" i="1" a="1"/>
  <c r="BQ153" i="1" s="1"/>
  <c r="BN153" i="1" a="1"/>
  <c r="BN153" i="1" s="1"/>
  <c r="BM153" i="1"/>
  <c r="BI149" i="1"/>
  <c r="BV149" i="1"/>
  <c r="BU149" i="1"/>
  <c r="BT149" i="1"/>
  <c r="BS149" i="1" a="1"/>
  <c r="BS149" i="1" s="1"/>
  <c r="BR149" i="1"/>
  <c r="BQ149" i="1" a="1"/>
  <c r="BQ149" i="1" s="1"/>
  <c r="BO149" i="1"/>
  <c r="BP149" i="1" a="1"/>
  <c r="BP149" i="1" s="1"/>
  <c r="BN149" i="1" a="1"/>
  <c r="BN149" i="1" s="1"/>
  <c r="BM149" i="1"/>
  <c r="BJ145" i="1"/>
  <c r="BV145" i="1"/>
  <c r="BU145" i="1"/>
  <c r="BT145" i="1"/>
  <c r="BS145" i="1" a="1"/>
  <c r="BS145" i="1" s="1"/>
  <c r="BR145" i="1"/>
  <c r="BP145" i="1" a="1"/>
  <c r="BP145" i="1" s="1"/>
  <c r="BO145" i="1"/>
  <c r="BN145" i="1" a="1"/>
  <c r="BN145" i="1" s="1"/>
  <c r="BQ145" i="1" a="1"/>
  <c r="BQ145" i="1" s="1"/>
  <c r="BM145" i="1"/>
  <c r="BI141" i="1"/>
  <c r="BV141" i="1"/>
  <c r="BU141" i="1"/>
  <c r="BT141" i="1"/>
  <c r="BS141" i="1" a="1"/>
  <c r="BS141" i="1" s="1"/>
  <c r="BQ141" i="1" a="1"/>
  <c r="BQ141" i="1" s="1"/>
  <c r="BR141" i="1"/>
  <c r="BP141" i="1" a="1"/>
  <c r="BP141" i="1" s="1"/>
  <c r="BO141" i="1"/>
  <c r="BN141" i="1" a="1"/>
  <c r="BN141" i="1" s="1"/>
  <c r="BM141" i="1"/>
  <c r="BV137" i="1"/>
  <c r="BU137" i="1"/>
  <c r="BT137" i="1"/>
  <c r="BS137" i="1" a="1"/>
  <c r="BS137" i="1" s="1"/>
  <c r="BR137" i="1"/>
  <c r="BQ137" i="1" a="1"/>
  <c r="BQ137" i="1" s="1"/>
  <c r="BO137" i="1"/>
  <c r="BN137" i="1" a="1"/>
  <c r="BN137" i="1" s="1"/>
  <c r="BP137" i="1" a="1"/>
  <c r="BP137" i="1" s="1"/>
  <c r="BM137" i="1"/>
  <c r="BI133" i="1"/>
  <c r="BV133" i="1"/>
  <c r="BU133" i="1"/>
  <c r="BT133" i="1"/>
  <c r="BS133" i="1" a="1"/>
  <c r="BS133" i="1" s="1"/>
  <c r="BR133" i="1"/>
  <c r="BQ133" i="1" a="1"/>
  <c r="BQ133" i="1" s="1"/>
  <c r="BO133" i="1"/>
  <c r="BN133" i="1" a="1"/>
  <c r="BN133" i="1" s="1"/>
  <c r="BP133" i="1" a="1"/>
  <c r="BP133" i="1" s="1"/>
  <c r="BM133" i="1"/>
  <c r="BJ129" i="1"/>
  <c r="BV129" i="1"/>
  <c r="BU129" i="1"/>
  <c r="BT129" i="1"/>
  <c r="BS129" i="1" a="1"/>
  <c r="BS129" i="1" s="1"/>
  <c r="BR129" i="1"/>
  <c r="BO129" i="1"/>
  <c r="BQ129" i="1" a="1"/>
  <c r="BQ129" i="1" s="1"/>
  <c r="BP129" i="1" a="1"/>
  <c r="BP129" i="1" s="1"/>
  <c r="BN129" i="1" a="1"/>
  <c r="BN129" i="1" s="1"/>
  <c r="BM129" i="1"/>
  <c r="BJ125" i="1"/>
  <c r="BV125" i="1"/>
  <c r="BU125" i="1"/>
  <c r="BT125" i="1"/>
  <c r="BS125" i="1" a="1"/>
  <c r="BS125" i="1" s="1"/>
  <c r="BQ125" i="1" a="1"/>
  <c r="BQ125" i="1" s="1"/>
  <c r="BO125" i="1"/>
  <c r="BR125" i="1"/>
  <c r="BP125" i="1" a="1"/>
  <c r="BP125" i="1" s="1"/>
  <c r="BN125" i="1" a="1"/>
  <c r="BN125" i="1" s="1"/>
  <c r="BM125" i="1"/>
  <c r="BK121" i="1"/>
  <c r="BV121" i="1"/>
  <c r="BU121" i="1"/>
  <c r="BT121" i="1"/>
  <c r="BS121" i="1" a="1"/>
  <c r="BS121" i="1" s="1"/>
  <c r="BQ121" i="1" a="1"/>
  <c r="BQ121" i="1" s="1"/>
  <c r="BR121" i="1"/>
  <c r="BO121" i="1"/>
  <c r="BP121" i="1" a="1"/>
  <c r="BP121" i="1" s="1"/>
  <c r="BN121" i="1" a="1"/>
  <c r="BN121" i="1" s="1"/>
  <c r="BM121" i="1"/>
  <c r="BI117" i="1"/>
  <c r="BV117" i="1"/>
  <c r="BU117" i="1"/>
  <c r="BT117" i="1"/>
  <c r="BS117" i="1" a="1"/>
  <c r="BS117" i="1" s="1"/>
  <c r="BR117" i="1"/>
  <c r="BO117" i="1"/>
  <c r="BQ117" i="1" a="1"/>
  <c r="BQ117" i="1" s="1"/>
  <c r="BP117" i="1" a="1"/>
  <c r="BP117" i="1" s="1"/>
  <c r="BN117" i="1" a="1"/>
  <c r="BN117" i="1" s="1"/>
  <c r="BM117" i="1"/>
  <c r="BV158" i="1"/>
  <c r="BU158" i="1"/>
  <c r="BS158" i="1" a="1"/>
  <c r="BS158" i="1" s="1"/>
  <c r="BR158" i="1"/>
  <c r="BT158" i="1"/>
  <c r="BQ158" i="1" a="1"/>
  <c r="BQ158" i="1" s="1"/>
  <c r="BP158" i="1" a="1"/>
  <c r="BP158" i="1" s="1"/>
  <c r="BO158" i="1"/>
  <c r="BN158" i="1" a="1"/>
  <c r="BN158" i="1" s="1"/>
  <c r="BM158" i="1"/>
  <c r="BK142" i="1"/>
  <c r="BV142" i="1"/>
  <c r="BU142" i="1"/>
  <c r="BR142" i="1"/>
  <c r="BT142" i="1"/>
  <c r="BS142" i="1" a="1"/>
  <c r="BS142" i="1" s="1"/>
  <c r="BQ142" i="1" a="1"/>
  <c r="BQ142" i="1" s="1"/>
  <c r="BP142" i="1" a="1"/>
  <c r="BP142" i="1" s="1"/>
  <c r="BO142" i="1"/>
  <c r="BM142" i="1"/>
  <c r="BN142" i="1" a="1"/>
  <c r="BN142" i="1" s="1"/>
  <c r="BL130" i="1"/>
  <c r="BV130" i="1"/>
  <c r="BU130" i="1"/>
  <c r="BT130" i="1"/>
  <c r="BS130" i="1" a="1"/>
  <c r="BS130" i="1" s="1"/>
  <c r="BQ130" i="1" a="1"/>
  <c r="BQ130" i="1" s="1"/>
  <c r="BO130" i="1"/>
  <c r="BR130" i="1"/>
  <c r="BP130" i="1" a="1"/>
  <c r="BP130" i="1" s="1"/>
  <c r="BM130" i="1"/>
  <c r="BN130" i="1" a="1"/>
  <c r="BN130" i="1" s="1"/>
  <c r="BL118" i="1"/>
  <c r="BV118" i="1"/>
  <c r="BU118" i="1"/>
  <c r="BT118" i="1"/>
  <c r="BQ118" i="1" a="1"/>
  <c r="BQ118" i="1" s="1"/>
  <c r="BS118" i="1" a="1"/>
  <c r="BS118" i="1" s="1"/>
  <c r="BR118" i="1"/>
  <c r="BP118" i="1" a="1"/>
  <c r="BP118" i="1" s="1"/>
  <c r="BO118" i="1"/>
  <c r="BN118" i="1" a="1"/>
  <c r="BN118" i="1" s="1"/>
  <c r="BM118" i="1"/>
  <c r="BU164" i="1"/>
  <c r="BS164" i="1" a="1"/>
  <c r="BS164" i="1" s="1"/>
  <c r="BT164" i="1"/>
  <c r="BR164" i="1"/>
  <c r="BV164" i="1"/>
  <c r="BP164" i="1" a="1"/>
  <c r="BP164" i="1" s="1"/>
  <c r="BQ164" i="1" a="1"/>
  <c r="BQ164" i="1" s="1"/>
  <c r="BN164" i="1" a="1"/>
  <c r="BN164" i="1" s="1"/>
  <c r="BO164" i="1"/>
  <c r="BM164" i="1"/>
  <c r="BU160" i="1"/>
  <c r="BT160" i="1"/>
  <c r="BV160" i="1"/>
  <c r="BS160" i="1" a="1"/>
  <c r="BS160" i="1" s="1"/>
  <c r="BR160" i="1"/>
  <c r="BQ160" i="1" a="1"/>
  <c r="BQ160" i="1" s="1"/>
  <c r="BP160" i="1" a="1"/>
  <c r="BP160" i="1" s="1"/>
  <c r="BO160" i="1"/>
  <c r="BN160" i="1" a="1"/>
  <c r="BN160" i="1" s="1"/>
  <c r="BM160" i="1"/>
  <c r="BU156" i="1"/>
  <c r="BT156" i="1"/>
  <c r="BS156" i="1" a="1"/>
  <c r="BS156" i="1" s="1"/>
  <c r="BV156" i="1"/>
  <c r="BR156" i="1"/>
  <c r="BP156" i="1" a="1"/>
  <c r="BP156" i="1" s="1"/>
  <c r="BN156" i="1" a="1"/>
  <c r="BN156" i="1" s="1"/>
  <c r="BM156" i="1"/>
  <c r="BQ156" i="1" a="1"/>
  <c r="BQ156" i="1" s="1"/>
  <c r="BO156" i="1"/>
  <c r="BI152" i="1"/>
  <c r="BU152" i="1"/>
  <c r="BT152" i="1"/>
  <c r="BV152" i="1"/>
  <c r="BS152" i="1" a="1"/>
  <c r="BS152" i="1" s="1"/>
  <c r="BQ152" i="1" a="1"/>
  <c r="BQ152" i="1" s="1"/>
  <c r="BP152" i="1" a="1"/>
  <c r="BP152" i="1" s="1"/>
  <c r="BR152" i="1"/>
  <c r="BO152" i="1"/>
  <c r="BN152" i="1" a="1"/>
  <c r="BN152" i="1" s="1"/>
  <c r="BM152" i="1"/>
  <c r="BU148" i="1"/>
  <c r="BT148" i="1"/>
  <c r="BS148" i="1" a="1"/>
  <c r="BS148" i="1" s="1"/>
  <c r="BR148" i="1"/>
  <c r="BV148" i="1"/>
  <c r="BQ148" i="1" a="1"/>
  <c r="BQ148" i="1" s="1"/>
  <c r="BN148" i="1" a="1"/>
  <c r="BN148" i="1" s="1"/>
  <c r="BP148" i="1" a="1"/>
  <c r="BP148" i="1" s="1"/>
  <c r="BO148" i="1"/>
  <c r="BM148" i="1"/>
  <c r="BU144" i="1"/>
  <c r="BT144" i="1"/>
  <c r="BV144" i="1"/>
  <c r="BS144" i="1" a="1"/>
  <c r="BS144" i="1" s="1"/>
  <c r="BR144" i="1"/>
  <c r="BQ144" i="1" a="1"/>
  <c r="BQ144" i="1" s="1"/>
  <c r="BP144" i="1" a="1"/>
  <c r="BP144" i="1" s="1"/>
  <c r="BO144" i="1"/>
  <c r="BN144" i="1" a="1"/>
  <c r="BN144" i="1" s="1"/>
  <c r="BM144" i="1"/>
  <c r="BU140" i="1"/>
  <c r="BT140" i="1"/>
  <c r="BS140" i="1" a="1"/>
  <c r="BS140" i="1" s="1"/>
  <c r="BV140" i="1"/>
  <c r="BR140" i="1"/>
  <c r="BQ140" i="1" a="1"/>
  <c r="BQ140" i="1" s="1"/>
  <c r="BP140" i="1" a="1"/>
  <c r="BP140" i="1" s="1"/>
  <c r="BN140" i="1" a="1"/>
  <c r="BN140" i="1" s="1"/>
  <c r="BM140" i="1"/>
  <c r="BO140" i="1"/>
  <c r="BI136" i="1"/>
  <c r="BU136" i="1"/>
  <c r="BT136" i="1"/>
  <c r="BV136" i="1"/>
  <c r="BS136" i="1" a="1"/>
  <c r="BS136" i="1" s="1"/>
  <c r="BQ136" i="1" a="1"/>
  <c r="BQ136" i="1" s="1"/>
  <c r="BP136" i="1" a="1"/>
  <c r="BP136" i="1" s="1"/>
  <c r="BO136" i="1"/>
  <c r="BN136" i="1" a="1"/>
  <c r="BN136" i="1" s="1"/>
  <c r="BM136" i="1"/>
  <c r="BR136" i="1"/>
  <c r="BU132" i="1"/>
  <c r="BT132" i="1"/>
  <c r="BS132" i="1" a="1"/>
  <c r="BS132" i="1" s="1"/>
  <c r="BV132" i="1"/>
  <c r="BR132" i="1"/>
  <c r="BP132" i="1" a="1"/>
  <c r="BP132" i="1" s="1"/>
  <c r="BQ132" i="1" a="1"/>
  <c r="BQ132" i="1" s="1"/>
  <c r="BN132" i="1" a="1"/>
  <c r="BN132" i="1" s="1"/>
  <c r="BO132" i="1"/>
  <c r="BM132" i="1"/>
  <c r="BU128" i="1"/>
  <c r="BT128" i="1"/>
  <c r="BV128" i="1"/>
  <c r="BS128" i="1" a="1"/>
  <c r="BS128" i="1" s="1"/>
  <c r="BR128" i="1"/>
  <c r="BQ128" i="1" a="1"/>
  <c r="BQ128" i="1" s="1"/>
  <c r="BP128" i="1" a="1"/>
  <c r="BP128" i="1" s="1"/>
  <c r="BO128" i="1"/>
  <c r="BN128" i="1" a="1"/>
  <c r="BN128" i="1" s="1"/>
  <c r="BM128" i="1"/>
  <c r="BU124" i="1"/>
  <c r="BT124" i="1"/>
  <c r="BS124" i="1" a="1"/>
  <c r="BS124" i="1" s="1"/>
  <c r="BV124" i="1"/>
  <c r="BR124" i="1"/>
  <c r="BP124" i="1" a="1"/>
  <c r="BP124" i="1" s="1"/>
  <c r="BQ124" i="1" a="1"/>
  <c r="BQ124" i="1" s="1"/>
  <c r="BN124" i="1" a="1"/>
  <c r="BN124" i="1" s="1"/>
  <c r="BM124" i="1"/>
  <c r="BO124" i="1"/>
  <c r="BI120" i="1"/>
  <c r="BU120" i="1"/>
  <c r="BT120" i="1"/>
  <c r="BV120" i="1"/>
  <c r="BS120" i="1" a="1"/>
  <c r="BS120" i="1" s="1"/>
  <c r="BQ120" i="1" a="1"/>
  <c r="BQ120" i="1" s="1"/>
  <c r="BR120" i="1"/>
  <c r="BP120" i="1" a="1"/>
  <c r="BP120" i="1" s="1"/>
  <c r="BO120" i="1"/>
  <c r="BN120" i="1" a="1"/>
  <c r="BN120" i="1" s="1"/>
  <c r="BM120" i="1"/>
  <c r="BH154" i="1"/>
  <c r="BH162" i="1"/>
  <c r="BV162" i="1"/>
  <c r="BU162" i="1"/>
  <c r="BT162" i="1"/>
  <c r="BS162" i="1" a="1"/>
  <c r="BS162" i="1" s="1"/>
  <c r="BQ162" i="1" a="1"/>
  <c r="BQ162" i="1" s="1"/>
  <c r="BR162" i="1"/>
  <c r="BO162" i="1"/>
  <c r="BP162" i="1" a="1"/>
  <c r="BP162" i="1" s="1"/>
  <c r="BM162" i="1"/>
  <c r="BN162" i="1" a="1"/>
  <c r="BN162" i="1" s="1"/>
  <c r="BJ150" i="1"/>
  <c r="BV150" i="1"/>
  <c r="BU150" i="1"/>
  <c r="BT150" i="1"/>
  <c r="BS150" i="1" a="1"/>
  <c r="BS150" i="1" s="1"/>
  <c r="BR150" i="1"/>
  <c r="BQ150" i="1" a="1"/>
  <c r="BQ150" i="1" s="1"/>
  <c r="BP150" i="1" a="1"/>
  <c r="BP150" i="1" s="1"/>
  <c r="BO150" i="1"/>
  <c r="BN150" i="1" a="1"/>
  <c r="BN150" i="1" s="1"/>
  <c r="BM150" i="1"/>
  <c r="BH138" i="1"/>
  <c r="BV138" i="1"/>
  <c r="BU138" i="1"/>
  <c r="BS138" i="1" a="1"/>
  <c r="BS138" i="1" s="1"/>
  <c r="BT138" i="1"/>
  <c r="BQ138" i="1" a="1"/>
  <c r="BQ138" i="1" s="1"/>
  <c r="BR138" i="1"/>
  <c r="BP138" i="1" a="1"/>
  <c r="BP138" i="1" s="1"/>
  <c r="BO138" i="1"/>
  <c r="BN138" i="1" a="1"/>
  <c r="BN138" i="1" s="1"/>
  <c r="BM138" i="1"/>
  <c r="BL126" i="1"/>
  <c r="BV126" i="1"/>
  <c r="BU126" i="1"/>
  <c r="BT126" i="1"/>
  <c r="BS126" i="1" a="1"/>
  <c r="BS126" i="1" s="1"/>
  <c r="BR126" i="1"/>
  <c r="BQ126" i="1" a="1"/>
  <c r="BQ126" i="1" s="1"/>
  <c r="BP126" i="1" a="1"/>
  <c r="BP126" i="1" s="1"/>
  <c r="BO126" i="1"/>
  <c r="BN126" i="1" a="1"/>
  <c r="BN126" i="1" s="1"/>
  <c r="BM126" i="1"/>
  <c r="BJ134" i="1"/>
  <c r="BK163" i="1"/>
  <c r="BT163" i="1"/>
  <c r="BV163" i="1"/>
  <c r="BR163" i="1"/>
  <c r="BU163" i="1"/>
  <c r="BS163" i="1" a="1"/>
  <c r="BS163" i="1" s="1"/>
  <c r="BQ163" i="1" a="1"/>
  <c r="BQ163" i="1" s="1"/>
  <c r="BP163" i="1" a="1"/>
  <c r="BP163" i="1" s="1"/>
  <c r="BO163" i="1"/>
  <c r="BN163" i="1" a="1"/>
  <c r="BN163" i="1" s="1"/>
  <c r="BM163" i="1"/>
  <c r="BJ159" i="1"/>
  <c r="BT159" i="1"/>
  <c r="BV159" i="1"/>
  <c r="BS159" i="1" a="1"/>
  <c r="BS159" i="1" s="1"/>
  <c r="BU159" i="1"/>
  <c r="BR159" i="1"/>
  <c r="BQ159" i="1" a="1"/>
  <c r="BQ159" i="1" s="1"/>
  <c r="BP159" i="1" a="1"/>
  <c r="BP159" i="1" s="1"/>
  <c r="BO159" i="1"/>
  <c r="BN159" i="1" a="1"/>
  <c r="BN159" i="1" s="1"/>
  <c r="BM159" i="1"/>
  <c r="BH155" i="1"/>
  <c r="BT155" i="1"/>
  <c r="BV155" i="1"/>
  <c r="BU155" i="1"/>
  <c r="BR155" i="1"/>
  <c r="BQ155" i="1" a="1"/>
  <c r="BQ155" i="1" s="1"/>
  <c r="BP155" i="1" a="1"/>
  <c r="BP155" i="1" s="1"/>
  <c r="BS155" i="1" a="1"/>
  <c r="BS155" i="1" s="1"/>
  <c r="BO155" i="1"/>
  <c r="BN155" i="1" a="1"/>
  <c r="BN155" i="1" s="1"/>
  <c r="BM155" i="1"/>
  <c r="BH151" i="1"/>
  <c r="BT151" i="1"/>
  <c r="BV151" i="1"/>
  <c r="BU151" i="1"/>
  <c r="BS151" i="1" a="1"/>
  <c r="BS151" i="1" s="1"/>
  <c r="BR151" i="1"/>
  <c r="BQ151" i="1" a="1"/>
  <c r="BQ151" i="1" s="1"/>
  <c r="BO151" i="1"/>
  <c r="BN151" i="1" a="1"/>
  <c r="BN151" i="1" s="1"/>
  <c r="BM151" i="1"/>
  <c r="BP151" i="1" a="1"/>
  <c r="BP151" i="1" s="1"/>
  <c r="BH147" i="1"/>
  <c r="BT147" i="1"/>
  <c r="BV147" i="1"/>
  <c r="BR147" i="1"/>
  <c r="BU147" i="1"/>
  <c r="BS147" i="1" a="1"/>
  <c r="BS147" i="1" s="1"/>
  <c r="BQ147" i="1" a="1"/>
  <c r="BQ147" i="1" s="1"/>
  <c r="BP147" i="1" a="1"/>
  <c r="BP147" i="1" s="1"/>
  <c r="BO147" i="1"/>
  <c r="BN147" i="1" a="1"/>
  <c r="BN147" i="1" s="1"/>
  <c r="BM147" i="1"/>
  <c r="BL143" i="1"/>
  <c r="BT143" i="1"/>
  <c r="BV143" i="1"/>
  <c r="BS143" i="1" a="1"/>
  <c r="BS143" i="1" s="1"/>
  <c r="BU143" i="1"/>
  <c r="BR143" i="1"/>
  <c r="BQ143" i="1" a="1"/>
  <c r="BQ143" i="1" s="1"/>
  <c r="BP143" i="1" a="1"/>
  <c r="BP143" i="1" s="1"/>
  <c r="BO143" i="1"/>
  <c r="BN143" i="1" a="1"/>
  <c r="BN143" i="1" s="1"/>
  <c r="BM143" i="1"/>
  <c r="BH139" i="1"/>
  <c r="BT139" i="1"/>
  <c r="BV139" i="1"/>
  <c r="BU139" i="1"/>
  <c r="BR139" i="1"/>
  <c r="BS139" i="1" a="1"/>
  <c r="BS139" i="1" s="1"/>
  <c r="BQ139" i="1" a="1"/>
  <c r="BQ139" i="1" s="1"/>
  <c r="BP139" i="1" a="1"/>
  <c r="BP139" i="1" s="1"/>
  <c r="BO139" i="1"/>
  <c r="BN139" i="1" a="1"/>
  <c r="BN139" i="1" s="1"/>
  <c r="BM139" i="1"/>
  <c r="BL135" i="1"/>
  <c r="BT135" i="1"/>
  <c r="BV135" i="1"/>
  <c r="BU135" i="1"/>
  <c r="BS135" i="1" a="1"/>
  <c r="BS135" i="1" s="1"/>
  <c r="BR135" i="1"/>
  <c r="BQ135" i="1" a="1"/>
  <c r="BQ135" i="1" s="1"/>
  <c r="BP135" i="1" a="1"/>
  <c r="BP135" i="1" s="1"/>
  <c r="BO135" i="1"/>
  <c r="BN135" i="1" a="1"/>
  <c r="BN135" i="1" s="1"/>
  <c r="BM135" i="1"/>
  <c r="BH131" i="1"/>
  <c r="BT131" i="1"/>
  <c r="BV131" i="1"/>
  <c r="BR131" i="1"/>
  <c r="BS131" i="1" a="1"/>
  <c r="BS131" i="1" s="1"/>
  <c r="BQ131" i="1" a="1"/>
  <c r="BQ131" i="1" s="1"/>
  <c r="BP131" i="1" a="1"/>
  <c r="BP131" i="1" s="1"/>
  <c r="BU131" i="1"/>
  <c r="BO131" i="1"/>
  <c r="BN131" i="1" a="1"/>
  <c r="BN131" i="1" s="1"/>
  <c r="BM131" i="1"/>
  <c r="BH127" i="1"/>
  <c r="BT127" i="1"/>
  <c r="BV127" i="1"/>
  <c r="BS127" i="1" a="1"/>
  <c r="BS127" i="1" s="1"/>
  <c r="BU127" i="1"/>
  <c r="BR127" i="1"/>
  <c r="BQ127" i="1" a="1"/>
  <c r="BQ127" i="1" s="1"/>
  <c r="BP127" i="1" a="1"/>
  <c r="BP127" i="1" s="1"/>
  <c r="BO127" i="1"/>
  <c r="BN127" i="1" a="1"/>
  <c r="BN127" i="1" s="1"/>
  <c r="BM127" i="1"/>
  <c r="BH123" i="1"/>
  <c r="BT123" i="1"/>
  <c r="BV123" i="1"/>
  <c r="BU123" i="1"/>
  <c r="BR123" i="1"/>
  <c r="BQ123" i="1" a="1"/>
  <c r="BQ123" i="1" s="1"/>
  <c r="BP123" i="1" a="1"/>
  <c r="BP123" i="1" s="1"/>
  <c r="BO123" i="1"/>
  <c r="BN123" i="1" a="1"/>
  <c r="BN123" i="1" s="1"/>
  <c r="BS123" i="1" a="1"/>
  <c r="BS123" i="1" s="1"/>
  <c r="BM123" i="1"/>
  <c r="BH119" i="1"/>
  <c r="BT119" i="1"/>
  <c r="BV119" i="1"/>
  <c r="BU119" i="1"/>
  <c r="BS119" i="1" a="1"/>
  <c r="BS119" i="1" s="1"/>
  <c r="BR119" i="1"/>
  <c r="BQ119" i="1" a="1"/>
  <c r="BQ119" i="1" s="1"/>
  <c r="BO119" i="1"/>
  <c r="BN119" i="1" a="1"/>
  <c r="BN119" i="1" s="1"/>
  <c r="BM119" i="1"/>
  <c r="BP119" i="1" a="1"/>
  <c r="BP119" i="1" s="1"/>
  <c r="BH118" i="1"/>
  <c r="BH143" i="1"/>
  <c r="BJ118" i="1"/>
  <c r="BH134" i="1"/>
  <c r="BI125" i="1"/>
  <c r="BH163" i="1"/>
  <c r="BH126" i="1"/>
  <c r="BJ157" i="1"/>
  <c r="BK122" i="1"/>
  <c r="BL120" i="1"/>
  <c r="BJ130" i="1"/>
  <c r="BH159" i="1"/>
  <c r="BH130" i="1"/>
  <c r="BH122" i="1"/>
  <c r="BJ146" i="1"/>
  <c r="BK161" i="1"/>
  <c r="BK134" i="1"/>
  <c r="BH135" i="1"/>
  <c r="BK130" i="1"/>
  <c r="BK160" i="1"/>
  <c r="BH160" i="1"/>
  <c r="BL160" i="1"/>
  <c r="BJ160" i="1"/>
  <c r="BK148" i="1"/>
  <c r="BL148" i="1"/>
  <c r="BJ148" i="1"/>
  <c r="BH148" i="1"/>
  <c r="BI148" i="1"/>
  <c r="BK132" i="1"/>
  <c r="BJ132" i="1"/>
  <c r="BH132" i="1"/>
  <c r="BI132" i="1"/>
  <c r="BL132" i="1"/>
  <c r="BK164" i="1"/>
  <c r="BJ164" i="1"/>
  <c r="BH164" i="1"/>
  <c r="BI164" i="1"/>
  <c r="BK156" i="1"/>
  <c r="BH156" i="1"/>
  <c r="BJ156" i="1"/>
  <c r="BI156" i="1"/>
  <c r="BL156" i="1"/>
  <c r="BK152" i="1"/>
  <c r="BH152" i="1"/>
  <c r="BJ152" i="1"/>
  <c r="BL152" i="1"/>
  <c r="BK144" i="1"/>
  <c r="BH144" i="1"/>
  <c r="BJ144" i="1"/>
  <c r="BL144" i="1"/>
  <c r="BK140" i="1"/>
  <c r="BH140" i="1"/>
  <c r="BL140" i="1"/>
  <c r="BI140" i="1"/>
  <c r="BK136" i="1"/>
  <c r="BL136" i="1"/>
  <c r="BH136" i="1"/>
  <c r="BJ136" i="1"/>
  <c r="BK128" i="1"/>
  <c r="BH128" i="1"/>
  <c r="BL128" i="1"/>
  <c r="BJ128" i="1"/>
  <c r="BK124" i="1"/>
  <c r="BH124" i="1"/>
  <c r="BL124" i="1"/>
  <c r="BJ124" i="1"/>
  <c r="BI124" i="1"/>
  <c r="BK120" i="1"/>
  <c r="BH120" i="1"/>
  <c r="BJ120" i="1"/>
  <c r="BL164" i="1"/>
  <c r="BI160" i="1"/>
  <c r="BI144" i="1"/>
  <c r="BI128" i="1"/>
  <c r="BJ140" i="1"/>
  <c r="BL162" i="1"/>
  <c r="BK162" i="1"/>
  <c r="BI162" i="1"/>
  <c r="BL158" i="1"/>
  <c r="BK158" i="1"/>
  <c r="BJ158" i="1"/>
  <c r="BI158" i="1"/>
  <c r="BL154" i="1"/>
  <c r="BI154" i="1"/>
  <c r="BJ154" i="1"/>
  <c r="BL150" i="1"/>
  <c r="BI150" i="1"/>
  <c r="BK150" i="1"/>
  <c r="BL146" i="1"/>
  <c r="BK146" i="1"/>
  <c r="BI146" i="1"/>
  <c r="BL142" i="1"/>
  <c r="BJ142" i="1"/>
  <c r="BI142" i="1"/>
  <c r="BL138" i="1"/>
  <c r="BI138" i="1"/>
  <c r="BK138" i="1"/>
  <c r="BJ138" i="1"/>
  <c r="BH158" i="1"/>
  <c r="BH150" i="1"/>
  <c r="BH142" i="1"/>
  <c r="BL165" i="1"/>
  <c r="BK165" i="1"/>
  <c r="BJ165" i="1"/>
  <c r="BH165" i="1"/>
  <c r="BL161" i="1"/>
  <c r="BH161" i="1"/>
  <c r="BL157" i="1"/>
  <c r="BK157" i="1"/>
  <c r="BH157" i="1"/>
  <c r="BL153" i="1"/>
  <c r="BJ153" i="1"/>
  <c r="BH153" i="1"/>
  <c r="BL149" i="1"/>
  <c r="BK149" i="1"/>
  <c r="BJ149" i="1"/>
  <c r="BH149" i="1"/>
  <c r="BL145" i="1"/>
  <c r="BH145" i="1"/>
  <c r="BL141" i="1"/>
  <c r="BK141" i="1"/>
  <c r="BH141" i="1"/>
  <c r="BL137" i="1"/>
  <c r="BK137" i="1"/>
  <c r="BJ137" i="1"/>
  <c r="BH137" i="1"/>
  <c r="BL133" i="1"/>
  <c r="BK133" i="1"/>
  <c r="BJ133" i="1"/>
  <c r="BH133" i="1"/>
  <c r="BL129" i="1"/>
  <c r="BK129" i="1"/>
  <c r="BH129" i="1"/>
  <c r="BL125" i="1"/>
  <c r="BK125" i="1"/>
  <c r="BH125" i="1"/>
  <c r="BL121" i="1"/>
  <c r="BJ121" i="1"/>
  <c r="BH121" i="1"/>
  <c r="BL117" i="1"/>
  <c r="BK117" i="1"/>
  <c r="BJ117" i="1"/>
  <c r="BH117" i="1"/>
  <c r="BI161" i="1"/>
  <c r="BI153" i="1"/>
  <c r="BI145" i="1"/>
  <c r="BI137" i="1"/>
  <c r="BI129" i="1"/>
  <c r="BI121" i="1"/>
  <c r="BJ162" i="1"/>
  <c r="BJ141" i="1"/>
  <c r="BK145" i="1"/>
  <c r="BL163" i="1"/>
  <c r="BJ163" i="1"/>
  <c r="BK155" i="1"/>
  <c r="BL155" i="1"/>
  <c r="BJ155" i="1"/>
  <c r="BK151" i="1"/>
  <c r="BJ151" i="1"/>
  <c r="BK147" i="1"/>
  <c r="BL147" i="1"/>
  <c r="BJ147" i="1"/>
  <c r="BK143" i="1"/>
  <c r="BJ143" i="1"/>
  <c r="BK139" i="1"/>
  <c r="BL139" i="1"/>
  <c r="BJ139" i="1"/>
  <c r="BK135" i="1"/>
  <c r="BJ135" i="1"/>
  <c r="BK131" i="1"/>
  <c r="BL131" i="1"/>
  <c r="BJ131" i="1"/>
  <c r="BK127" i="1"/>
  <c r="BJ127" i="1"/>
  <c r="BK123" i="1"/>
  <c r="BL123" i="1"/>
  <c r="BJ123" i="1"/>
  <c r="BK119" i="1"/>
  <c r="BJ119" i="1"/>
  <c r="BI163" i="1"/>
  <c r="BI159" i="1"/>
  <c r="BI155" i="1"/>
  <c r="BI151" i="1"/>
  <c r="BI147" i="1"/>
  <c r="BI143" i="1"/>
  <c r="BI139" i="1"/>
  <c r="BI135" i="1"/>
  <c r="BI131" i="1"/>
  <c r="BI127" i="1"/>
  <c r="BI123" i="1"/>
  <c r="BI119" i="1"/>
  <c r="BJ122" i="1"/>
  <c r="BK159" i="1"/>
  <c r="BK118" i="1"/>
  <c r="BL151" i="1"/>
  <c r="BL119" i="1"/>
  <c r="BI134" i="1"/>
  <c r="BI130" i="1"/>
  <c r="BI126" i="1"/>
  <c r="BI122" i="1"/>
  <c r="BI118" i="1"/>
  <c r="BJ126" i="1"/>
  <c r="BK126" i="1"/>
  <c r="BL159" i="1"/>
  <c r="BL127" i="1"/>
  <c r="H55" i="1"/>
  <c r="I49" i="1"/>
  <c r="H49" i="1"/>
  <c r="I42" i="1"/>
  <c r="H42" i="1"/>
  <c r="I34" i="1"/>
  <c r="H34" i="1"/>
  <c r="I28" i="1"/>
  <c r="H28" i="1"/>
  <c r="I21" i="1"/>
  <c r="V17" i="1" s="1"/>
  <c r="H21" i="1"/>
  <c r="I15" i="1"/>
  <c r="V16" i="1" s="1"/>
  <c r="H15" i="1"/>
  <c r="M78" i="1" l="1"/>
  <c r="CM113" i="1"/>
  <c r="L78" i="1" s="1"/>
  <c r="M71" i="1"/>
  <c r="L71" i="1"/>
  <c r="E14" i="1" s="1"/>
  <c r="CM97" i="1"/>
  <c r="CM82" i="1"/>
  <c r="K69" i="1"/>
  <c r="CM66" i="1" l="1"/>
  <c r="BY128" i="1"/>
  <c r="BY127" i="1"/>
  <c r="CM49" i="1"/>
  <c r="CM36" i="1"/>
  <c r="CM22" i="1"/>
  <c r="CM17" i="1"/>
  <c r="BY129" i="1" l="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Y133" i="1" l="1"/>
  <c r="BY132" i="1"/>
  <c r="BF16" i="1" s="1"/>
  <c r="BE16" i="1" s="1"/>
  <c r="X69" i="1"/>
  <c r="Y69" i="1"/>
  <c r="Z69" i="1"/>
  <c r="AA69" i="1"/>
  <c r="X68" i="1"/>
  <c r="DD13" i="1" s="1"/>
  <c r="Y68" i="1"/>
  <c r="DE13" i="1" s="1"/>
  <c r="Z68" i="1"/>
  <c r="DF13" i="1" s="1"/>
  <c r="AA68" i="1"/>
  <c r="DG13" i="1" s="1"/>
  <c r="V22" i="1"/>
  <c r="U22" i="1"/>
  <c r="V21" i="1"/>
  <c r="U21" i="1"/>
  <c r="V20" i="1"/>
  <c r="U20" i="1"/>
  <c r="V19" i="1"/>
  <c r="U19" i="1"/>
  <c r="V18" i="1"/>
  <c r="U18" i="1"/>
  <c r="U17" i="1"/>
  <c r="U16" i="1"/>
  <c r="P69" i="1"/>
  <c r="Q69" i="1"/>
  <c r="R69" i="1"/>
  <c r="S69" i="1"/>
  <c r="P68" i="1"/>
  <c r="CV13" i="1" s="1"/>
  <c r="Q68" i="1"/>
  <c r="CW13" i="1" s="1"/>
  <c r="R68" i="1"/>
  <c r="CX13" i="1" s="1"/>
  <c r="S68" i="1"/>
  <c r="CY13" i="1" s="1"/>
  <c r="I56"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I50" i="1"/>
  <c r="L69" i="1"/>
  <c r="M69" i="1"/>
  <c r="N69" i="1"/>
  <c r="O69" i="1"/>
  <c r="T69" i="1"/>
  <c r="U69" i="1"/>
  <c r="V69" i="1"/>
  <c r="W69" i="1"/>
  <c r="K68" i="1"/>
  <c r="CQ13" i="1" s="1"/>
  <c r="L68" i="1"/>
  <c r="CR13" i="1" s="1"/>
  <c r="M68" i="1"/>
  <c r="CS13" i="1" s="1"/>
  <c r="N68" i="1"/>
  <c r="CT13" i="1" s="1"/>
  <c r="O68" i="1"/>
  <c r="CU13" i="1" s="1"/>
  <c r="T68" i="1"/>
  <c r="CZ13" i="1" s="1"/>
  <c r="U68" i="1"/>
  <c r="DA13" i="1" s="1"/>
  <c r="V68" i="1"/>
  <c r="DB13" i="1" s="1"/>
  <c r="W68" i="1"/>
  <c r="DC13" i="1" s="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R123" i="1"/>
  <c r="AR124" i="1"/>
  <c r="AR125" i="1"/>
  <c r="AR126" i="1"/>
  <c r="AR127" i="1"/>
  <c r="AR128" i="1"/>
  <c r="AR129" i="1"/>
  <c r="AR130" i="1"/>
  <c r="AR131" i="1"/>
  <c r="AR132" i="1"/>
  <c r="AR133" i="1"/>
  <c r="AR134" i="1"/>
  <c r="AR135" i="1"/>
  <c r="AR136" i="1"/>
  <c r="AR137" i="1"/>
  <c r="AR138" i="1"/>
  <c r="AR139" i="1"/>
  <c r="AR140" i="1"/>
  <c r="AR141" i="1"/>
  <c r="AR142" i="1"/>
  <c r="AR143" i="1"/>
  <c r="AR144" i="1"/>
  <c r="AR145" i="1"/>
  <c r="AR146" i="1"/>
  <c r="AR147" i="1"/>
  <c r="AR148" i="1"/>
  <c r="AR149" i="1"/>
  <c r="AR150" i="1"/>
  <c r="AR151" i="1"/>
  <c r="AR152" i="1"/>
  <c r="AR153" i="1"/>
  <c r="AR154" i="1"/>
  <c r="AR155" i="1"/>
  <c r="AR156" i="1"/>
  <c r="AR157" i="1"/>
  <c r="AR158" i="1"/>
  <c r="AR159" i="1"/>
  <c r="AR160" i="1"/>
  <c r="AR161" i="1"/>
  <c r="AR162" i="1"/>
  <c r="AR163" i="1"/>
  <c r="AR164" i="1"/>
  <c r="AR165" i="1"/>
  <c r="I43" i="1"/>
  <c r="I29" i="1"/>
  <c r="I22" i="1"/>
  <c r="I16"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BY12" i="1"/>
  <c r="V13" i="1" s="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T76" i="1" l="1"/>
  <c r="T75" i="1"/>
  <c r="L76" i="1"/>
  <c r="L75" i="1"/>
  <c r="S76" i="1"/>
  <c r="S75" i="1"/>
  <c r="AA76" i="1"/>
  <c r="AA75" i="1"/>
  <c r="W76" i="1"/>
  <c r="W75" i="1"/>
  <c r="O76" i="1"/>
  <c r="O75" i="1"/>
  <c r="K76" i="1"/>
  <c r="K75" i="1"/>
  <c r="R75" i="1"/>
  <c r="R76" i="1"/>
  <c r="Z75" i="1"/>
  <c r="Z76" i="1"/>
  <c r="V75" i="1"/>
  <c r="V76" i="1"/>
  <c r="N75" i="1"/>
  <c r="N76" i="1"/>
  <c r="Q76" i="1"/>
  <c r="Q75" i="1"/>
  <c r="Y76" i="1"/>
  <c r="Y75" i="1"/>
  <c r="U76" i="1"/>
  <c r="U75" i="1"/>
  <c r="M76" i="1"/>
  <c r="M75" i="1"/>
  <c r="P76" i="1"/>
  <c r="P75" i="1"/>
  <c r="X76" i="1"/>
  <c r="X75" i="1"/>
  <c r="AU157" i="1"/>
  <c r="D157" i="1" s="1"/>
  <c r="BC157" i="1"/>
  <c r="BA157" i="1"/>
  <c r="BB157" i="1" a="1"/>
  <c r="BB157" i="1" s="1"/>
  <c r="AZ157" i="1" a="1"/>
  <c r="AZ157" i="1" s="1"/>
  <c r="AY157" i="1" a="1"/>
  <c r="AY157" i="1" s="1"/>
  <c r="AX157" i="1"/>
  <c r="BD157" i="1"/>
  <c r="E157" i="1" s="1"/>
  <c r="AV157" i="1"/>
  <c r="AW157" i="1" a="1"/>
  <c r="AW157" i="1" s="1"/>
  <c r="AU145" i="1"/>
  <c r="D145" i="1" s="1"/>
  <c r="BC145" i="1"/>
  <c r="BB145" i="1" a="1"/>
  <c r="BB145" i="1" s="1"/>
  <c r="BA145" i="1"/>
  <c r="AZ145" i="1" a="1"/>
  <c r="AZ145" i="1" s="1"/>
  <c r="AY145" i="1" a="1"/>
  <c r="AY145" i="1" s="1"/>
  <c r="AX145" i="1"/>
  <c r="BD145" i="1"/>
  <c r="E145" i="1" s="1"/>
  <c r="AW145" i="1" a="1"/>
  <c r="AW145" i="1" s="1"/>
  <c r="AV145" i="1"/>
  <c r="AU133" i="1"/>
  <c r="D133" i="1" s="1"/>
  <c r="BC133" i="1"/>
  <c r="BA133" i="1"/>
  <c r="BB133" i="1" a="1"/>
  <c r="BB133" i="1" s="1"/>
  <c r="AZ133" i="1" a="1"/>
  <c r="AZ133" i="1" s="1"/>
  <c r="AY133" i="1" a="1"/>
  <c r="AY133" i="1" s="1"/>
  <c r="AX133" i="1"/>
  <c r="BD133" i="1"/>
  <c r="E133" i="1" s="1"/>
  <c r="AV133" i="1"/>
  <c r="AW133" i="1" a="1"/>
  <c r="AW133" i="1" s="1"/>
  <c r="AU121" i="1"/>
  <c r="D121" i="1" s="1"/>
  <c r="BC121" i="1"/>
  <c r="BB121" i="1" a="1"/>
  <c r="BB121" i="1" s="1"/>
  <c r="BA121" i="1"/>
  <c r="AZ121" i="1" a="1"/>
  <c r="AZ121" i="1" s="1"/>
  <c r="AY121" i="1" a="1"/>
  <c r="AY121" i="1" s="1"/>
  <c r="AX121" i="1"/>
  <c r="BD121" i="1"/>
  <c r="E121" i="1" s="1"/>
  <c r="AW121" i="1" a="1"/>
  <c r="AW121" i="1" s="1"/>
  <c r="AV121" i="1"/>
  <c r="AU109" i="1"/>
  <c r="D109" i="1" s="1"/>
  <c r="BC109" i="1"/>
  <c r="BA109" i="1"/>
  <c r="BB109" i="1" a="1"/>
  <c r="BB109" i="1" s="1"/>
  <c r="AZ109" i="1" a="1"/>
  <c r="AZ109" i="1" s="1"/>
  <c r="AY109" i="1" a="1"/>
  <c r="AY109" i="1" s="1"/>
  <c r="AX109" i="1"/>
  <c r="BD109" i="1"/>
  <c r="E109" i="1" s="1"/>
  <c r="AV109" i="1"/>
  <c r="AW109" i="1" a="1"/>
  <c r="AW109" i="1" s="1"/>
  <c r="AU101" i="1"/>
  <c r="D101" i="1" s="1"/>
  <c r="BC101" i="1"/>
  <c r="BA101" i="1"/>
  <c r="BB101" i="1" a="1"/>
  <c r="BB101" i="1" s="1"/>
  <c r="AZ101" i="1" a="1"/>
  <c r="AZ101" i="1" s="1"/>
  <c r="AY101" i="1" a="1"/>
  <c r="AY101" i="1" s="1"/>
  <c r="AX101" i="1"/>
  <c r="BD101" i="1"/>
  <c r="E101" i="1" s="1"/>
  <c r="AV101" i="1"/>
  <c r="AW101" i="1" a="1"/>
  <c r="AW101" i="1" s="1"/>
  <c r="AU89" i="1"/>
  <c r="D89" i="1" s="1"/>
  <c r="BC89" i="1"/>
  <c r="BB89" i="1" a="1"/>
  <c r="BB89" i="1" s="1"/>
  <c r="BA89" i="1"/>
  <c r="AZ89" i="1" a="1"/>
  <c r="AZ89" i="1" s="1"/>
  <c r="AY89" i="1" a="1"/>
  <c r="AY89" i="1" s="1"/>
  <c r="AX89" i="1"/>
  <c r="BD89" i="1"/>
  <c r="E89" i="1" s="1"/>
  <c r="AW89" i="1" a="1"/>
  <c r="AW89" i="1" s="1"/>
  <c r="AV89" i="1"/>
  <c r="AU77" i="1"/>
  <c r="D77" i="1" s="1"/>
  <c r="BC77" i="1"/>
  <c r="BA77" i="1"/>
  <c r="BB77" i="1" a="1"/>
  <c r="BB77" i="1" s="1"/>
  <c r="AZ77" i="1" a="1"/>
  <c r="AZ77" i="1" s="1"/>
  <c r="AY77" i="1" a="1"/>
  <c r="AY77" i="1" s="1"/>
  <c r="AX77" i="1"/>
  <c r="BD77" i="1"/>
  <c r="E77" i="1" s="1"/>
  <c r="AV77" i="1"/>
  <c r="AW77" i="1" a="1"/>
  <c r="AW77" i="1" s="1"/>
  <c r="AU65" i="1"/>
  <c r="D65" i="1" s="1"/>
  <c r="BC65" i="1"/>
  <c r="BB65" i="1" a="1"/>
  <c r="BB65" i="1" s="1"/>
  <c r="BA65" i="1"/>
  <c r="AZ65" i="1" a="1"/>
  <c r="AZ65" i="1" s="1"/>
  <c r="AY65" i="1" a="1"/>
  <c r="AY65" i="1" s="1"/>
  <c r="AX65" i="1"/>
  <c r="BD65" i="1"/>
  <c r="E65" i="1" s="1"/>
  <c r="AW65" i="1" a="1"/>
  <c r="AW65" i="1" s="1"/>
  <c r="AV65" i="1"/>
  <c r="AU164" i="1"/>
  <c r="D164" i="1" s="1"/>
  <c r="BB164" i="1" a="1"/>
  <c r="BB164" i="1" s="1"/>
  <c r="BC164" i="1"/>
  <c r="AX164" i="1"/>
  <c r="AZ164" i="1" a="1"/>
  <c r="AZ164" i="1" s="1"/>
  <c r="AY164" i="1" a="1"/>
  <c r="AY164" i="1" s="1"/>
  <c r="BA164" i="1"/>
  <c r="AW164" i="1" a="1"/>
  <c r="AW164" i="1" s="1"/>
  <c r="BD164" i="1"/>
  <c r="E164" i="1" s="1"/>
  <c r="AV164" i="1"/>
  <c r="AU160" i="1"/>
  <c r="D160" i="1" s="1"/>
  <c r="BB160" i="1" a="1"/>
  <c r="BB160" i="1" s="1"/>
  <c r="AZ160" i="1" a="1"/>
  <c r="AZ160" i="1" s="1"/>
  <c r="AY160" i="1" a="1"/>
  <c r="AY160" i="1" s="1"/>
  <c r="AX160" i="1"/>
  <c r="BA160" i="1"/>
  <c r="BC160" i="1"/>
  <c r="AV160" i="1"/>
  <c r="AW160" i="1" a="1"/>
  <c r="AW160" i="1" s="1"/>
  <c r="BD160" i="1"/>
  <c r="E160" i="1" s="1"/>
  <c r="AU156" i="1"/>
  <c r="D156" i="1" s="1"/>
  <c r="BB156" i="1" a="1"/>
  <c r="BB156" i="1" s="1"/>
  <c r="BA156" i="1"/>
  <c r="AX156" i="1"/>
  <c r="BC156" i="1"/>
  <c r="AZ156" i="1" a="1"/>
  <c r="AZ156" i="1" s="1"/>
  <c r="AY156" i="1" a="1"/>
  <c r="AY156" i="1" s="1"/>
  <c r="BD156" i="1"/>
  <c r="E156" i="1" s="1"/>
  <c r="AW156" i="1" a="1"/>
  <c r="AW156" i="1" s="1"/>
  <c r="AV156" i="1"/>
  <c r="AU152" i="1"/>
  <c r="D152" i="1" s="1"/>
  <c r="BB152" i="1" a="1"/>
  <c r="BB152" i="1" s="1"/>
  <c r="BA152" i="1"/>
  <c r="AZ152" i="1" a="1"/>
  <c r="AZ152" i="1" s="1"/>
  <c r="AY152" i="1" a="1"/>
  <c r="AY152" i="1" s="1"/>
  <c r="BC152" i="1"/>
  <c r="AX152" i="1"/>
  <c r="BD152" i="1"/>
  <c r="E152" i="1" s="1"/>
  <c r="AW152" i="1" a="1"/>
  <c r="AW152" i="1" s="1"/>
  <c r="AV152" i="1"/>
  <c r="AU148" i="1"/>
  <c r="D148" i="1" s="1"/>
  <c r="BB148" i="1" a="1"/>
  <c r="BB148" i="1" s="1"/>
  <c r="BC148" i="1"/>
  <c r="AX148" i="1"/>
  <c r="AZ148" i="1" a="1"/>
  <c r="AZ148" i="1" s="1"/>
  <c r="AY148" i="1" a="1"/>
  <c r="AY148" i="1" s="1"/>
  <c r="AW148" i="1" a="1"/>
  <c r="AW148" i="1" s="1"/>
  <c r="AV148" i="1"/>
  <c r="BD148" i="1"/>
  <c r="E148" i="1" s="1"/>
  <c r="BA148" i="1"/>
  <c r="AU144" i="1"/>
  <c r="D144" i="1" s="1"/>
  <c r="BB144" i="1" a="1"/>
  <c r="BB144" i="1" s="1"/>
  <c r="AZ144" i="1" a="1"/>
  <c r="AZ144" i="1" s="1"/>
  <c r="AY144" i="1" a="1"/>
  <c r="AY144" i="1" s="1"/>
  <c r="AX144" i="1"/>
  <c r="BA144" i="1"/>
  <c r="AV144" i="1"/>
  <c r="AW144" i="1" a="1"/>
  <c r="AW144" i="1" s="1"/>
  <c r="BC144" i="1"/>
  <c r="BD144" i="1"/>
  <c r="E144" i="1" s="1"/>
  <c r="AU140" i="1"/>
  <c r="D140" i="1" s="1"/>
  <c r="BB140" i="1" a="1"/>
  <c r="BB140" i="1" s="1"/>
  <c r="BA140" i="1"/>
  <c r="AX140" i="1"/>
  <c r="BC140" i="1"/>
  <c r="AZ140" i="1" a="1"/>
  <c r="AZ140" i="1" s="1"/>
  <c r="AY140" i="1" a="1"/>
  <c r="AY140" i="1" s="1"/>
  <c r="BD140" i="1"/>
  <c r="E140" i="1" s="1"/>
  <c r="AW140" i="1" a="1"/>
  <c r="AW140" i="1" s="1"/>
  <c r="AV140" i="1"/>
  <c r="AU136" i="1"/>
  <c r="D136" i="1" s="1"/>
  <c r="BB136" i="1" a="1"/>
  <c r="BB136" i="1" s="1"/>
  <c r="BA136" i="1"/>
  <c r="AZ136" i="1" a="1"/>
  <c r="AZ136" i="1" s="1"/>
  <c r="AY136" i="1" a="1"/>
  <c r="AY136" i="1" s="1"/>
  <c r="BC136" i="1"/>
  <c r="AX136" i="1"/>
  <c r="BD136" i="1"/>
  <c r="E136" i="1" s="1"/>
  <c r="AV136" i="1"/>
  <c r="AW136" i="1" a="1"/>
  <c r="AW136" i="1" s="1"/>
  <c r="AU132" i="1"/>
  <c r="D132" i="1" s="1"/>
  <c r="BB132" i="1" a="1"/>
  <c r="BB132" i="1" s="1"/>
  <c r="BC132" i="1"/>
  <c r="AX132" i="1"/>
  <c r="AZ132" i="1" a="1"/>
  <c r="AZ132" i="1" s="1"/>
  <c r="AY132" i="1" a="1"/>
  <c r="AY132" i="1" s="1"/>
  <c r="AW132" i="1" a="1"/>
  <c r="AW132" i="1" s="1"/>
  <c r="AV132" i="1"/>
  <c r="BA132" i="1"/>
  <c r="BD132" i="1"/>
  <c r="E132" i="1" s="1"/>
  <c r="AU128" i="1"/>
  <c r="D128" i="1" s="1"/>
  <c r="BB128" i="1" a="1"/>
  <c r="BB128" i="1" s="1"/>
  <c r="AZ128" i="1" a="1"/>
  <c r="AZ128" i="1" s="1"/>
  <c r="AY128" i="1" a="1"/>
  <c r="AY128" i="1" s="1"/>
  <c r="AX128" i="1"/>
  <c r="BA128" i="1"/>
  <c r="BC128" i="1"/>
  <c r="AW128" i="1" a="1"/>
  <c r="AW128" i="1" s="1"/>
  <c r="BD128" i="1"/>
  <c r="E128" i="1" s="1"/>
  <c r="AV128" i="1"/>
  <c r="AU124" i="1"/>
  <c r="D124" i="1" s="1"/>
  <c r="BB124" i="1" a="1"/>
  <c r="BB124" i="1" s="1"/>
  <c r="BA124" i="1"/>
  <c r="AX124" i="1"/>
  <c r="BC124" i="1"/>
  <c r="AZ124" i="1" a="1"/>
  <c r="AZ124" i="1" s="1"/>
  <c r="AY124" i="1" a="1"/>
  <c r="AY124" i="1" s="1"/>
  <c r="BD124" i="1"/>
  <c r="E124" i="1" s="1"/>
  <c r="AW124" i="1" a="1"/>
  <c r="AW124" i="1" s="1"/>
  <c r="AV124" i="1"/>
  <c r="AU120" i="1"/>
  <c r="D120" i="1" s="1"/>
  <c r="BB120" i="1" a="1"/>
  <c r="BB120" i="1" s="1"/>
  <c r="BA120" i="1"/>
  <c r="AZ120" i="1" a="1"/>
  <c r="AZ120" i="1" s="1"/>
  <c r="AY120" i="1" a="1"/>
  <c r="AY120" i="1" s="1"/>
  <c r="BC120" i="1"/>
  <c r="AX120" i="1"/>
  <c r="AV120" i="1"/>
  <c r="BD120" i="1"/>
  <c r="E120" i="1" s="1"/>
  <c r="AW120" i="1" a="1"/>
  <c r="AW120" i="1" s="1"/>
  <c r="AU116" i="1"/>
  <c r="D116" i="1" s="1"/>
  <c r="BB116" i="1" a="1"/>
  <c r="BB116" i="1" s="1"/>
  <c r="BC116" i="1"/>
  <c r="AX116" i="1"/>
  <c r="AZ116" i="1" a="1"/>
  <c r="AZ116" i="1" s="1"/>
  <c r="AY116" i="1" a="1"/>
  <c r="AY116" i="1" s="1"/>
  <c r="AW116" i="1" a="1"/>
  <c r="AW116" i="1" s="1"/>
  <c r="BA116" i="1"/>
  <c r="BD116" i="1"/>
  <c r="E116" i="1" s="1"/>
  <c r="AV116" i="1"/>
  <c r="AU112" i="1"/>
  <c r="D112" i="1" s="1"/>
  <c r="BB112" i="1" a="1"/>
  <c r="BB112" i="1" s="1"/>
  <c r="AZ112" i="1" a="1"/>
  <c r="AZ112" i="1" s="1"/>
  <c r="AY112" i="1" a="1"/>
  <c r="AY112" i="1" s="1"/>
  <c r="AX112" i="1"/>
  <c r="BA112" i="1"/>
  <c r="BC112" i="1"/>
  <c r="AV112" i="1"/>
  <c r="AW112" i="1" a="1"/>
  <c r="AW112" i="1" s="1"/>
  <c r="BD112" i="1"/>
  <c r="E112" i="1" s="1"/>
  <c r="AU108" i="1"/>
  <c r="D108" i="1" s="1"/>
  <c r="BB108" i="1" a="1"/>
  <c r="BB108" i="1" s="1"/>
  <c r="AZ108" i="1" a="1"/>
  <c r="AZ108" i="1" s="1"/>
  <c r="BA108" i="1"/>
  <c r="AX108" i="1"/>
  <c r="BC108" i="1"/>
  <c r="AY108" i="1" a="1"/>
  <c r="AY108" i="1" s="1"/>
  <c r="BD108" i="1"/>
  <c r="E108" i="1" s="1"/>
  <c r="AW108" i="1" a="1"/>
  <c r="AW108" i="1" s="1"/>
  <c r="AV108" i="1"/>
  <c r="AU104" i="1"/>
  <c r="D104" i="1" s="1"/>
  <c r="BB104" i="1" a="1"/>
  <c r="BB104" i="1" s="1"/>
  <c r="AZ104" i="1" a="1"/>
  <c r="AZ104" i="1" s="1"/>
  <c r="BA104" i="1"/>
  <c r="AY104" i="1" a="1"/>
  <c r="AY104" i="1" s="1"/>
  <c r="BC104" i="1"/>
  <c r="AX104" i="1"/>
  <c r="BD104" i="1"/>
  <c r="E104" i="1" s="1"/>
  <c r="AW104" i="1" a="1"/>
  <c r="AW104" i="1" s="1"/>
  <c r="AV104" i="1"/>
  <c r="AU100" i="1"/>
  <c r="D100" i="1" s="1"/>
  <c r="BB100" i="1" a="1"/>
  <c r="BB100" i="1" s="1"/>
  <c r="AZ100" i="1" a="1"/>
  <c r="AZ100" i="1" s="1"/>
  <c r="BC100" i="1"/>
  <c r="AX100" i="1"/>
  <c r="AY100" i="1" a="1"/>
  <c r="AY100" i="1" s="1"/>
  <c r="BA100" i="1"/>
  <c r="AW100" i="1" a="1"/>
  <c r="AW100" i="1" s="1"/>
  <c r="AV100" i="1"/>
  <c r="BD100" i="1"/>
  <c r="E100" i="1" s="1"/>
  <c r="AU96" i="1"/>
  <c r="D96" i="1" s="1"/>
  <c r="BB96" i="1" a="1"/>
  <c r="BB96" i="1" s="1"/>
  <c r="AZ96" i="1" a="1"/>
  <c r="AZ96" i="1" s="1"/>
  <c r="AY96" i="1" a="1"/>
  <c r="AY96" i="1" s="1"/>
  <c r="AX96" i="1"/>
  <c r="BA96" i="1"/>
  <c r="BC96" i="1"/>
  <c r="AV96" i="1"/>
  <c r="AW96" i="1" a="1"/>
  <c r="AW96" i="1" s="1"/>
  <c r="BD96" i="1"/>
  <c r="E96" i="1" s="1"/>
  <c r="AU92" i="1"/>
  <c r="D92" i="1" s="1"/>
  <c r="BB92" i="1" a="1"/>
  <c r="BB92" i="1" s="1"/>
  <c r="AZ92" i="1" a="1"/>
  <c r="AZ92" i="1" s="1"/>
  <c r="BA92" i="1"/>
  <c r="AX92" i="1"/>
  <c r="BC92" i="1"/>
  <c r="AY92" i="1" a="1"/>
  <c r="AY92" i="1" s="1"/>
  <c r="BD92" i="1"/>
  <c r="E92" i="1" s="1"/>
  <c r="AW92" i="1" a="1"/>
  <c r="AW92" i="1" s="1"/>
  <c r="AV92" i="1"/>
  <c r="AU88" i="1"/>
  <c r="D88" i="1" s="1"/>
  <c r="BB88" i="1" a="1"/>
  <c r="BB88" i="1" s="1"/>
  <c r="AZ88" i="1" a="1"/>
  <c r="AZ88" i="1" s="1"/>
  <c r="BA88" i="1"/>
  <c r="AY88" i="1" a="1"/>
  <c r="AY88" i="1" s="1"/>
  <c r="BC88" i="1"/>
  <c r="AX88" i="1"/>
  <c r="BD88" i="1"/>
  <c r="E88" i="1" s="1"/>
  <c r="AV88" i="1"/>
  <c r="AW88" i="1" a="1"/>
  <c r="AW88" i="1" s="1"/>
  <c r="AU84" i="1"/>
  <c r="D84" i="1" s="1"/>
  <c r="BB84" i="1" a="1"/>
  <c r="BB84" i="1" s="1"/>
  <c r="AZ84" i="1" a="1"/>
  <c r="AZ84" i="1" s="1"/>
  <c r="BC84" i="1"/>
  <c r="AX84" i="1"/>
  <c r="AY84" i="1" a="1"/>
  <c r="AY84" i="1" s="1"/>
  <c r="AW84" i="1" a="1"/>
  <c r="AW84" i="1" s="1"/>
  <c r="AV84" i="1"/>
  <c r="BD84" i="1"/>
  <c r="E84" i="1" s="1"/>
  <c r="BA84" i="1"/>
  <c r="AU80" i="1"/>
  <c r="D80" i="1" s="1"/>
  <c r="BB80" i="1" a="1"/>
  <c r="BB80" i="1" s="1"/>
  <c r="AZ80" i="1" a="1"/>
  <c r="AZ80" i="1" s="1"/>
  <c r="AY80" i="1" a="1"/>
  <c r="AY80" i="1" s="1"/>
  <c r="AX80" i="1"/>
  <c r="BD80" i="1"/>
  <c r="E80" i="1" s="1"/>
  <c r="BA80" i="1"/>
  <c r="AW80" i="1" a="1"/>
  <c r="AW80" i="1" s="1"/>
  <c r="BC80" i="1"/>
  <c r="AV80" i="1"/>
  <c r="AU76" i="1"/>
  <c r="D76" i="1" s="1"/>
  <c r="BB76" i="1" a="1"/>
  <c r="BB76" i="1" s="1"/>
  <c r="AZ76" i="1" a="1"/>
  <c r="AZ76" i="1" s="1"/>
  <c r="BA76" i="1"/>
  <c r="AX76" i="1"/>
  <c r="BD76" i="1"/>
  <c r="E76" i="1" s="1"/>
  <c r="BC76" i="1"/>
  <c r="AY76" i="1" a="1"/>
  <c r="AY76" i="1" s="1"/>
  <c r="AW76" i="1" a="1"/>
  <c r="AW76" i="1" s="1"/>
  <c r="AV76" i="1"/>
  <c r="AU72" i="1"/>
  <c r="D72" i="1" s="1"/>
  <c r="BB72" i="1" a="1"/>
  <c r="BB72" i="1" s="1"/>
  <c r="AZ72" i="1" a="1"/>
  <c r="AZ72" i="1" s="1"/>
  <c r="BA72" i="1"/>
  <c r="AY72" i="1" a="1"/>
  <c r="AY72" i="1" s="1"/>
  <c r="BC72" i="1"/>
  <c r="AX72" i="1"/>
  <c r="BD72" i="1"/>
  <c r="E72" i="1" s="1"/>
  <c r="AV72" i="1"/>
  <c r="AW72" i="1" a="1"/>
  <c r="AW72" i="1" s="1"/>
  <c r="AU68" i="1"/>
  <c r="D68" i="1" s="1"/>
  <c r="BB68" i="1" a="1"/>
  <c r="BB68" i="1" s="1"/>
  <c r="AZ68" i="1" a="1"/>
  <c r="AZ68" i="1" s="1"/>
  <c r="BC68" i="1"/>
  <c r="AX68" i="1"/>
  <c r="BD68" i="1"/>
  <c r="E68" i="1" s="1"/>
  <c r="AY68" i="1" a="1"/>
  <c r="AY68" i="1" s="1"/>
  <c r="AW68" i="1" a="1"/>
  <c r="AW68" i="1" s="1"/>
  <c r="BA68" i="1"/>
  <c r="AV68" i="1"/>
  <c r="AU64" i="1"/>
  <c r="D64" i="1" s="1"/>
  <c r="BB64" i="1" a="1"/>
  <c r="BB64" i="1" s="1"/>
  <c r="AZ64" i="1" a="1"/>
  <c r="AZ64" i="1" s="1"/>
  <c r="AY64" i="1" a="1"/>
  <c r="AY64" i="1" s="1"/>
  <c r="AX64" i="1"/>
  <c r="BD64" i="1"/>
  <c r="E64" i="1" s="1"/>
  <c r="BA64" i="1"/>
  <c r="AV64" i="1"/>
  <c r="BC64" i="1"/>
  <c r="AW64" i="1" a="1"/>
  <c r="AW64" i="1" s="1"/>
  <c r="AU60" i="1"/>
  <c r="D60" i="1" s="1"/>
  <c r="BB60" i="1" a="1"/>
  <c r="BB60" i="1" s="1"/>
  <c r="AZ60" i="1" a="1"/>
  <c r="AZ60" i="1" s="1"/>
  <c r="BA60" i="1"/>
  <c r="AX60" i="1"/>
  <c r="BD60" i="1"/>
  <c r="E60" i="1" s="1"/>
  <c r="BC60" i="1"/>
  <c r="AY60" i="1" a="1"/>
  <c r="AY60" i="1" s="1"/>
  <c r="AW60" i="1" a="1"/>
  <c r="AW60" i="1" s="1"/>
  <c r="AV60" i="1"/>
  <c r="AU56" i="1"/>
  <c r="D56" i="1" s="1"/>
  <c r="BB56" i="1" a="1"/>
  <c r="BB56" i="1" s="1"/>
  <c r="AZ56" i="1" a="1"/>
  <c r="AZ56" i="1" s="1"/>
  <c r="BA56" i="1"/>
  <c r="AY56" i="1" a="1"/>
  <c r="AY56" i="1" s="1"/>
  <c r="BC56" i="1"/>
  <c r="AX56" i="1"/>
  <c r="BD56" i="1"/>
  <c r="E56" i="1" s="1"/>
  <c r="AW56" i="1" a="1"/>
  <c r="AW56" i="1" s="1"/>
  <c r="AV56" i="1"/>
  <c r="AU161" i="1"/>
  <c r="D161" i="1" s="1"/>
  <c r="BC161" i="1"/>
  <c r="BB161" i="1" a="1"/>
  <c r="BB161" i="1" s="1"/>
  <c r="BA161" i="1"/>
  <c r="AZ161" i="1" a="1"/>
  <c r="AZ161" i="1" s="1"/>
  <c r="AY161" i="1" a="1"/>
  <c r="AY161" i="1" s="1"/>
  <c r="AX161" i="1"/>
  <c r="BD161" i="1"/>
  <c r="E161" i="1" s="1"/>
  <c r="AW161" i="1" a="1"/>
  <c r="AW161" i="1" s="1"/>
  <c r="AV161" i="1"/>
  <c r="AU149" i="1"/>
  <c r="D149" i="1" s="1"/>
  <c r="BC149" i="1"/>
  <c r="BA149" i="1"/>
  <c r="BB149" i="1" a="1"/>
  <c r="BB149" i="1" s="1"/>
  <c r="AZ149" i="1" a="1"/>
  <c r="AZ149" i="1" s="1"/>
  <c r="AY149" i="1" a="1"/>
  <c r="AY149" i="1" s="1"/>
  <c r="AX149" i="1"/>
  <c r="BD149" i="1"/>
  <c r="E149" i="1" s="1"/>
  <c r="AV149" i="1"/>
  <c r="AW149" i="1" a="1"/>
  <c r="AW149" i="1" s="1"/>
  <c r="AU137" i="1"/>
  <c r="D137" i="1" s="1"/>
  <c r="BC137" i="1"/>
  <c r="BB137" i="1" a="1"/>
  <c r="BB137" i="1" s="1"/>
  <c r="BA137" i="1"/>
  <c r="AZ137" i="1" a="1"/>
  <c r="AZ137" i="1" s="1"/>
  <c r="AY137" i="1" a="1"/>
  <c r="AY137" i="1" s="1"/>
  <c r="AX137" i="1"/>
  <c r="BD137" i="1"/>
  <c r="E137" i="1" s="1"/>
  <c r="AW137" i="1" a="1"/>
  <c r="AW137" i="1" s="1"/>
  <c r="AV137" i="1"/>
  <c r="AU125" i="1"/>
  <c r="D125" i="1" s="1"/>
  <c r="BC125" i="1"/>
  <c r="BA125" i="1"/>
  <c r="BB125" i="1" a="1"/>
  <c r="BB125" i="1" s="1"/>
  <c r="AZ125" i="1" a="1"/>
  <c r="AZ125" i="1" s="1"/>
  <c r="AY125" i="1" a="1"/>
  <c r="AY125" i="1" s="1"/>
  <c r="AX125" i="1"/>
  <c r="BD125" i="1"/>
  <c r="E125" i="1" s="1"/>
  <c r="AV125" i="1"/>
  <c r="AW125" i="1" a="1"/>
  <c r="AW125" i="1" s="1"/>
  <c r="AU113" i="1"/>
  <c r="D113" i="1" s="1"/>
  <c r="BC113" i="1"/>
  <c r="BB113" i="1" a="1"/>
  <c r="BB113" i="1" s="1"/>
  <c r="BA113" i="1"/>
  <c r="AZ113" i="1" a="1"/>
  <c r="AZ113" i="1" s="1"/>
  <c r="AY113" i="1" a="1"/>
  <c r="AY113" i="1" s="1"/>
  <c r="AX113" i="1"/>
  <c r="BD113" i="1"/>
  <c r="E113" i="1" s="1"/>
  <c r="AW113" i="1" a="1"/>
  <c r="AW113" i="1" s="1"/>
  <c r="AV113" i="1"/>
  <c r="AU97" i="1"/>
  <c r="D97" i="1" s="1"/>
  <c r="BC97" i="1"/>
  <c r="BB97" i="1" a="1"/>
  <c r="BB97" i="1" s="1"/>
  <c r="BA97" i="1"/>
  <c r="AZ97" i="1" a="1"/>
  <c r="AZ97" i="1" s="1"/>
  <c r="AY97" i="1" a="1"/>
  <c r="AY97" i="1" s="1"/>
  <c r="AX97" i="1"/>
  <c r="BD97" i="1"/>
  <c r="E97" i="1" s="1"/>
  <c r="AW97" i="1" a="1"/>
  <c r="AW97" i="1" s="1"/>
  <c r="AV97" i="1"/>
  <c r="AU85" i="1"/>
  <c r="D85" i="1" s="1"/>
  <c r="BC85" i="1"/>
  <c r="BA85" i="1"/>
  <c r="BB85" i="1" a="1"/>
  <c r="BB85" i="1" s="1"/>
  <c r="AZ85" i="1" a="1"/>
  <c r="AZ85" i="1" s="1"/>
  <c r="AY85" i="1" a="1"/>
  <c r="AY85" i="1" s="1"/>
  <c r="AX85" i="1"/>
  <c r="BD85" i="1"/>
  <c r="E85" i="1" s="1"/>
  <c r="AV85" i="1"/>
  <c r="AW85" i="1" a="1"/>
  <c r="AW85" i="1" s="1"/>
  <c r="AU73" i="1"/>
  <c r="D73" i="1" s="1"/>
  <c r="BC73" i="1"/>
  <c r="BB73" i="1" a="1"/>
  <c r="BB73" i="1" s="1"/>
  <c r="BA73" i="1"/>
  <c r="AZ73" i="1" a="1"/>
  <c r="AZ73" i="1" s="1"/>
  <c r="AY73" i="1" a="1"/>
  <c r="AY73" i="1" s="1"/>
  <c r="AX73" i="1"/>
  <c r="BD73" i="1"/>
  <c r="E73" i="1" s="1"/>
  <c r="AW73" i="1" a="1"/>
  <c r="AW73" i="1" s="1"/>
  <c r="AV73" i="1"/>
  <c r="AU61" i="1"/>
  <c r="D61" i="1" s="1"/>
  <c r="BC61" i="1"/>
  <c r="BA61" i="1"/>
  <c r="BB61" i="1" a="1"/>
  <c r="BB61" i="1" s="1"/>
  <c r="AZ61" i="1" a="1"/>
  <c r="AZ61" i="1" s="1"/>
  <c r="AY61" i="1" a="1"/>
  <c r="AY61" i="1" s="1"/>
  <c r="AX61" i="1"/>
  <c r="BD61" i="1"/>
  <c r="E61" i="1" s="1"/>
  <c r="AV61" i="1"/>
  <c r="AW61" i="1" a="1"/>
  <c r="AW61" i="1" s="1"/>
  <c r="AU163" i="1"/>
  <c r="D163" i="1" s="1"/>
  <c r="BC163" i="1"/>
  <c r="BA163" i="1"/>
  <c r="AX163" i="1"/>
  <c r="BB163" i="1" a="1"/>
  <c r="BB163" i="1" s="1"/>
  <c r="AZ163" i="1" a="1"/>
  <c r="AZ163" i="1" s="1"/>
  <c r="AY163" i="1" a="1"/>
  <c r="AY163" i="1" s="1"/>
  <c r="BD163" i="1"/>
  <c r="E163" i="1" s="1"/>
  <c r="AV163" i="1"/>
  <c r="AW163" i="1" a="1"/>
  <c r="AW163" i="1" s="1"/>
  <c r="AU159" i="1"/>
  <c r="D159" i="1" s="1"/>
  <c r="BB159" i="1" a="1"/>
  <c r="BB159" i="1" s="1"/>
  <c r="BC159" i="1"/>
  <c r="BA159" i="1"/>
  <c r="AX159" i="1"/>
  <c r="AW159" i="1" a="1"/>
  <c r="AW159" i="1" s="1"/>
  <c r="AZ159" i="1" a="1"/>
  <c r="AZ159" i="1" s="1"/>
  <c r="AY159" i="1" a="1"/>
  <c r="AY159" i="1" s="1"/>
  <c r="BD159" i="1"/>
  <c r="E159" i="1" s="1"/>
  <c r="AV159" i="1"/>
  <c r="AU155" i="1"/>
  <c r="D155" i="1" s="1"/>
  <c r="BC155" i="1"/>
  <c r="BA155" i="1"/>
  <c r="AX155" i="1"/>
  <c r="AZ155" i="1" a="1"/>
  <c r="AZ155" i="1" s="1"/>
  <c r="AY155" i="1" a="1"/>
  <c r="AY155" i="1" s="1"/>
  <c r="BB155" i="1" a="1"/>
  <c r="BB155" i="1" s="1"/>
  <c r="AW155" i="1" a="1"/>
  <c r="AW155" i="1" s="1"/>
  <c r="AV155" i="1"/>
  <c r="BD155" i="1"/>
  <c r="E155" i="1" s="1"/>
  <c r="AU151" i="1"/>
  <c r="D151" i="1" s="1"/>
  <c r="BB151" i="1" a="1"/>
  <c r="BB151" i="1" s="1"/>
  <c r="BC151" i="1"/>
  <c r="BA151" i="1"/>
  <c r="AX151" i="1"/>
  <c r="BD151" i="1"/>
  <c r="E151" i="1" s="1"/>
  <c r="AW151" i="1" a="1"/>
  <c r="AW151" i="1" s="1"/>
  <c r="AV151" i="1"/>
  <c r="AZ151" i="1" a="1"/>
  <c r="AZ151" i="1" s="1"/>
  <c r="AY151" i="1" a="1"/>
  <c r="AY151" i="1" s="1"/>
  <c r="AU147" i="1"/>
  <c r="D147" i="1" s="1"/>
  <c r="BC147" i="1"/>
  <c r="BA147" i="1"/>
  <c r="AX147" i="1"/>
  <c r="AZ147" i="1" a="1"/>
  <c r="AZ147" i="1" s="1"/>
  <c r="AY147" i="1" a="1"/>
  <c r="AY147" i="1" s="1"/>
  <c r="BB147" i="1" a="1"/>
  <c r="BB147" i="1" s="1"/>
  <c r="BD147" i="1"/>
  <c r="E147" i="1" s="1"/>
  <c r="AW147" i="1" a="1"/>
  <c r="AW147" i="1" s="1"/>
  <c r="AV147" i="1"/>
  <c r="AU143" i="1"/>
  <c r="D143" i="1" s="1"/>
  <c r="BB143" i="1" a="1"/>
  <c r="BB143" i="1" s="1"/>
  <c r="BC143" i="1"/>
  <c r="BA143" i="1"/>
  <c r="AX143" i="1"/>
  <c r="AZ143" i="1" a="1"/>
  <c r="AZ143" i="1" s="1"/>
  <c r="AY143" i="1" a="1"/>
  <c r="AY143" i="1" s="1"/>
  <c r="AW143" i="1" a="1"/>
  <c r="AW143" i="1" s="1"/>
  <c r="BD143" i="1"/>
  <c r="E143" i="1" s="1"/>
  <c r="AV143" i="1"/>
  <c r="AU139" i="1"/>
  <c r="D139" i="1" s="1"/>
  <c r="BC139" i="1"/>
  <c r="BA139" i="1"/>
  <c r="BB139" i="1" a="1"/>
  <c r="BB139" i="1" s="1"/>
  <c r="AX139" i="1"/>
  <c r="AZ139" i="1" a="1"/>
  <c r="AZ139" i="1" s="1"/>
  <c r="AY139" i="1" a="1"/>
  <c r="AY139" i="1" s="1"/>
  <c r="AW139" i="1" a="1"/>
  <c r="AW139" i="1" s="1"/>
  <c r="AV139" i="1"/>
  <c r="BD139" i="1"/>
  <c r="E139" i="1" s="1"/>
  <c r="AU135" i="1"/>
  <c r="D135" i="1" s="1"/>
  <c r="BB135" i="1" a="1"/>
  <c r="BB135" i="1" s="1"/>
  <c r="BC135" i="1"/>
  <c r="BA135" i="1"/>
  <c r="AX135" i="1"/>
  <c r="BD135" i="1"/>
  <c r="E135" i="1" s="1"/>
  <c r="AZ135" i="1" a="1"/>
  <c r="AZ135" i="1" s="1"/>
  <c r="AY135" i="1" a="1"/>
  <c r="AY135" i="1" s="1"/>
  <c r="AW135" i="1" a="1"/>
  <c r="AW135" i="1" s="1"/>
  <c r="AV135" i="1"/>
  <c r="AU131" i="1"/>
  <c r="D131" i="1" s="1"/>
  <c r="BC131" i="1"/>
  <c r="BA131" i="1"/>
  <c r="AX131" i="1"/>
  <c r="BB131" i="1" a="1"/>
  <c r="BB131" i="1" s="1"/>
  <c r="AZ131" i="1" a="1"/>
  <c r="AZ131" i="1" s="1"/>
  <c r="AY131" i="1" a="1"/>
  <c r="AY131" i="1" s="1"/>
  <c r="AW131" i="1" a="1"/>
  <c r="AW131" i="1" s="1"/>
  <c r="BD131" i="1"/>
  <c r="E131" i="1" s="1"/>
  <c r="AV131" i="1"/>
  <c r="AU127" i="1"/>
  <c r="D127" i="1" s="1"/>
  <c r="BB127" i="1" a="1"/>
  <c r="BB127" i="1" s="1"/>
  <c r="BC127" i="1"/>
  <c r="BA127" i="1"/>
  <c r="AX127" i="1"/>
  <c r="AW127" i="1" a="1"/>
  <c r="AW127" i="1" s="1"/>
  <c r="AZ127" i="1" a="1"/>
  <c r="AZ127" i="1" s="1"/>
  <c r="AY127" i="1" a="1"/>
  <c r="AY127" i="1" s="1"/>
  <c r="BD127" i="1"/>
  <c r="E127" i="1" s="1"/>
  <c r="AV127" i="1"/>
  <c r="AU123" i="1"/>
  <c r="D123" i="1" s="1"/>
  <c r="BC123" i="1"/>
  <c r="BA123" i="1"/>
  <c r="AX123" i="1"/>
  <c r="AZ123" i="1" a="1"/>
  <c r="AZ123" i="1" s="1"/>
  <c r="AY123" i="1" a="1"/>
  <c r="AY123" i="1" s="1"/>
  <c r="BB123" i="1" a="1"/>
  <c r="BB123" i="1" s="1"/>
  <c r="AV123" i="1"/>
  <c r="BD123" i="1"/>
  <c r="E123" i="1" s="1"/>
  <c r="AW123" i="1" a="1"/>
  <c r="AW123" i="1" s="1"/>
  <c r="AU119" i="1"/>
  <c r="D119" i="1" s="1"/>
  <c r="BB119" i="1" a="1"/>
  <c r="BB119" i="1" s="1"/>
  <c r="BC119" i="1"/>
  <c r="BA119" i="1"/>
  <c r="AX119" i="1"/>
  <c r="BD119" i="1"/>
  <c r="E119" i="1" s="1"/>
  <c r="AW119" i="1" a="1"/>
  <c r="AW119" i="1" s="1"/>
  <c r="AV119" i="1"/>
  <c r="AZ119" i="1" a="1"/>
  <c r="AZ119" i="1" s="1"/>
  <c r="AY119" i="1" a="1"/>
  <c r="AY119" i="1" s="1"/>
  <c r="AU115" i="1"/>
  <c r="D115" i="1" s="1"/>
  <c r="BC115" i="1"/>
  <c r="BA115" i="1"/>
  <c r="AX115" i="1"/>
  <c r="AZ115" i="1" a="1"/>
  <c r="AZ115" i="1" s="1"/>
  <c r="AY115" i="1" a="1"/>
  <c r="AY115" i="1" s="1"/>
  <c r="BD115" i="1"/>
  <c r="E115" i="1" s="1"/>
  <c r="BB115" i="1" a="1"/>
  <c r="BB115" i="1" s="1"/>
  <c r="AV115" i="1"/>
  <c r="AW115" i="1" a="1"/>
  <c r="AW115" i="1" s="1"/>
  <c r="AU111" i="1"/>
  <c r="D111" i="1" s="1"/>
  <c r="BB111" i="1" a="1"/>
  <c r="BB111" i="1" s="1"/>
  <c r="AZ111" i="1" a="1"/>
  <c r="AZ111" i="1" s="1"/>
  <c r="BC111" i="1"/>
  <c r="BA111" i="1"/>
  <c r="AX111" i="1"/>
  <c r="AY111" i="1" a="1"/>
  <c r="AY111" i="1" s="1"/>
  <c r="AW111" i="1" a="1"/>
  <c r="AW111" i="1" s="1"/>
  <c r="BD111" i="1"/>
  <c r="E111" i="1" s="1"/>
  <c r="AV111" i="1"/>
  <c r="AU107" i="1"/>
  <c r="D107" i="1" s="1"/>
  <c r="BC107" i="1"/>
  <c r="BA107" i="1"/>
  <c r="BB107" i="1" a="1"/>
  <c r="BB107" i="1" s="1"/>
  <c r="AX107" i="1"/>
  <c r="AY107" i="1" a="1"/>
  <c r="AY107" i="1" s="1"/>
  <c r="AZ107" i="1" a="1"/>
  <c r="AZ107" i="1" s="1"/>
  <c r="AV107" i="1"/>
  <c r="BD107" i="1"/>
  <c r="E107" i="1" s="1"/>
  <c r="AW107" i="1" a="1"/>
  <c r="AW107" i="1" s="1"/>
  <c r="AU103" i="1"/>
  <c r="D103" i="1" s="1"/>
  <c r="BB103" i="1" a="1"/>
  <c r="BB103" i="1" s="1"/>
  <c r="AZ103" i="1" a="1"/>
  <c r="AZ103" i="1" s="1"/>
  <c r="BC103" i="1"/>
  <c r="BA103" i="1"/>
  <c r="AX103" i="1"/>
  <c r="BD103" i="1"/>
  <c r="E103" i="1" s="1"/>
  <c r="AY103" i="1" a="1"/>
  <c r="AY103" i="1" s="1"/>
  <c r="AW103" i="1" a="1"/>
  <c r="AW103" i="1" s="1"/>
  <c r="AV103" i="1"/>
  <c r="AU99" i="1"/>
  <c r="D99" i="1" s="1"/>
  <c r="BC99" i="1"/>
  <c r="BA99" i="1"/>
  <c r="AX99" i="1"/>
  <c r="BB99" i="1" a="1"/>
  <c r="BB99" i="1" s="1"/>
  <c r="AY99" i="1" a="1"/>
  <c r="AY99" i="1" s="1"/>
  <c r="AZ99" i="1" a="1"/>
  <c r="AZ99" i="1" s="1"/>
  <c r="BD99" i="1"/>
  <c r="E99" i="1" s="1"/>
  <c r="AW99" i="1" a="1"/>
  <c r="AW99" i="1" s="1"/>
  <c r="AV99" i="1"/>
  <c r="AU95" i="1"/>
  <c r="D95" i="1" s="1"/>
  <c r="BB95" i="1" a="1"/>
  <c r="BB95" i="1" s="1"/>
  <c r="AZ95" i="1" a="1"/>
  <c r="AZ95" i="1" s="1"/>
  <c r="BC95" i="1"/>
  <c r="BA95" i="1"/>
  <c r="AX95" i="1"/>
  <c r="AW95" i="1" a="1"/>
  <c r="AW95" i="1" s="1"/>
  <c r="AY95" i="1" a="1"/>
  <c r="AY95" i="1" s="1"/>
  <c r="BD95" i="1"/>
  <c r="E95" i="1" s="1"/>
  <c r="AV95" i="1"/>
  <c r="AU91" i="1"/>
  <c r="D91" i="1" s="1"/>
  <c r="BC91" i="1"/>
  <c r="BA91" i="1"/>
  <c r="AZ91" i="1" a="1"/>
  <c r="AZ91" i="1" s="1"/>
  <c r="AX91" i="1"/>
  <c r="AY91" i="1" a="1"/>
  <c r="AY91" i="1" s="1"/>
  <c r="BB91" i="1" a="1"/>
  <c r="BB91" i="1" s="1"/>
  <c r="AW91" i="1" a="1"/>
  <c r="AW91" i="1" s="1"/>
  <c r="AV91" i="1"/>
  <c r="BD91" i="1"/>
  <c r="E91" i="1" s="1"/>
  <c r="AU87" i="1"/>
  <c r="D87" i="1" s="1"/>
  <c r="BB87" i="1" a="1"/>
  <c r="BB87" i="1" s="1"/>
  <c r="AZ87" i="1" a="1"/>
  <c r="AZ87" i="1" s="1"/>
  <c r="BC87" i="1"/>
  <c r="BA87" i="1"/>
  <c r="AX87" i="1"/>
  <c r="BD87" i="1"/>
  <c r="E87" i="1" s="1"/>
  <c r="AW87" i="1" a="1"/>
  <c r="AW87" i="1" s="1"/>
  <c r="AV87" i="1"/>
  <c r="AY87" i="1" a="1"/>
  <c r="AY87" i="1" s="1"/>
  <c r="AU83" i="1"/>
  <c r="D83" i="1" s="1"/>
  <c r="BC83" i="1"/>
  <c r="BA83" i="1"/>
  <c r="AX83" i="1"/>
  <c r="BD83" i="1"/>
  <c r="E83" i="1" s="1"/>
  <c r="AZ83" i="1" a="1"/>
  <c r="AZ83" i="1" s="1"/>
  <c r="AY83" i="1" a="1"/>
  <c r="AY83" i="1" s="1"/>
  <c r="AV83" i="1"/>
  <c r="BB83" i="1" a="1"/>
  <c r="BB83" i="1" s="1"/>
  <c r="AW83" i="1" a="1"/>
  <c r="AW83" i="1" s="1"/>
  <c r="AU79" i="1"/>
  <c r="D79" i="1" s="1"/>
  <c r="BB79" i="1" a="1"/>
  <c r="BB79" i="1" s="1"/>
  <c r="AZ79" i="1" a="1"/>
  <c r="AZ79" i="1" s="1"/>
  <c r="BC79" i="1"/>
  <c r="BA79" i="1"/>
  <c r="AX79" i="1"/>
  <c r="BD79" i="1"/>
  <c r="E79" i="1" s="1"/>
  <c r="AY79" i="1" a="1"/>
  <c r="AY79" i="1" s="1"/>
  <c r="AW79" i="1" a="1"/>
  <c r="AW79" i="1" s="1"/>
  <c r="AV79" i="1"/>
  <c r="AU75" i="1"/>
  <c r="D75" i="1" s="1"/>
  <c r="BC75" i="1"/>
  <c r="BA75" i="1"/>
  <c r="BB75" i="1" a="1"/>
  <c r="BB75" i="1" s="1"/>
  <c r="AX75" i="1"/>
  <c r="BD75" i="1"/>
  <c r="E75" i="1" s="1"/>
  <c r="AY75" i="1" a="1"/>
  <c r="AY75" i="1" s="1"/>
  <c r="AZ75" i="1" a="1"/>
  <c r="AZ75" i="1" s="1"/>
  <c r="AV75" i="1"/>
  <c r="AW75" i="1" a="1"/>
  <c r="AW75" i="1" s="1"/>
  <c r="AU71" i="1"/>
  <c r="D71" i="1" s="1"/>
  <c r="BB71" i="1" a="1"/>
  <c r="BB71" i="1" s="1"/>
  <c r="AZ71" i="1" a="1"/>
  <c r="AZ71" i="1" s="1"/>
  <c r="BC71" i="1"/>
  <c r="BA71" i="1"/>
  <c r="AX71" i="1"/>
  <c r="BD71" i="1"/>
  <c r="E71" i="1" s="1"/>
  <c r="AY71" i="1" a="1"/>
  <c r="AY71" i="1" s="1"/>
  <c r="AW71" i="1" a="1"/>
  <c r="AW71" i="1" s="1"/>
  <c r="AV71" i="1"/>
  <c r="AU67" i="1"/>
  <c r="D67" i="1" s="1"/>
  <c r="BC67" i="1"/>
  <c r="BA67" i="1"/>
  <c r="AX67" i="1"/>
  <c r="BD67" i="1"/>
  <c r="E67" i="1" s="1"/>
  <c r="BB67" i="1" a="1"/>
  <c r="BB67" i="1" s="1"/>
  <c r="AY67" i="1" a="1"/>
  <c r="AY67" i="1" s="1"/>
  <c r="AZ67" i="1" a="1"/>
  <c r="AZ67" i="1" s="1"/>
  <c r="AV67" i="1"/>
  <c r="AW67" i="1" a="1"/>
  <c r="AW67" i="1" s="1"/>
  <c r="AU63" i="1"/>
  <c r="D63" i="1" s="1"/>
  <c r="BB63" i="1" a="1"/>
  <c r="BB63" i="1" s="1"/>
  <c r="AZ63" i="1" a="1"/>
  <c r="AZ63" i="1" s="1"/>
  <c r="BC63" i="1"/>
  <c r="BA63" i="1"/>
  <c r="AX63" i="1"/>
  <c r="BD63" i="1"/>
  <c r="E63" i="1" s="1"/>
  <c r="AW63" i="1" a="1"/>
  <c r="AW63" i="1" s="1"/>
  <c r="AY63" i="1" a="1"/>
  <c r="AY63" i="1" s="1"/>
  <c r="AV63" i="1"/>
  <c r="AU59" i="1"/>
  <c r="D59" i="1" s="1"/>
  <c r="BC59" i="1"/>
  <c r="BA59" i="1"/>
  <c r="AZ59" i="1" a="1"/>
  <c r="AZ59" i="1" s="1"/>
  <c r="AX59" i="1"/>
  <c r="BD59" i="1"/>
  <c r="E59" i="1" s="1"/>
  <c r="AY59" i="1" a="1"/>
  <c r="AY59" i="1" s="1"/>
  <c r="BB59" i="1" a="1"/>
  <c r="BB59" i="1" s="1"/>
  <c r="AW59" i="1" a="1"/>
  <c r="AW59" i="1" s="1"/>
  <c r="AV59" i="1"/>
  <c r="AU165" i="1"/>
  <c r="D165" i="1" s="1"/>
  <c r="BC165" i="1"/>
  <c r="BA165" i="1"/>
  <c r="BB165" i="1" a="1"/>
  <c r="BB165" i="1" s="1"/>
  <c r="AZ165" i="1" a="1"/>
  <c r="AZ165" i="1" s="1"/>
  <c r="AY165" i="1" a="1"/>
  <c r="AY165" i="1" s="1"/>
  <c r="AX165" i="1"/>
  <c r="BD165" i="1"/>
  <c r="E165" i="1" s="1"/>
  <c r="AV165" i="1"/>
  <c r="AW165" i="1" a="1"/>
  <c r="AW165" i="1" s="1"/>
  <c r="AU153" i="1"/>
  <c r="D153" i="1" s="1"/>
  <c r="BC153" i="1"/>
  <c r="BB153" i="1" a="1"/>
  <c r="BB153" i="1" s="1"/>
  <c r="BA153" i="1"/>
  <c r="AZ153" i="1" a="1"/>
  <c r="AZ153" i="1" s="1"/>
  <c r="AY153" i="1" a="1"/>
  <c r="AY153" i="1" s="1"/>
  <c r="AX153" i="1"/>
  <c r="BD153" i="1"/>
  <c r="E153" i="1" s="1"/>
  <c r="AW153" i="1" a="1"/>
  <c r="AW153" i="1" s="1"/>
  <c r="AV153" i="1"/>
  <c r="AU141" i="1"/>
  <c r="D141" i="1" s="1"/>
  <c r="BC141" i="1"/>
  <c r="BA141" i="1"/>
  <c r="BB141" i="1" a="1"/>
  <c r="BB141" i="1" s="1"/>
  <c r="AZ141" i="1" a="1"/>
  <c r="AZ141" i="1" s="1"/>
  <c r="AY141" i="1" a="1"/>
  <c r="AY141" i="1" s="1"/>
  <c r="AX141" i="1"/>
  <c r="BD141" i="1"/>
  <c r="E141" i="1" s="1"/>
  <c r="AV141" i="1"/>
  <c r="AW141" i="1" a="1"/>
  <c r="AW141" i="1" s="1"/>
  <c r="AU129" i="1"/>
  <c r="D129" i="1" s="1"/>
  <c r="BC129" i="1"/>
  <c r="BB129" i="1" a="1"/>
  <c r="BB129" i="1" s="1"/>
  <c r="BA129" i="1"/>
  <c r="AZ129" i="1" a="1"/>
  <c r="AZ129" i="1" s="1"/>
  <c r="AY129" i="1" a="1"/>
  <c r="AY129" i="1" s="1"/>
  <c r="AX129" i="1"/>
  <c r="BD129" i="1"/>
  <c r="E129" i="1" s="1"/>
  <c r="AW129" i="1" a="1"/>
  <c r="AW129" i="1" s="1"/>
  <c r="AV129" i="1"/>
  <c r="AU117" i="1"/>
  <c r="D117" i="1" s="1"/>
  <c r="BC117" i="1"/>
  <c r="BA117" i="1"/>
  <c r="BB117" i="1" a="1"/>
  <c r="BB117" i="1" s="1"/>
  <c r="AZ117" i="1" a="1"/>
  <c r="AZ117" i="1" s="1"/>
  <c r="AY117" i="1" a="1"/>
  <c r="AY117" i="1" s="1"/>
  <c r="AX117" i="1"/>
  <c r="BD117" i="1"/>
  <c r="E117" i="1" s="1"/>
  <c r="AV117" i="1"/>
  <c r="AW117" i="1" a="1"/>
  <c r="AW117" i="1" s="1"/>
  <c r="AU105" i="1"/>
  <c r="D105" i="1" s="1"/>
  <c r="BC105" i="1"/>
  <c r="BB105" i="1" a="1"/>
  <c r="BB105" i="1" s="1"/>
  <c r="BA105" i="1"/>
  <c r="AZ105" i="1" a="1"/>
  <c r="AZ105" i="1" s="1"/>
  <c r="AY105" i="1" a="1"/>
  <c r="AY105" i="1" s="1"/>
  <c r="AX105" i="1"/>
  <c r="BD105" i="1"/>
  <c r="E105" i="1" s="1"/>
  <c r="AW105" i="1" a="1"/>
  <c r="AW105" i="1" s="1"/>
  <c r="AV105" i="1"/>
  <c r="AU93" i="1"/>
  <c r="D93" i="1" s="1"/>
  <c r="BC93" i="1"/>
  <c r="BA93" i="1"/>
  <c r="BB93" i="1" a="1"/>
  <c r="BB93" i="1" s="1"/>
  <c r="AZ93" i="1" a="1"/>
  <c r="AZ93" i="1" s="1"/>
  <c r="AY93" i="1" a="1"/>
  <c r="AY93" i="1" s="1"/>
  <c r="AX93" i="1"/>
  <c r="BD93" i="1"/>
  <c r="E93" i="1" s="1"/>
  <c r="AV93" i="1"/>
  <c r="AW93" i="1" a="1"/>
  <c r="AW93" i="1" s="1"/>
  <c r="AU81" i="1"/>
  <c r="D81" i="1" s="1"/>
  <c r="BC81" i="1"/>
  <c r="BB81" i="1" a="1"/>
  <c r="BB81" i="1" s="1"/>
  <c r="BA81" i="1"/>
  <c r="AZ81" i="1" a="1"/>
  <c r="AZ81" i="1" s="1"/>
  <c r="AY81" i="1" a="1"/>
  <c r="AY81" i="1" s="1"/>
  <c r="AX81" i="1"/>
  <c r="BD81" i="1"/>
  <c r="E81" i="1" s="1"/>
  <c r="AW81" i="1" a="1"/>
  <c r="AW81" i="1" s="1"/>
  <c r="AV81" i="1"/>
  <c r="AU69" i="1"/>
  <c r="D69" i="1" s="1"/>
  <c r="BC69" i="1"/>
  <c r="BA69" i="1"/>
  <c r="BB69" i="1" a="1"/>
  <c r="BB69" i="1" s="1"/>
  <c r="AZ69" i="1" a="1"/>
  <c r="AZ69" i="1" s="1"/>
  <c r="AY69" i="1" a="1"/>
  <c r="AY69" i="1" s="1"/>
  <c r="AX69" i="1"/>
  <c r="BD69" i="1"/>
  <c r="E69" i="1" s="1"/>
  <c r="AV69" i="1"/>
  <c r="AW69" i="1" a="1"/>
  <c r="AW69" i="1" s="1"/>
  <c r="AU57" i="1"/>
  <c r="D57" i="1" s="1"/>
  <c r="BC57" i="1"/>
  <c r="BB57" i="1" a="1"/>
  <c r="BB57" i="1" s="1"/>
  <c r="BA57" i="1"/>
  <c r="AZ57" i="1" a="1"/>
  <c r="AZ57" i="1" s="1"/>
  <c r="AY57" i="1" a="1"/>
  <c r="AY57" i="1" s="1"/>
  <c r="AX57" i="1"/>
  <c r="BD57" i="1"/>
  <c r="E57" i="1" s="1"/>
  <c r="AW57" i="1" a="1"/>
  <c r="AW57" i="1" s="1"/>
  <c r="AV57" i="1"/>
  <c r="AU162" i="1"/>
  <c r="D162" i="1" s="1"/>
  <c r="BC162" i="1"/>
  <c r="BB162" i="1" a="1"/>
  <c r="BB162" i="1" s="1"/>
  <c r="BA162" i="1"/>
  <c r="BD162" i="1"/>
  <c r="E162" i="1" s="1"/>
  <c r="AX162" i="1"/>
  <c r="AW162" i="1" a="1"/>
  <c r="AW162" i="1" s="1"/>
  <c r="AV162" i="1"/>
  <c r="AZ162" i="1" a="1"/>
  <c r="AZ162" i="1" s="1"/>
  <c r="AY162" i="1" a="1"/>
  <c r="AY162" i="1" s="1"/>
  <c r="AU158" i="1"/>
  <c r="D158" i="1" s="1"/>
  <c r="BC158" i="1"/>
  <c r="BA158" i="1"/>
  <c r="AZ158" i="1" a="1"/>
  <c r="AZ158" i="1" s="1"/>
  <c r="AY158" i="1" a="1"/>
  <c r="AY158" i="1" s="1"/>
  <c r="AX158" i="1"/>
  <c r="BD158" i="1"/>
  <c r="E158" i="1" s="1"/>
  <c r="AV158" i="1"/>
  <c r="AW158" i="1" a="1"/>
  <c r="AW158" i="1" s="1"/>
  <c r="BB158" i="1" a="1"/>
  <c r="BB158" i="1" s="1"/>
  <c r="AU154" i="1"/>
  <c r="D154" i="1" s="1"/>
  <c r="BC154" i="1"/>
  <c r="BB154" i="1" a="1"/>
  <c r="BB154" i="1" s="1"/>
  <c r="BA154" i="1"/>
  <c r="AZ154" i="1" a="1"/>
  <c r="AZ154" i="1" s="1"/>
  <c r="AY154" i="1" a="1"/>
  <c r="AY154" i="1" s="1"/>
  <c r="AW154" i="1" a="1"/>
  <c r="AW154" i="1" s="1"/>
  <c r="AV154" i="1"/>
  <c r="BD154" i="1"/>
  <c r="E154" i="1" s="1"/>
  <c r="AX154" i="1"/>
  <c r="AU150" i="1"/>
  <c r="D150" i="1" s="1"/>
  <c r="BC150" i="1"/>
  <c r="BA150" i="1"/>
  <c r="BB150" i="1" a="1"/>
  <c r="BB150" i="1" s="1"/>
  <c r="AZ150" i="1" a="1"/>
  <c r="AZ150" i="1" s="1"/>
  <c r="AY150" i="1" a="1"/>
  <c r="AY150" i="1" s="1"/>
  <c r="AV150" i="1"/>
  <c r="AX150" i="1"/>
  <c r="BD150" i="1"/>
  <c r="E150" i="1" s="1"/>
  <c r="AW150" i="1" a="1"/>
  <c r="AW150" i="1" s="1"/>
  <c r="AU146" i="1"/>
  <c r="D146" i="1" s="1"/>
  <c r="BC146" i="1"/>
  <c r="BB146" i="1" a="1"/>
  <c r="BB146" i="1" s="1"/>
  <c r="BA146" i="1"/>
  <c r="BD146" i="1"/>
  <c r="E146" i="1" s="1"/>
  <c r="AZ146" i="1" a="1"/>
  <c r="AZ146" i="1" s="1"/>
  <c r="AY146" i="1" a="1"/>
  <c r="AY146" i="1" s="1"/>
  <c r="AX146" i="1"/>
  <c r="AW146" i="1" a="1"/>
  <c r="AW146" i="1" s="1"/>
  <c r="AV146" i="1"/>
  <c r="AU142" i="1"/>
  <c r="D142" i="1" s="1"/>
  <c r="BC142" i="1"/>
  <c r="BA142" i="1"/>
  <c r="BB142" i="1" a="1"/>
  <c r="BB142" i="1" s="1"/>
  <c r="AZ142" i="1" a="1"/>
  <c r="AZ142" i="1" s="1"/>
  <c r="AY142" i="1" a="1"/>
  <c r="AY142" i="1" s="1"/>
  <c r="AX142" i="1"/>
  <c r="BD142" i="1"/>
  <c r="E142" i="1" s="1"/>
  <c r="AV142" i="1"/>
  <c r="AW142" i="1" a="1"/>
  <c r="AW142" i="1" s="1"/>
  <c r="AU138" i="1"/>
  <c r="D138" i="1" s="1"/>
  <c r="BC138" i="1"/>
  <c r="BB138" i="1" a="1"/>
  <c r="BB138" i="1" s="1"/>
  <c r="BA138" i="1"/>
  <c r="AW138" i="1" a="1"/>
  <c r="AW138" i="1" s="1"/>
  <c r="AV138" i="1"/>
  <c r="AZ138" i="1" a="1"/>
  <c r="AZ138" i="1" s="1"/>
  <c r="AY138" i="1" a="1"/>
  <c r="AY138" i="1" s="1"/>
  <c r="BD138" i="1"/>
  <c r="E138" i="1" s="1"/>
  <c r="AX138" i="1"/>
  <c r="AU134" i="1"/>
  <c r="D134" i="1" s="1"/>
  <c r="BC134" i="1"/>
  <c r="BA134" i="1"/>
  <c r="AZ134" i="1" a="1"/>
  <c r="AZ134" i="1" s="1"/>
  <c r="AY134" i="1" a="1"/>
  <c r="AY134" i="1" s="1"/>
  <c r="BB134" i="1" a="1"/>
  <c r="BB134" i="1" s="1"/>
  <c r="AV134" i="1"/>
  <c r="AX134" i="1"/>
  <c r="BD134" i="1"/>
  <c r="E134" i="1" s="1"/>
  <c r="AW134" i="1" a="1"/>
  <c r="AW134" i="1" s="1"/>
  <c r="AU130" i="1"/>
  <c r="D130" i="1" s="1"/>
  <c r="BC130" i="1"/>
  <c r="BB130" i="1" a="1"/>
  <c r="BB130" i="1" s="1"/>
  <c r="BA130" i="1"/>
  <c r="BD130" i="1"/>
  <c r="E130" i="1" s="1"/>
  <c r="AX130" i="1"/>
  <c r="AW130" i="1" a="1"/>
  <c r="AW130" i="1" s="1"/>
  <c r="AV130" i="1"/>
  <c r="AZ130" i="1" a="1"/>
  <c r="AZ130" i="1" s="1"/>
  <c r="AY130" i="1" a="1"/>
  <c r="AY130" i="1" s="1"/>
  <c r="AU126" i="1"/>
  <c r="D126" i="1" s="1"/>
  <c r="BC126" i="1"/>
  <c r="BA126" i="1"/>
  <c r="AZ126" i="1" a="1"/>
  <c r="AZ126" i="1" s="1"/>
  <c r="AY126" i="1" a="1"/>
  <c r="AY126" i="1" s="1"/>
  <c r="AX126" i="1"/>
  <c r="BD126" i="1"/>
  <c r="E126" i="1" s="1"/>
  <c r="AV126" i="1"/>
  <c r="AW126" i="1" a="1"/>
  <c r="AW126" i="1" s="1"/>
  <c r="BB126" i="1" a="1"/>
  <c r="BB126" i="1" s="1"/>
  <c r="AU122" i="1"/>
  <c r="D122" i="1" s="1"/>
  <c r="BC122" i="1"/>
  <c r="BB122" i="1" a="1"/>
  <c r="BB122" i="1" s="1"/>
  <c r="BA122" i="1"/>
  <c r="AZ122" i="1" a="1"/>
  <c r="AZ122" i="1" s="1"/>
  <c r="AY122" i="1" a="1"/>
  <c r="AY122" i="1" s="1"/>
  <c r="AW122" i="1" a="1"/>
  <c r="AW122" i="1" s="1"/>
  <c r="AV122" i="1"/>
  <c r="BD122" i="1"/>
  <c r="E122" i="1" s="1"/>
  <c r="AX122" i="1"/>
  <c r="AU118" i="1"/>
  <c r="D118" i="1" s="1"/>
  <c r="BC118" i="1"/>
  <c r="BA118" i="1"/>
  <c r="BB118" i="1" a="1"/>
  <c r="BB118" i="1" s="1"/>
  <c r="AZ118" i="1" a="1"/>
  <c r="AZ118" i="1" s="1"/>
  <c r="AY118" i="1" a="1"/>
  <c r="AY118" i="1" s="1"/>
  <c r="AW118" i="1" a="1"/>
  <c r="AW118" i="1" s="1"/>
  <c r="AV118" i="1"/>
  <c r="AX118" i="1"/>
  <c r="BD118" i="1"/>
  <c r="E118" i="1" s="1"/>
  <c r="AU114" i="1"/>
  <c r="D114" i="1" s="1"/>
  <c r="BC114" i="1"/>
  <c r="BB114" i="1" a="1"/>
  <c r="BB114" i="1" s="1"/>
  <c r="BA114" i="1"/>
  <c r="AZ114" i="1" a="1"/>
  <c r="AZ114" i="1" s="1"/>
  <c r="BD114" i="1"/>
  <c r="E114" i="1" s="1"/>
  <c r="AY114" i="1" a="1"/>
  <c r="AY114" i="1" s="1"/>
  <c r="AX114" i="1"/>
  <c r="AW114" i="1" a="1"/>
  <c r="AW114" i="1" s="1"/>
  <c r="AV114" i="1"/>
  <c r="AU110" i="1"/>
  <c r="D110" i="1" s="1"/>
  <c r="BC110" i="1"/>
  <c r="BA110" i="1"/>
  <c r="BB110" i="1" a="1"/>
  <c r="BB110" i="1" s="1"/>
  <c r="AY110" i="1" a="1"/>
  <c r="AY110" i="1" s="1"/>
  <c r="AX110" i="1"/>
  <c r="AZ110" i="1" a="1"/>
  <c r="AZ110" i="1" s="1"/>
  <c r="BD110" i="1"/>
  <c r="E110" i="1" s="1"/>
  <c r="AV110" i="1"/>
  <c r="AW110" i="1" a="1"/>
  <c r="AW110" i="1" s="1"/>
  <c r="AU106" i="1"/>
  <c r="D106" i="1" s="1"/>
  <c r="BC106" i="1"/>
  <c r="BB106" i="1" a="1"/>
  <c r="BB106" i="1" s="1"/>
  <c r="BA106" i="1"/>
  <c r="AZ106" i="1" a="1"/>
  <c r="AZ106" i="1" s="1"/>
  <c r="AX106" i="1"/>
  <c r="AW106" i="1" a="1"/>
  <c r="AW106" i="1" s="1"/>
  <c r="AV106" i="1"/>
  <c r="AY106" i="1" a="1"/>
  <c r="AY106" i="1" s="1"/>
  <c r="BD106" i="1"/>
  <c r="E106" i="1" s="1"/>
  <c r="AU102" i="1"/>
  <c r="D102" i="1" s="1"/>
  <c r="BC102" i="1"/>
  <c r="BA102" i="1"/>
  <c r="AZ102" i="1" a="1"/>
  <c r="AZ102" i="1" s="1"/>
  <c r="AY102" i="1" a="1"/>
  <c r="AY102" i="1" s="1"/>
  <c r="BB102" i="1" a="1"/>
  <c r="BB102" i="1" s="1"/>
  <c r="AW102" i="1" a="1"/>
  <c r="AW102" i="1" s="1"/>
  <c r="AV102" i="1"/>
  <c r="AX102" i="1"/>
  <c r="BD102" i="1"/>
  <c r="E102" i="1" s="1"/>
  <c r="AU98" i="1"/>
  <c r="D98" i="1" s="1"/>
  <c r="BC98" i="1"/>
  <c r="BB98" i="1" a="1"/>
  <c r="BB98" i="1" s="1"/>
  <c r="BA98" i="1"/>
  <c r="AZ98" i="1" a="1"/>
  <c r="AZ98" i="1" s="1"/>
  <c r="BD98" i="1"/>
  <c r="E98" i="1" s="1"/>
  <c r="AX98" i="1"/>
  <c r="AW98" i="1" a="1"/>
  <c r="AW98" i="1" s="1"/>
  <c r="AV98" i="1"/>
  <c r="AY98" i="1" a="1"/>
  <c r="AY98" i="1" s="1"/>
  <c r="AU94" i="1"/>
  <c r="D94" i="1" s="1"/>
  <c r="BC94" i="1"/>
  <c r="BA94" i="1"/>
  <c r="AZ94" i="1" a="1"/>
  <c r="AZ94" i="1" s="1"/>
  <c r="AY94" i="1" a="1"/>
  <c r="AY94" i="1" s="1"/>
  <c r="BB94" i="1" a="1"/>
  <c r="BB94" i="1" s="1"/>
  <c r="AX94" i="1"/>
  <c r="BD94" i="1"/>
  <c r="E94" i="1" s="1"/>
  <c r="AV94" i="1"/>
  <c r="AW94" i="1" a="1"/>
  <c r="AW94" i="1" s="1"/>
  <c r="AU90" i="1"/>
  <c r="D90" i="1" s="1"/>
  <c r="BC90" i="1"/>
  <c r="BB90" i="1" a="1"/>
  <c r="BB90" i="1" s="1"/>
  <c r="BA90" i="1"/>
  <c r="AZ90" i="1" a="1"/>
  <c r="AZ90" i="1" s="1"/>
  <c r="AY90" i="1" a="1"/>
  <c r="AY90" i="1" s="1"/>
  <c r="AW90" i="1" a="1"/>
  <c r="AW90" i="1" s="1"/>
  <c r="AV90" i="1"/>
  <c r="BD90" i="1"/>
  <c r="E90" i="1" s="1"/>
  <c r="AX90" i="1"/>
  <c r="AU86" i="1"/>
  <c r="D86" i="1" s="1"/>
  <c r="BC86" i="1"/>
  <c r="BA86" i="1"/>
  <c r="BB86" i="1" a="1"/>
  <c r="BB86" i="1" s="1"/>
  <c r="AY86" i="1" a="1"/>
  <c r="AY86" i="1" s="1"/>
  <c r="AZ86" i="1" a="1"/>
  <c r="AZ86" i="1" s="1"/>
  <c r="AW86" i="1" a="1"/>
  <c r="AW86" i="1" s="1"/>
  <c r="AV86" i="1"/>
  <c r="AX86" i="1"/>
  <c r="BD86" i="1"/>
  <c r="E86" i="1" s="1"/>
  <c r="AU82" i="1"/>
  <c r="D82" i="1" s="1"/>
  <c r="BC82" i="1"/>
  <c r="BB82" i="1" a="1"/>
  <c r="BB82" i="1" s="1"/>
  <c r="BA82" i="1"/>
  <c r="AZ82" i="1" a="1"/>
  <c r="AZ82" i="1" s="1"/>
  <c r="AY82" i="1" a="1"/>
  <c r="AY82" i="1" s="1"/>
  <c r="AX82" i="1"/>
  <c r="BD82" i="1"/>
  <c r="E82" i="1" s="1"/>
  <c r="AW82" i="1" a="1"/>
  <c r="AW82" i="1" s="1"/>
  <c r="AV82" i="1"/>
  <c r="AU78" i="1"/>
  <c r="D78" i="1" s="1"/>
  <c r="BC78" i="1"/>
  <c r="BA78" i="1"/>
  <c r="BB78" i="1" a="1"/>
  <c r="BB78" i="1" s="1"/>
  <c r="AY78" i="1" a="1"/>
  <c r="AY78" i="1" s="1"/>
  <c r="AX78" i="1"/>
  <c r="BD78" i="1"/>
  <c r="E78" i="1" s="1"/>
  <c r="AV78" i="1"/>
  <c r="AW78" i="1" a="1"/>
  <c r="AW78" i="1" s="1"/>
  <c r="AZ78" i="1" a="1"/>
  <c r="AZ78" i="1" s="1"/>
  <c r="AU74" i="1"/>
  <c r="D74" i="1" s="1"/>
  <c r="BC74" i="1"/>
  <c r="BB74" i="1" a="1"/>
  <c r="BB74" i="1" s="1"/>
  <c r="BA74" i="1"/>
  <c r="AZ74" i="1" a="1"/>
  <c r="AZ74" i="1" s="1"/>
  <c r="AW74" i="1" a="1"/>
  <c r="AW74" i="1" s="1"/>
  <c r="AV74" i="1"/>
  <c r="AX74" i="1"/>
  <c r="AY74" i="1" a="1"/>
  <c r="AY74" i="1" s="1"/>
  <c r="BD74" i="1"/>
  <c r="E74" i="1" s="1"/>
  <c r="AU70" i="1"/>
  <c r="D70" i="1" s="1"/>
  <c r="BC70" i="1"/>
  <c r="BA70" i="1"/>
  <c r="AZ70" i="1" a="1"/>
  <c r="AZ70" i="1" s="1"/>
  <c r="AY70" i="1" a="1"/>
  <c r="AY70" i="1" s="1"/>
  <c r="BB70" i="1" a="1"/>
  <c r="BB70" i="1" s="1"/>
  <c r="AW70" i="1" a="1"/>
  <c r="AW70" i="1" s="1"/>
  <c r="AV70" i="1"/>
  <c r="AX70" i="1"/>
  <c r="BD70" i="1"/>
  <c r="E70" i="1" s="1"/>
  <c r="AU66" i="1"/>
  <c r="D66" i="1" s="1"/>
  <c r="BC66" i="1"/>
  <c r="BB66" i="1" a="1"/>
  <c r="BB66" i="1" s="1"/>
  <c r="BA66" i="1"/>
  <c r="AZ66" i="1" a="1"/>
  <c r="AZ66" i="1" s="1"/>
  <c r="AX66" i="1"/>
  <c r="BD66" i="1"/>
  <c r="E66" i="1" s="1"/>
  <c r="AW66" i="1" a="1"/>
  <c r="AW66" i="1" s="1"/>
  <c r="AV66" i="1"/>
  <c r="AY66" i="1" a="1"/>
  <c r="AY66" i="1" s="1"/>
  <c r="AU62" i="1"/>
  <c r="D62" i="1" s="1"/>
  <c r="BC62" i="1"/>
  <c r="BA62" i="1"/>
  <c r="AZ62" i="1" a="1"/>
  <c r="AZ62" i="1" s="1"/>
  <c r="AY62" i="1" a="1"/>
  <c r="AY62" i="1" s="1"/>
  <c r="AX62" i="1"/>
  <c r="BD62" i="1"/>
  <c r="E62" i="1" s="1"/>
  <c r="BB62" i="1" a="1"/>
  <c r="BB62" i="1" s="1"/>
  <c r="AV62" i="1"/>
  <c r="AW62" i="1" a="1"/>
  <c r="AW62" i="1" s="1"/>
  <c r="AU58" i="1"/>
  <c r="D58" i="1" s="1"/>
  <c r="BC58" i="1"/>
  <c r="BB58" i="1" a="1"/>
  <c r="BB58" i="1" s="1"/>
  <c r="BA58" i="1"/>
  <c r="AZ58" i="1" a="1"/>
  <c r="AZ58" i="1" s="1"/>
  <c r="AY58" i="1" a="1"/>
  <c r="AY58" i="1" s="1"/>
  <c r="AW58" i="1" a="1"/>
  <c r="AW58" i="1" s="1"/>
  <c r="AV58" i="1"/>
  <c r="AX58" i="1"/>
  <c r="BD58" i="1"/>
  <c r="E58" i="1" s="1"/>
  <c r="BL16" i="1"/>
  <c r="BI16" i="1"/>
  <c r="BK16" i="1"/>
  <c r="BJ16" i="1"/>
  <c r="BH16" i="1"/>
  <c r="DB109" i="1"/>
  <c r="DB95" i="1"/>
  <c r="DB79" i="1"/>
  <c r="DB110" i="1"/>
  <c r="DB14" i="1"/>
  <c r="DB80" i="1"/>
  <c r="DB111" i="1"/>
  <c r="DB93" i="1"/>
  <c r="DB94" i="1"/>
  <c r="DB78" i="1"/>
  <c r="DB62" i="1"/>
  <c r="DB19" i="1"/>
  <c r="DB63" i="1"/>
  <c r="DB20" i="1"/>
  <c r="DB45" i="1"/>
  <c r="DB64" i="1"/>
  <c r="DB46" i="1"/>
  <c r="DB18" i="1"/>
  <c r="DB47" i="1"/>
  <c r="CT109" i="1"/>
  <c r="CT95" i="1"/>
  <c r="CT79" i="1"/>
  <c r="CT110" i="1"/>
  <c r="CT14" i="1"/>
  <c r="CT80" i="1"/>
  <c r="CT111" i="1"/>
  <c r="CT93" i="1"/>
  <c r="CT94" i="1"/>
  <c r="CT78" i="1"/>
  <c r="CT62" i="1"/>
  <c r="CT19" i="1"/>
  <c r="CT63" i="1"/>
  <c r="CT20" i="1"/>
  <c r="CT45" i="1"/>
  <c r="CT64" i="1"/>
  <c r="CT46" i="1"/>
  <c r="CT18" i="1"/>
  <c r="CT47" i="1"/>
  <c r="CY94" i="1"/>
  <c r="CY78" i="1"/>
  <c r="CY109" i="1"/>
  <c r="CY95" i="1"/>
  <c r="CY79" i="1"/>
  <c r="CY110" i="1"/>
  <c r="CY14" i="1"/>
  <c r="CY80" i="1"/>
  <c r="CY111" i="1"/>
  <c r="CY93" i="1"/>
  <c r="CY18" i="1"/>
  <c r="CY47" i="1"/>
  <c r="CY62" i="1"/>
  <c r="CY19" i="1"/>
  <c r="CY63" i="1"/>
  <c r="CY20" i="1"/>
  <c r="CY45" i="1"/>
  <c r="CY64" i="1"/>
  <c r="CY46" i="1"/>
  <c r="DE110" i="1"/>
  <c r="DE14" i="1"/>
  <c r="DE80" i="1"/>
  <c r="DE111" i="1"/>
  <c r="DE93" i="1"/>
  <c r="DE94" i="1"/>
  <c r="DE78" i="1"/>
  <c r="DE109" i="1"/>
  <c r="DE95" i="1"/>
  <c r="DE79" i="1"/>
  <c r="DE63" i="1"/>
  <c r="DE20" i="1"/>
  <c r="DE45" i="1"/>
  <c r="DE64" i="1"/>
  <c r="DE46" i="1"/>
  <c r="DE18" i="1"/>
  <c r="DE47" i="1"/>
  <c r="DE62" i="1"/>
  <c r="DE19" i="1"/>
  <c r="DA110" i="1"/>
  <c r="DA14" i="1"/>
  <c r="DA80" i="1"/>
  <c r="DA111" i="1"/>
  <c r="DA93" i="1"/>
  <c r="DA94" i="1"/>
  <c r="DA78" i="1"/>
  <c r="DA109" i="1"/>
  <c r="DA95" i="1"/>
  <c r="DA79" i="1"/>
  <c r="DA63" i="1"/>
  <c r="DA20" i="1"/>
  <c r="DA45" i="1"/>
  <c r="DA64" i="1"/>
  <c r="DA46" i="1"/>
  <c r="DA18" i="1"/>
  <c r="DA47" i="1"/>
  <c r="DA62" i="1"/>
  <c r="DA19" i="1"/>
  <c r="CS110" i="1"/>
  <c r="CS14" i="1"/>
  <c r="CS80" i="1"/>
  <c r="CS111" i="1"/>
  <c r="CS93" i="1"/>
  <c r="CS94" i="1"/>
  <c r="CS78" i="1"/>
  <c r="CS109" i="1"/>
  <c r="CS95" i="1"/>
  <c r="CS79" i="1"/>
  <c r="CS63" i="1"/>
  <c r="CS20" i="1"/>
  <c r="CS45" i="1"/>
  <c r="CS64" i="1"/>
  <c r="CS46" i="1"/>
  <c r="CS18" i="1"/>
  <c r="CS47" i="1"/>
  <c r="CS62" i="1"/>
  <c r="CS19" i="1"/>
  <c r="CX109" i="1"/>
  <c r="CX95" i="1"/>
  <c r="CX79" i="1"/>
  <c r="CX110" i="1"/>
  <c r="CX14" i="1"/>
  <c r="CX80" i="1"/>
  <c r="CX111" i="1"/>
  <c r="CX93" i="1"/>
  <c r="CX94" i="1"/>
  <c r="CX78" i="1"/>
  <c r="CX62" i="1"/>
  <c r="CX19" i="1"/>
  <c r="CX63" i="1"/>
  <c r="CX20" i="1"/>
  <c r="CX45" i="1"/>
  <c r="CX64" i="1"/>
  <c r="CX46" i="1"/>
  <c r="CX18" i="1"/>
  <c r="CX47" i="1"/>
  <c r="DD111" i="1"/>
  <c r="DD93" i="1"/>
  <c r="DD94" i="1"/>
  <c r="DD78" i="1"/>
  <c r="DD109" i="1"/>
  <c r="DD95" i="1"/>
  <c r="DD79" i="1"/>
  <c r="DD110" i="1"/>
  <c r="DD14" i="1"/>
  <c r="DD80" i="1"/>
  <c r="DD64" i="1"/>
  <c r="DD46" i="1"/>
  <c r="DD18" i="1"/>
  <c r="DD47" i="1"/>
  <c r="DD62" i="1"/>
  <c r="DD19" i="1"/>
  <c r="DD63" i="1"/>
  <c r="DD20" i="1"/>
  <c r="DD45" i="1"/>
  <c r="CZ111" i="1"/>
  <c r="CZ93" i="1"/>
  <c r="CZ94" i="1"/>
  <c r="CZ78" i="1"/>
  <c r="CZ109" i="1"/>
  <c r="CZ95" i="1"/>
  <c r="CZ79" i="1"/>
  <c r="CZ110" i="1"/>
  <c r="CZ14" i="1"/>
  <c r="CZ80" i="1"/>
  <c r="CZ64" i="1"/>
  <c r="CZ46" i="1"/>
  <c r="CZ18" i="1"/>
  <c r="CZ47" i="1"/>
  <c r="CZ62" i="1"/>
  <c r="CZ19" i="1"/>
  <c r="CZ63" i="1"/>
  <c r="CZ20" i="1"/>
  <c r="CZ45" i="1"/>
  <c r="CW110" i="1"/>
  <c r="CW14" i="1"/>
  <c r="CW80" i="1"/>
  <c r="CW111" i="1"/>
  <c r="CW93" i="1"/>
  <c r="CW94" i="1"/>
  <c r="CW78" i="1"/>
  <c r="CW109" i="1"/>
  <c r="CW95" i="1"/>
  <c r="CW79" i="1"/>
  <c r="CW63" i="1"/>
  <c r="CW20" i="1"/>
  <c r="CW45" i="1"/>
  <c r="CW64" i="1"/>
  <c r="CW46" i="1"/>
  <c r="CW18" i="1"/>
  <c r="CW47" i="1"/>
  <c r="CW62" i="1"/>
  <c r="CW19" i="1"/>
  <c r="DG94" i="1"/>
  <c r="DG78" i="1"/>
  <c r="DG109" i="1"/>
  <c r="DG95" i="1"/>
  <c r="DG79" i="1"/>
  <c r="DG110" i="1"/>
  <c r="DG14" i="1"/>
  <c r="DG80" i="1"/>
  <c r="DG111" i="1"/>
  <c r="DG93" i="1"/>
  <c r="DG18" i="1"/>
  <c r="DG47" i="1"/>
  <c r="DG62" i="1"/>
  <c r="DG19" i="1"/>
  <c r="DG63" i="1"/>
  <c r="DG20" i="1"/>
  <c r="DG45" i="1"/>
  <c r="DG64" i="1"/>
  <c r="DG46" i="1"/>
  <c r="DC94" i="1"/>
  <c r="DC78" i="1"/>
  <c r="DC109" i="1"/>
  <c r="DC95" i="1"/>
  <c r="DC79" i="1"/>
  <c r="DC110" i="1"/>
  <c r="DC14" i="1"/>
  <c r="DC80" i="1"/>
  <c r="DC111" i="1"/>
  <c r="DC93" i="1"/>
  <c r="DC18" i="1"/>
  <c r="DC47" i="1"/>
  <c r="DC62" i="1"/>
  <c r="DC19" i="1"/>
  <c r="DC63" i="1"/>
  <c r="DC20" i="1"/>
  <c r="DC45" i="1"/>
  <c r="DC64" i="1"/>
  <c r="DC46" i="1"/>
  <c r="CU94" i="1"/>
  <c r="CU78" i="1"/>
  <c r="CU109" i="1"/>
  <c r="CU95" i="1"/>
  <c r="CU79" i="1"/>
  <c r="CU110" i="1"/>
  <c r="CU14" i="1"/>
  <c r="CU80" i="1"/>
  <c r="CU111" i="1"/>
  <c r="CU93" i="1"/>
  <c r="CU18" i="1"/>
  <c r="CU47" i="1"/>
  <c r="CU62" i="1"/>
  <c r="CU19" i="1"/>
  <c r="CU63" i="1"/>
  <c r="CU20" i="1"/>
  <c r="CU45" i="1"/>
  <c r="CU64" i="1"/>
  <c r="CU46" i="1"/>
  <c r="CV111" i="1"/>
  <c r="CV93" i="1"/>
  <c r="CV94" i="1"/>
  <c r="CV78" i="1"/>
  <c r="CV109" i="1"/>
  <c r="CV95" i="1"/>
  <c r="CV79" i="1"/>
  <c r="CV110" i="1"/>
  <c r="CV14" i="1"/>
  <c r="CV80" i="1"/>
  <c r="CV64" i="1"/>
  <c r="CV46" i="1"/>
  <c r="CV18" i="1"/>
  <c r="CV47" i="1"/>
  <c r="CV62" i="1"/>
  <c r="CV19" i="1"/>
  <c r="CV63" i="1"/>
  <c r="CV20" i="1"/>
  <c r="CV45" i="1"/>
  <c r="DF109" i="1"/>
  <c r="DF95" i="1"/>
  <c r="DF79" i="1"/>
  <c r="DF110" i="1"/>
  <c r="DF14" i="1"/>
  <c r="DF80" i="1"/>
  <c r="DF111" i="1"/>
  <c r="DF93" i="1"/>
  <c r="DF94" i="1"/>
  <c r="DF78" i="1"/>
  <c r="DF62" i="1"/>
  <c r="DF19" i="1"/>
  <c r="DF63" i="1"/>
  <c r="DF20" i="1"/>
  <c r="DF45" i="1"/>
  <c r="DF64" i="1"/>
  <c r="DF46" i="1"/>
  <c r="DF18" i="1"/>
  <c r="DF47" i="1"/>
  <c r="CR14" i="1"/>
  <c r="CR19" i="1"/>
  <c r="CR20" i="1"/>
  <c r="CR18" i="1"/>
  <c r="CQ14" i="1"/>
  <c r="CQ18" i="1"/>
  <c r="CQ19" i="1"/>
  <c r="CQ20" i="1"/>
  <c r="CZ34" i="1"/>
  <c r="CZ15" i="1"/>
  <c r="CZ33" i="1"/>
  <c r="CZ32" i="1"/>
  <c r="CR15" i="1"/>
  <c r="CY15" i="1"/>
  <c r="CY33" i="1"/>
  <c r="CY34" i="1"/>
  <c r="CY32" i="1"/>
  <c r="DE33" i="1"/>
  <c r="DE32" i="1"/>
  <c r="DE34" i="1"/>
  <c r="DE15" i="1"/>
  <c r="DC15" i="1"/>
  <c r="DC33" i="1"/>
  <c r="DC32" i="1"/>
  <c r="DC34" i="1"/>
  <c r="CQ15" i="1"/>
  <c r="DD34" i="1"/>
  <c r="DD15" i="1"/>
  <c r="DD33" i="1"/>
  <c r="DD32" i="1"/>
  <c r="DB34" i="1"/>
  <c r="DB33" i="1"/>
  <c r="DB32" i="1"/>
  <c r="DB15" i="1"/>
  <c r="CT34" i="1"/>
  <c r="CT33" i="1"/>
  <c r="CT32" i="1"/>
  <c r="CT15" i="1"/>
  <c r="CW33" i="1"/>
  <c r="CW32" i="1"/>
  <c r="CW34" i="1"/>
  <c r="CW15" i="1"/>
  <c r="DG15" i="1"/>
  <c r="DG33" i="1"/>
  <c r="DG34" i="1"/>
  <c r="DG32" i="1"/>
  <c r="CU15" i="1"/>
  <c r="CU33" i="1"/>
  <c r="CU32" i="1"/>
  <c r="CU34" i="1"/>
  <c r="CX34" i="1"/>
  <c r="CX33" i="1"/>
  <c r="CX32" i="1"/>
  <c r="CX15" i="1"/>
  <c r="DA33" i="1"/>
  <c r="DA32" i="1"/>
  <c r="DA34" i="1"/>
  <c r="DA15" i="1"/>
  <c r="CS33" i="1"/>
  <c r="CS32" i="1"/>
  <c r="CS34" i="1"/>
  <c r="CS15" i="1"/>
  <c r="CV34" i="1"/>
  <c r="CV15" i="1"/>
  <c r="CV32" i="1"/>
  <c r="CV33" i="1"/>
  <c r="DF34" i="1"/>
  <c r="DF33" i="1"/>
  <c r="DF32" i="1"/>
  <c r="DF15" i="1"/>
  <c r="BY135" i="1"/>
  <c r="BF17" i="1" s="1"/>
  <c r="S74" i="1" l="1"/>
  <c r="BF18" i="1"/>
  <c r="BE17" i="1"/>
  <c r="V74" i="1"/>
  <c r="N73" i="1"/>
  <c r="O72" i="1"/>
  <c r="X72" i="1"/>
  <c r="Z73" i="1"/>
  <c r="O73" i="1"/>
  <c r="W74" i="1"/>
  <c r="AA72" i="1"/>
  <c r="T72" i="1"/>
  <c r="T74" i="1"/>
  <c r="R73" i="1"/>
  <c r="Y72" i="1"/>
  <c r="Y74" i="1"/>
  <c r="S72" i="1"/>
  <c r="N74" i="1"/>
  <c r="V72" i="1"/>
  <c r="Z74" i="1"/>
  <c r="P72" i="1"/>
  <c r="O74" i="1"/>
  <c r="W72" i="1"/>
  <c r="R74" i="1"/>
  <c r="Z72" i="1"/>
  <c r="AA73" i="1"/>
  <c r="T73" i="1"/>
  <c r="R72" i="1"/>
  <c r="S73" i="1"/>
  <c r="V73" i="1"/>
  <c r="P73" i="1"/>
  <c r="W73" i="1"/>
  <c r="AA74" i="1"/>
  <c r="X74" i="1"/>
  <c r="Y73" i="1"/>
  <c r="U73" i="1"/>
  <c r="P74" i="1"/>
  <c r="Q73" i="1"/>
  <c r="X73" i="1"/>
  <c r="M73" i="1"/>
  <c r="U72" i="1"/>
  <c r="U74" i="1"/>
  <c r="N72" i="1"/>
  <c r="Q72" i="1"/>
  <c r="Q74" i="1"/>
  <c r="M72" i="1"/>
  <c r="M74"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 i="1"/>
  <c r="I68" i="1"/>
  <c r="CO13" i="1" s="1"/>
  <c r="J68" i="1"/>
  <c r="CP13" i="1" s="1"/>
  <c r="I69" i="1"/>
  <c r="J69" i="1"/>
  <c r="H69" i="1"/>
  <c r="H68" i="1"/>
  <c r="CN13" i="1" s="1"/>
  <c r="BY13" i="1"/>
  <c r="CA13" i="1" s="1"/>
  <c r="CG110" i="1" l="1"/>
  <c r="CG16" i="1"/>
  <c r="CG97" i="1"/>
  <c r="CG46" i="1"/>
  <c r="CG80" i="1"/>
  <c r="CG59" i="1"/>
  <c r="CG29" i="1"/>
  <c r="CP14" i="1"/>
  <c r="BL17" i="1"/>
  <c r="BJ17" i="1"/>
  <c r="BI17" i="1"/>
  <c r="BH17" i="1"/>
  <c r="BK17" i="1"/>
  <c r="BF19" i="1"/>
  <c r="BE18" i="1"/>
  <c r="CN14" i="1"/>
  <c r="CN19" i="1"/>
  <c r="CN18" i="1"/>
  <c r="CN20" i="1"/>
  <c r="CO14" i="1"/>
  <c r="CO19" i="1"/>
  <c r="CO18" i="1"/>
  <c r="CO20" i="1"/>
  <c r="CP20" i="1"/>
  <c r="CP19" i="1"/>
  <c r="CP18" i="1"/>
  <c r="CN15" i="1"/>
  <c r="CP15" i="1"/>
  <c r="CO15" i="1"/>
  <c r="BY111" i="1" a="1"/>
  <c r="BY112" i="1" s="1"/>
  <c r="BY98" i="1" a="1"/>
  <c r="BY98" i="1" s="1"/>
  <c r="BY99" i="1" s="1" a="1"/>
  <c r="BY99" i="1" s="1"/>
  <c r="BY55" i="1"/>
  <c r="BY93" i="1"/>
  <c r="CA50" i="1"/>
  <c r="CA101" i="1"/>
  <c r="CA35" i="1"/>
  <c r="CA116" i="1"/>
  <c r="BY101" i="1"/>
  <c r="CA97" i="1" s="1"/>
  <c r="CA86" i="1"/>
  <c r="CA20" i="1"/>
  <c r="BY116" i="1"/>
  <c r="CA110" i="1" s="1"/>
  <c r="CA67" i="1"/>
  <c r="BY86" i="1"/>
  <c r="CA80" i="1" s="1"/>
  <c r="BY50" i="1"/>
  <c r="CA46" i="1" s="1"/>
  <c r="BY35" i="1"/>
  <c r="BY67" i="1"/>
  <c r="CA59" i="1" s="1"/>
  <c r="BY47" i="1" a="1"/>
  <c r="BY47" i="1" s="1"/>
  <c r="AX22" i="1" s="1"/>
  <c r="BY81" i="1" a="1"/>
  <c r="BY20" i="1"/>
  <c r="CA16" i="1" s="1"/>
  <c r="BY60" i="1" a="1"/>
  <c r="BY30" i="1" a="1"/>
  <c r="BZ30" i="1" s="1"/>
  <c r="BY17" i="1" a="1"/>
  <c r="BY17" i="1" s="1"/>
  <c r="BA37" i="1" l="1"/>
  <c r="BA53" i="1"/>
  <c r="AX51" i="1"/>
  <c r="BA52" i="1"/>
  <c r="BA50" i="1"/>
  <c r="AX46" i="1"/>
  <c r="BA51" i="1"/>
  <c r="AX54" i="1"/>
  <c r="BA41" i="1"/>
  <c r="AX38" i="1"/>
  <c r="BA38" i="1"/>
  <c r="BA54" i="1"/>
  <c r="AX44" i="1"/>
  <c r="AX52" i="1"/>
  <c r="BA39" i="1"/>
  <c r="BA55" i="1"/>
  <c r="AX41" i="1"/>
  <c r="AX49" i="1"/>
  <c r="BA48" i="1"/>
  <c r="BA45" i="1"/>
  <c r="AX39" i="1"/>
  <c r="AX47" i="1"/>
  <c r="AX55" i="1"/>
  <c r="BA42" i="1"/>
  <c r="AX40" i="1"/>
  <c r="AX48" i="1"/>
  <c r="BA40" i="1"/>
  <c r="BA43" i="1"/>
  <c r="AX37" i="1"/>
  <c r="AX53" i="1"/>
  <c r="AX42" i="1"/>
  <c r="AV52" i="1"/>
  <c r="AV37" i="1"/>
  <c r="AV55" i="1"/>
  <c r="AV53" i="1"/>
  <c r="AV48" i="1"/>
  <c r="AV44" i="1"/>
  <c r="AV47" i="1"/>
  <c r="AV39" i="1"/>
  <c r="AV54" i="1"/>
  <c r="AV50" i="1"/>
  <c r="AV42" i="1"/>
  <c r="AV38" i="1"/>
  <c r="AV40" i="1"/>
  <c r="AV51" i="1"/>
  <c r="AV41" i="1"/>
  <c r="AV49" i="1"/>
  <c r="AV45" i="1"/>
  <c r="AV46" i="1"/>
  <c r="AV43" i="1"/>
  <c r="AS36" i="1"/>
  <c r="AS39" i="1"/>
  <c r="AS43" i="1"/>
  <c r="AS47" i="1"/>
  <c r="AS51" i="1"/>
  <c r="AS55" i="1"/>
  <c r="AS52" i="1"/>
  <c r="AS40" i="1"/>
  <c r="AS44" i="1"/>
  <c r="AS48" i="1"/>
  <c r="AS37" i="1"/>
  <c r="AS41" i="1"/>
  <c r="AS45" i="1"/>
  <c r="AS49" i="1"/>
  <c r="AS53" i="1"/>
  <c r="AS38" i="1"/>
  <c r="AS42" i="1"/>
  <c r="AS46" i="1"/>
  <c r="AS50" i="1"/>
  <c r="AS54" i="1"/>
  <c r="AX36" i="1"/>
  <c r="BA49" i="1"/>
  <c r="AX43" i="1"/>
  <c r="BA44" i="1"/>
  <c r="AX50" i="1"/>
  <c r="BA46" i="1"/>
  <c r="BA47" i="1"/>
  <c r="AX45" i="1"/>
  <c r="BA35" i="1"/>
  <c r="BA36" i="1"/>
  <c r="AV35" i="1"/>
  <c r="AV36" i="1"/>
  <c r="AS34" i="1"/>
  <c r="AS35" i="1"/>
  <c r="AX35" i="1"/>
  <c r="AV33" i="1"/>
  <c r="AV34" i="1"/>
  <c r="BA34" i="1"/>
  <c r="AX34" i="1"/>
  <c r="AX33" i="1"/>
  <c r="AS32" i="1"/>
  <c r="AS33" i="1"/>
  <c r="BA33" i="1"/>
  <c r="AV31" i="1"/>
  <c r="AV32" i="1"/>
  <c r="BA32" i="1"/>
  <c r="AX32" i="1"/>
  <c r="AS30" i="1"/>
  <c r="AS31" i="1"/>
  <c r="BA31" i="1"/>
  <c r="AX31" i="1"/>
  <c r="AV29" i="1"/>
  <c r="AV30" i="1"/>
  <c r="BA30" i="1"/>
  <c r="AX30" i="1"/>
  <c r="AS29" i="1"/>
  <c r="CG99" i="1"/>
  <c r="AX29" i="1"/>
  <c r="BA29" i="1"/>
  <c r="AX28" i="1"/>
  <c r="BA28" i="1"/>
  <c r="AV27" i="1"/>
  <c r="AV28" i="1"/>
  <c r="AX27" i="1"/>
  <c r="BA27" i="1"/>
  <c r="AV25" i="1"/>
  <c r="AV26" i="1"/>
  <c r="BA26" i="1"/>
  <c r="AX26" i="1"/>
  <c r="AX25" i="1"/>
  <c r="BA25" i="1"/>
  <c r="BA24" i="1"/>
  <c r="AV23" i="1"/>
  <c r="AV24" i="1"/>
  <c r="AX24" i="1"/>
  <c r="BA23" i="1"/>
  <c r="AX23" i="1"/>
  <c r="BA22" i="1"/>
  <c r="BA19" i="1"/>
  <c r="AX21" i="1"/>
  <c r="BA16" i="1"/>
  <c r="BA21" i="1"/>
  <c r="BA17" i="1"/>
  <c r="AX18" i="1"/>
  <c r="BY18" i="1" a="1"/>
  <c r="BY18" i="1" s="1"/>
  <c r="AV22" i="1"/>
  <c r="AV19" i="1"/>
  <c r="AV20" i="1"/>
  <c r="AV18" i="1"/>
  <c r="AV21" i="1"/>
  <c r="AV17" i="1"/>
  <c r="AV16" i="1"/>
  <c r="AX20" i="1"/>
  <c r="AX16" i="1"/>
  <c r="AX17" i="1"/>
  <c r="BA18" i="1"/>
  <c r="AX19" i="1"/>
  <c r="BA20" i="1"/>
  <c r="CN114" i="1"/>
  <c r="CA29" i="1"/>
  <c r="I51" i="1"/>
  <c r="BL18" i="1"/>
  <c r="BJ18" i="1"/>
  <c r="BK18" i="1"/>
  <c r="BI18" i="1"/>
  <c r="BH18" i="1"/>
  <c r="BF20" i="1"/>
  <c r="BE19" i="1"/>
  <c r="CQ37" i="1"/>
  <c r="CU37" i="1"/>
  <c r="CY37" i="1"/>
  <c r="DC37" i="1"/>
  <c r="DG37" i="1"/>
  <c r="CP37" i="1"/>
  <c r="DB37" i="1"/>
  <c r="CR37" i="1"/>
  <c r="CV37" i="1"/>
  <c r="CZ37" i="1"/>
  <c r="DD37" i="1"/>
  <c r="CN37" i="1"/>
  <c r="CT37" i="1"/>
  <c r="DF37" i="1"/>
  <c r="CO37" i="1"/>
  <c r="CS37" i="1"/>
  <c r="CW37" i="1"/>
  <c r="DA37" i="1"/>
  <c r="DE37" i="1"/>
  <c r="CX37" i="1"/>
  <c r="CR67" i="1"/>
  <c r="CV67" i="1"/>
  <c r="CZ67" i="1"/>
  <c r="DD67" i="1"/>
  <c r="CN67" i="1"/>
  <c r="CU67" i="1"/>
  <c r="DG67" i="1"/>
  <c r="CO67" i="1"/>
  <c r="CS67" i="1"/>
  <c r="CW67" i="1"/>
  <c r="DA67" i="1"/>
  <c r="DE67" i="1"/>
  <c r="CY67" i="1"/>
  <c r="CP67" i="1"/>
  <c r="CT67" i="1"/>
  <c r="CX67" i="1"/>
  <c r="DB67" i="1"/>
  <c r="DF67" i="1"/>
  <c r="CQ67" i="1"/>
  <c r="DC67" i="1"/>
  <c r="CO84" i="1"/>
  <c r="CU84" i="1"/>
  <c r="CU85" i="1" s="1"/>
  <c r="CU86" i="1" s="1"/>
  <c r="CU88" i="1" s="1"/>
  <c r="CY84" i="1"/>
  <c r="CY85" i="1" s="1"/>
  <c r="CY86" i="1" s="1"/>
  <c r="CY88" i="1" s="1"/>
  <c r="DC84" i="1"/>
  <c r="DC85" i="1" s="1"/>
  <c r="DC86" i="1" s="1"/>
  <c r="DC88" i="1" s="1"/>
  <c r="DG84" i="1"/>
  <c r="DG85" i="1" s="1"/>
  <c r="DG86" i="1" s="1"/>
  <c r="DG88" i="1" s="1"/>
  <c r="CP84" i="1"/>
  <c r="CP85" i="1" s="1"/>
  <c r="CP86" i="1" s="1"/>
  <c r="CV84" i="1"/>
  <c r="CZ84" i="1"/>
  <c r="DD84" i="1"/>
  <c r="CN84" i="1"/>
  <c r="CS84" i="1"/>
  <c r="CW84" i="1"/>
  <c r="DA84" i="1"/>
  <c r="DE84" i="1"/>
  <c r="CT84" i="1"/>
  <c r="CT85" i="1" s="1"/>
  <c r="CT86" i="1" s="1"/>
  <c r="CT88" i="1" s="1"/>
  <c r="CX84" i="1"/>
  <c r="CX85" i="1" s="1"/>
  <c r="CX86" i="1" s="1"/>
  <c r="CX88" i="1" s="1"/>
  <c r="DB84" i="1"/>
  <c r="DB85" i="1" s="1"/>
  <c r="DB86" i="1" s="1"/>
  <c r="DB88" i="1" s="1"/>
  <c r="DF84" i="1"/>
  <c r="DF85" i="1" s="1"/>
  <c r="DF86" i="1" s="1"/>
  <c r="DF88" i="1" s="1"/>
  <c r="CR84" i="1"/>
  <c r="CR85" i="1" s="1"/>
  <c r="CR86" i="1" s="1"/>
  <c r="CR88" i="1" s="1"/>
  <c r="CQ84" i="1"/>
  <c r="CQ85" i="1" s="1"/>
  <c r="CQ86" i="1" s="1"/>
  <c r="CR98" i="1"/>
  <c r="CV98" i="1"/>
  <c r="CZ98" i="1"/>
  <c r="DD98" i="1"/>
  <c r="CN98" i="1"/>
  <c r="CO98" i="1"/>
  <c r="CS98" i="1"/>
  <c r="CW98" i="1"/>
  <c r="DA98" i="1"/>
  <c r="DE98" i="1"/>
  <c r="CP98" i="1"/>
  <c r="CT98" i="1"/>
  <c r="CX98" i="1"/>
  <c r="DB98" i="1"/>
  <c r="DF98" i="1"/>
  <c r="CQ98" i="1"/>
  <c r="DG98" i="1"/>
  <c r="CU98" i="1"/>
  <c r="CY98" i="1"/>
  <c r="DC98" i="1"/>
  <c r="CN50" i="1"/>
  <c r="CP50" i="1"/>
  <c r="CT50" i="1"/>
  <c r="CX50" i="1"/>
  <c r="DB50" i="1"/>
  <c r="DF50" i="1"/>
  <c r="CO50" i="1"/>
  <c r="DA50" i="1"/>
  <c r="CQ50" i="1"/>
  <c r="CU50" i="1"/>
  <c r="CY50" i="1"/>
  <c r="DC50" i="1"/>
  <c r="DG50" i="1"/>
  <c r="CW50" i="1"/>
  <c r="CR50" i="1"/>
  <c r="CV50" i="1"/>
  <c r="CZ50" i="1"/>
  <c r="DD50" i="1"/>
  <c r="CS50" i="1"/>
  <c r="DE50" i="1"/>
  <c r="CQ83" i="1"/>
  <c r="CU83" i="1"/>
  <c r="CY83" i="1"/>
  <c r="DC83" i="1"/>
  <c r="DG83" i="1"/>
  <c r="CR83" i="1"/>
  <c r="CV83" i="1"/>
  <c r="CZ83" i="1"/>
  <c r="DD83" i="1"/>
  <c r="CN83" i="1"/>
  <c r="CO83" i="1"/>
  <c r="CS83" i="1"/>
  <c r="CW83" i="1"/>
  <c r="DA83" i="1"/>
  <c r="DE83" i="1"/>
  <c r="CP83" i="1"/>
  <c r="CT83" i="1"/>
  <c r="CX83" i="1"/>
  <c r="DB83" i="1"/>
  <c r="DF83" i="1"/>
  <c r="CR93" i="1"/>
  <c r="CS23" i="1"/>
  <c r="CP23" i="1"/>
  <c r="DF23" i="1"/>
  <c r="CU23" i="1"/>
  <c r="CZ23" i="1"/>
  <c r="CT23" i="1"/>
  <c r="CQ23" i="1"/>
  <c r="CV23" i="1"/>
  <c r="CN23" i="1"/>
  <c r="CW23" i="1"/>
  <c r="DA23" i="1"/>
  <c r="CX23" i="1"/>
  <c r="CY23" i="1"/>
  <c r="DD23" i="1"/>
  <c r="DC23" i="1"/>
  <c r="CO23" i="1"/>
  <c r="DE23" i="1"/>
  <c r="DB23" i="1"/>
  <c r="DG23" i="1"/>
  <c r="CR23" i="1"/>
  <c r="CA102" i="1"/>
  <c r="CA21" i="1"/>
  <c r="CA36" i="1"/>
  <c r="CA87" i="1"/>
  <c r="CA68" i="1"/>
  <c r="CA51" i="1"/>
  <c r="CA117" i="1"/>
  <c r="BY106" i="1"/>
  <c r="AS27" i="1"/>
  <c r="AS28" i="1"/>
  <c r="AS25" i="1"/>
  <c r="AS26" i="1"/>
  <c r="BZ111" i="1"/>
  <c r="AS23" i="1"/>
  <c r="AS24" i="1"/>
  <c r="BZ112" i="1"/>
  <c r="AS19" i="1"/>
  <c r="BY111" i="1"/>
  <c r="AS16" i="1"/>
  <c r="AS18" i="1"/>
  <c r="AS17" i="1"/>
  <c r="AS21" i="1"/>
  <c r="AS20" i="1"/>
  <c r="AS22" i="1"/>
  <c r="BY48" i="1" a="1"/>
  <c r="BY48" i="1" s="1"/>
  <c r="BY81" i="1"/>
  <c r="BZ82" i="1"/>
  <c r="BY82" i="1"/>
  <c r="BZ81" i="1"/>
  <c r="BZ31" i="1"/>
  <c r="BY30" i="1"/>
  <c r="BY31" i="1"/>
  <c r="BZ60" i="1"/>
  <c r="BZ61" i="1"/>
  <c r="BY62" i="1"/>
  <c r="BY61" i="1"/>
  <c r="CA60" i="1"/>
  <c r="CA62" i="1"/>
  <c r="BY60" i="1"/>
  <c r="CA61" i="1"/>
  <c r="BZ62" i="1"/>
  <c r="AN36" i="1" l="1"/>
  <c r="AN37" i="1"/>
  <c r="AN41" i="1"/>
  <c r="AN45" i="1"/>
  <c r="AN49" i="1"/>
  <c r="AN53" i="1"/>
  <c r="AN38" i="1"/>
  <c r="AN42" i="1"/>
  <c r="AN46" i="1"/>
  <c r="AN50" i="1"/>
  <c r="AN54" i="1"/>
  <c r="AN44" i="1"/>
  <c r="AN48" i="1"/>
  <c r="AN39" i="1"/>
  <c r="AN43" i="1"/>
  <c r="AN47" i="1"/>
  <c r="AN51" i="1"/>
  <c r="AN55" i="1"/>
  <c r="AN40" i="1"/>
  <c r="AN52" i="1"/>
  <c r="BB46" i="1" a="1"/>
  <c r="BB46" i="1" s="1"/>
  <c r="BB49" i="1" a="1"/>
  <c r="BB49" i="1" s="1"/>
  <c r="BB48" i="1" a="1"/>
  <c r="BB48" i="1" s="1"/>
  <c r="BB55" i="1" a="1"/>
  <c r="BB55" i="1" s="1"/>
  <c r="BB39" i="1" a="1"/>
  <c r="BB39" i="1" s="1"/>
  <c r="BB45" i="1" a="1"/>
  <c r="BB45" i="1" s="1"/>
  <c r="BB44" i="1" a="1"/>
  <c r="BB44" i="1" s="1"/>
  <c r="BB42" i="1" a="1"/>
  <c r="BB42" i="1" s="1"/>
  <c r="BB51" i="1" a="1"/>
  <c r="BB51" i="1" s="1"/>
  <c r="BB41" i="1" a="1"/>
  <c r="BB41" i="1" s="1"/>
  <c r="BB50" i="1" a="1"/>
  <c r="BB50" i="1" s="1"/>
  <c r="BB40" i="1" a="1"/>
  <c r="BB40" i="1" s="1"/>
  <c r="BB47" i="1" a="1"/>
  <c r="BB47" i="1" s="1"/>
  <c r="BB54" i="1" a="1"/>
  <c r="BB54" i="1" s="1"/>
  <c r="BB53" i="1" a="1"/>
  <c r="BB53" i="1" s="1"/>
  <c r="BB37" i="1" a="1"/>
  <c r="BB37" i="1" s="1"/>
  <c r="BB38" i="1" a="1"/>
  <c r="BB38" i="1" s="1"/>
  <c r="BB52" i="1" a="1"/>
  <c r="BB52" i="1" s="1"/>
  <c r="BB43" i="1" a="1"/>
  <c r="BB43" i="1" s="1"/>
  <c r="AY40" i="1" a="1"/>
  <c r="AY40" i="1" s="1"/>
  <c r="AY51" i="1" a="1"/>
  <c r="AY51" i="1" s="1"/>
  <c r="AY43" i="1" a="1"/>
  <c r="AY43" i="1" s="1"/>
  <c r="AY53" i="1" a="1"/>
  <c r="AY53" i="1" s="1"/>
  <c r="AY48" i="1" a="1"/>
  <c r="AY48" i="1" s="1"/>
  <c r="AY54" i="1" a="1"/>
  <c r="AY54" i="1" s="1"/>
  <c r="AY46" i="1" a="1"/>
  <c r="AY46" i="1" s="1"/>
  <c r="AY38" i="1" a="1"/>
  <c r="AY38" i="1" s="1"/>
  <c r="AY49" i="1" a="1"/>
  <c r="AY49" i="1" s="1"/>
  <c r="AY41" i="1" a="1"/>
  <c r="AY41" i="1" s="1"/>
  <c r="AY55" i="1" a="1"/>
  <c r="AY55" i="1" s="1"/>
  <c r="AY39" i="1" a="1"/>
  <c r="AY39" i="1" s="1"/>
  <c r="AY44" i="1" a="1"/>
  <c r="AY44" i="1" s="1"/>
  <c r="AY52" i="1" a="1"/>
  <c r="AY52" i="1" s="1"/>
  <c r="AY47" i="1" a="1"/>
  <c r="AY47" i="1" s="1"/>
  <c r="AY50" i="1" a="1"/>
  <c r="AY50" i="1" s="1"/>
  <c r="AY42" i="1" a="1"/>
  <c r="AY42" i="1" s="1"/>
  <c r="AY45" i="1" a="1"/>
  <c r="AY45" i="1" s="1"/>
  <c r="AY37" i="1" a="1"/>
  <c r="AY37" i="1" s="1"/>
  <c r="AW54" i="1" a="1"/>
  <c r="AW54" i="1" s="1"/>
  <c r="BC54" i="1" s="1"/>
  <c r="AW46" i="1" a="1"/>
  <c r="AW46" i="1" s="1"/>
  <c r="BC46" i="1" s="1"/>
  <c r="AW38" i="1" a="1"/>
  <c r="AW38" i="1" s="1"/>
  <c r="BC38" i="1" s="1"/>
  <c r="AW45" i="1" a="1"/>
  <c r="AW45" i="1" s="1"/>
  <c r="BC45" i="1" s="1"/>
  <c r="AW37" i="1" a="1"/>
  <c r="AW37" i="1" s="1"/>
  <c r="BC37" i="1" s="1"/>
  <c r="AW40" i="1" a="1"/>
  <c r="AW40" i="1" s="1"/>
  <c r="BC40" i="1" s="1"/>
  <c r="AW51" i="1" a="1"/>
  <c r="AW51" i="1" s="1"/>
  <c r="BC51" i="1" s="1"/>
  <c r="AW43" i="1" a="1"/>
  <c r="AW43" i="1" s="1"/>
  <c r="BC43" i="1" s="1"/>
  <c r="AW44" i="1" a="1"/>
  <c r="AW44" i="1" s="1"/>
  <c r="BC44" i="1" s="1"/>
  <c r="AW52" i="1" a="1"/>
  <c r="AW52" i="1" s="1"/>
  <c r="BC52" i="1" s="1"/>
  <c r="AW47" i="1" a="1"/>
  <c r="AW47" i="1" s="1"/>
  <c r="BC47" i="1" s="1"/>
  <c r="AW48" i="1" a="1"/>
  <c r="AW48" i="1" s="1"/>
  <c r="BC48" i="1" s="1"/>
  <c r="AW50" i="1" a="1"/>
  <c r="AW50" i="1" s="1"/>
  <c r="BC50" i="1" s="1"/>
  <c r="AW42" i="1" a="1"/>
  <c r="AW42" i="1" s="1"/>
  <c r="BC42" i="1" s="1"/>
  <c r="AW49" i="1" a="1"/>
  <c r="AW49" i="1" s="1"/>
  <c r="BC49" i="1" s="1"/>
  <c r="AW41" i="1" a="1"/>
  <c r="AW41" i="1" s="1"/>
  <c r="BC41" i="1" s="1"/>
  <c r="AW55" i="1" a="1"/>
  <c r="AW55" i="1" s="1"/>
  <c r="BC55" i="1" s="1"/>
  <c r="AW39" i="1" a="1"/>
  <c r="AW39" i="1" s="1"/>
  <c r="BC39" i="1" s="1"/>
  <c r="AW53" i="1" a="1"/>
  <c r="AW53" i="1" s="1"/>
  <c r="BC53" i="1" s="1"/>
  <c r="AZ42" i="1" a="1"/>
  <c r="AZ42" i="1" s="1"/>
  <c r="AZ53" i="1" a="1"/>
  <c r="AZ53" i="1" s="1"/>
  <c r="AZ37" i="1" a="1"/>
  <c r="AZ37" i="1" s="1"/>
  <c r="AZ46" i="1" a="1"/>
  <c r="AZ46" i="1" s="1"/>
  <c r="AZ48" i="1" a="1"/>
  <c r="AZ48" i="1" s="1"/>
  <c r="AZ40" i="1" a="1"/>
  <c r="AZ40" i="1" s="1"/>
  <c r="AZ51" i="1" a="1"/>
  <c r="AZ51" i="1" s="1"/>
  <c r="AZ45" i="1" a="1"/>
  <c r="AZ45" i="1" s="1"/>
  <c r="AZ38" i="1" a="1"/>
  <c r="AZ38" i="1" s="1"/>
  <c r="AZ54" i="1" a="1"/>
  <c r="AZ54" i="1" s="1"/>
  <c r="AZ55" i="1" a="1"/>
  <c r="AZ55" i="1" s="1"/>
  <c r="AZ47" i="1" a="1"/>
  <c r="AZ47" i="1" s="1"/>
  <c r="AZ39" i="1" a="1"/>
  <c r="AZ39" i="1" s="1"/>
  <c r="AZ49" i="1" a="1"/>
  <c r="AZ49" i="1" s="1"/>
  <c r="AZ41" i="1" a="1"/>
  <c r="AZ41" i="1" s="1"/>
  <c r="AZ52" i="1" a="1"/>
  <c r="AZ52" i="1" s="1"/>
  <c r="AZ44" i="1" a="1"/>
  <c r="AZ44" i="1" s="1"/>
  <c r="AZ50" i="1" a="1"/>
  <c r="AZ50" i="1" s="1"/>
  <c r="AZ43" i="1" a="1"/>
  <c r="AZ43" i="1" s="1"/>
  <c r="AP36" i="1"/>
  <c r="AP39" i="1"/>
  <c r="AP43" i="1"/>
  <c r="AP47" i="1"/>
  <c r="AP51" i="1"/>
  <c r="AP55" i="1"/>
  <c r="AP40" i="1"/>
  <c r="AP44" i="1"/>
  <c r="AP48" i="1"/>
  <c r="AP52" i="1"/>
  <c r="AP42" i="1"/>
  <c r="AP46" i="1"/>
  <c r="AP54" i="1"/>
  <c r="AP37" i="1"/>
  <c r="AP41" i="1"/>
  <c r="AP45" i="1"/>
  <c r="AP49" i="1"/>
  <c r="AP53" i="1"/>
  <c r="AP38" i="1"/>
  <c r="AP50" i="1"/>
  <c r="AZ36" i="1" a="1"/>
  <c r="AZ36" i="1" s="1"/>
  <c r="BB36" i="1" a="1"/>
  <c r="BB36" i="1" s="1"/>
  <c r="AY35" i="1" a="1"/>
  <c r="AY35" i="1" s="1"/>
  <c r="AY36" i="1" a="1"/>
  <c r="AY36" i="1" s="1"/>
  <c r="AW35" i="1" a="1"/>
  <c r="AW35" i="1" s="1"/>
  <c r="AW36" i="1" a="1"/>
  <c r="AW36" i="1" s="1"/>
  <c r="AZ35" i="1" a="1"/>
  <c r="AZ35" i="1" s="1"/>
  <c r="BB34" i="1" a="1"/>
  <c r="BB34" i="1" s="1"/>
  <c r="BB35" i="1" a="1"/>
  <c r="BB35" i="1" s="1"/>
  <c r="AP34" i="1"/>
  <c r="AP35" i="1"/>
  <c r="AN34" i="1"/>
  <c r="AN35" i="1"/>
  <c r="AZ33" i="1" a="1"/>
  <c r="AZ33" i="1" s="1"/>
  <c r="AZ34" i="1" a="1"/>
  <c r="AZ34" i="1" s="1"/>
  <c r="AY34" i="1" a="1"/>
  <c r="AY34" i="1" s="1"/>
  <c r="AW34" i="1" a="1"/>
  <c r="AW34" i="1" s="1"/>
  <c r="AP32" i="1"/>
  <c r="AP33" i="1"/>
  <c r="AN32" i="1"/>
  <c r="AN33" i="1"/>
  <c r="BB32" i="1" a="1"/>
  <c r="BB32" i="1" s="1"/>
  <c r="BB33" i="1" a="1"/>
  <c r="BB33" i="1" s="1"/>
  <c r="AY32" i="1" a="1"/>
  <c r="AY32" i="1" s="1"/>
  <c r="AY33" i="1" a="1"/>
  <c r="AY33" i="1" s="1"/>
  <c r="BC33" i="1" s="1"/>
  <c r="AW32" i="1" a="1"/>
  <c r="AW32" i="1" s="1"/>
  <c r="AW33" i="1" a="1"/>
  <c r="AW33" i="1" s="1"/>
  <c r="AZ32" i="1" a="1"/>
  <c r="AZ32" i="1" s="1"/>
  <c r="AZ30" i="1" a="1"/>
  <c r="AZ30" i="1" s="1"/>
  <c r="AZ31" i="1" a="1"/>
  <c r="AZ31" i="1" s="1"/>
  <c r="BB30" i="1" a="1"/>
  <c r="BB30" i="1" s="1"/>
  <c r="BB31" i="1" a="1"/>
  <c r="BB31" i="1" s="1"/>
  <c r="AP30" i="1"/>
  <c r="AP31" i="1"/>
  <c r="AN30" i="1"/>
  <c r="AN31" i="1"/>
  <c r="AY31" i="1" a="1"/>
  <c r="AY31" i="1" s="1"/>
  <c r="BC31" i="1" s="1"/>
  <c r="AW31" i="1" a="1"/>
  <c r="AW31" i="1" s="1"/>
  <c r="AY30" i="1" a="1"/>
  <c r="AY30" i="1" s="1"/>
  <c r="BC30" i="1" s="1"/>
  <c r="AW30" i="1" a="1"/>
  <c r="AW30" i="1" s="1"/>
  <c r="AP29" i="1"/>
  <c r="CG48" i="1"/>
  <c r="AN27" i="1"/>
  <c r="CG18" i="1"/>
  <c r="AN24" i="1"/>
  <c r="AN26" i="1"/>
  <c r="AN28" i="1"/>
  <c r="AN22" i="1"/>
  <c r="AN29" i="1"/>
  <c r="AY29" i="1" a="1"/>
  <c r="AY29" i="1" s="1"/>
  <c r="AW29" i="1" a="1"/>
  <c r="AW29" i="1" s="1"/>
  <c r="AZ29" i="1" a="1"/>
  <c r="AZ29" i="1" s="1"/>
  <c r="BB29" i="1" a="1"/>
  <c r="BB29" i="1" s="1"/>
  <c r="AZ27" i="1" a="1"/>
  <c r="AZ27" i="1" s="1"/>
  <c r="AZ28" i="1" a="1"/>
  <c r="AZ28" i="1" s="1"/>
  <c r="BB27" i="1" a="1"/>
  <c r="BB27" i="1" s="1"/>
  <c r="BB28" i="1" a="1"/>
  <c r="BB28" i="1" s="1"/>
  <c r="AY28" i="1" a="1"/>
  <c r="AY28" i="1" s="1"/>
  <c r="AW28" i="1" a="1"/>
  <c r="AW28" i="1" s="1"/>
  <c r="AY27" i="1" a="1"/>
  <c r="AY27" i="1" s="1"/>
  <c r="AW27" i="1" a="1"/>
  <c r="AW27" i="1" s="1"/>
  <c r="AY26" i="1" a="1"/>
  <c r="AY26" i="1" s="1"/>
  <c r="AW26" i="1" a="1"/>
  <c r="AW26" i="1" s="1"/>
  <c r="AZ25" i="1" a="1"/>
  <c r="AZ25" i="1" s="1"/>
  <c r="AZ26" i="1" a="1"/>
  <c r="AZ26" i="1" s="1"/>
  <c r="BB26" i="1" a="1"/>
  <c r="BB26" i="1" s="1"/>
  <c r="AN23" i="1"/>
  <c r="BB25" i="1" a="1"/>
  <c r="BB25" i="1" s="1"/>
  <c r="AY25" i="1" a="1"/>
  <c r="AY25" i="1" s="1"/>
  <c r="AW25" i="1" a="1"/>
  <c r="AW25" i="1" s="1"/>
  <c r="AN25" i="1"/>
  <c r="AY24" i="1" a="1"/>
  <c r="AY24" i="1" s="1"/>
  <c r="AW24" i="1" a="1"/>
  <c r="AW24" i="1" s="1"/>
  <c r="AZ23" i="1" a="1"/>
  <c r="AZ23" i="1" s="1"/>
  <c r="AZ24" i="1" a="1"/>
  <c r="AZ24" i="1" s="1"/>
  <c r="BB23" i="1" a="1"/>
  <c r="BB23" i="1" s="1"/>
  <c r="BB24" i="1" a="1"/>
  <c r="BB24" i="1" s="1"/>
  <c r="AY23" i="1" a="1"/>
  <c r="AY23" i="1" s="1"/>
  <c r="AW23" i="1" a="1"/>
  <c r="AW23" i="1" s="1"/>
  <c r="I17" i="1"/>
  <c r="AN19" i="1"/>
  <c r="AN16" i="1"/>
  <c r="AN17" i="1"/>
  <c r="AN18" i="1"/>
  <c r="AN20" i="1"/>
  <c r="AN21" i="1"/>
  <c r="BB21" i="1" a="1"/>
  <c r="BB21" i="1" s="1"/>
  <c r="BB18" i="1" a="1"/>
  <c r="BB18" i="1" s="1"/>
  <c r="BB19" i="1" a="1"/>
  <c r="BB19" i="1" s="1"/>
  <c r="BB16" i="1" a="1"/>
  <c r="BB16" i="1" s="1"/>
  <c r="BB17" i="1" a="1"/>
  <c r="BB17" i="1" s="1"/>
  <c r="BB20" i="1" a="1"/>
  <c r="BB20" i="1" s="1"/>
  <c r="BB22" i="1" a="1"/>
  <c r="BB22" i="1" s="1"/>
  <c r="AZ21" i="1" a="1"/>
  <c r="AZ21" i="1" s="1"/>
  <c r="AZ16" i="1" a="1"/>
  <c r="AZ16" i="1" s="1"/>
  <c r="AZ20" i="1" a="1"/>
  <c r="AZ20" i="1" s="1"/>
  <c r="AZ18" i="1" a="1"/>
  <c r="AZ18" i="1" s="1"/>
  <c r="AZ22" i="1" a="1"/>
  <c r="AZ22" i="1" s="1"/>
  <c r="AZ19" i="1" a="1"/>
  <c r="AZ19" i="1" s="1"/>
  <c r="AZ17" i="1" a="1"/>
  <c r="AZ17" i="1" s="1"/>
  <c r="AY21" i="1" a="1"/>
  <c r="AY21" i="1" s="1"/>
  <c r="AY22" i="1" a="1"/>
  <c r="AY22" i="1" s="1"/>
  <c r="AY17" i="1" a="1"/>
  <c r="AY17" i="1" s="1"/>
  <c r="AY18" i="1" a="1"/>
  <c r="AY18" i="1" s="1"/>
  <c r="AY20" i="1" a="1"/>
  <c r="AY20" i="1" s="1"/>
  <c r="AY16" i="1" a="1"/>
  <c r="AY16" i="1" s="1"/>
  <c r="AY19" i="1" a="1"/>
  <c r="AY19" i="1" s="1"/>
  <c r="AW20" i="1" a="1"/>
  <c r="AW20" i="1" s="1"/>
  <c r="AW19" i="1" a="1"/>
  <c r="AW19" i="1" s="1"/>
  <c r="AW17" i="1" a="1"/>
  <c r="AW17" i="1" s="1"/>
  <c r="AW18" i="1" a="1"/>
  <c r="AW18" i="1" s="1"/>
  <c r="AW21" i="1" a="1"/>
  <c r="AW21" i="1" s="1"/>
  <c r="AW22" i="1" a="1"/>
  <c r="AW22" i="1" s="1"/>
  <c r="AW16" i="1" a="1"/>
  <c r="AW16" i="1" s="1"/>
  <c r="BF21" i="1"/>
  <c r="BE20" i="1"/>
  <c r="I30" i="1"/>
  <c r="DC87" i="1"/>
  <c r="BK19" i="1"/>
  <c r="BL19" i="1"/>
  <c r="BI19" i="1"/>
  <c r="BH19" i="1"/>
  <c r="BJ19" i="1"/>
  <c r="DG87" i="1"/>
  <c r="CY87" i="1"/>
  <c r="DB87" i="1"/>
  <c r="CR87" i="1"/>
  <c r="CX87" i="1"/>
  <c r="DE85" i="1"/>
  <c r="DE86" i="1" s="1"/>
  <c r="CP93" i="1"/>
  <c r="CP88" i="1"/>
  <c r="DF87" i="1"/>
  <c r="DA85" i="1"/>
  <c r="DA86" i="1" s="1"/>
  <c r="DD85" i="1"/>
  <c r="DD86" i="1" s="1"/>
  <c r="CO85" i="1"/>
  <c r="CO86" i="1" s="1"/>
  <c r="CR39" i="1"/>
  <c r="CV39" i="1"/>
  <c r="CZ39" i="1"/>
  <c r="DD39" i="1"/>
  <c r="CN39" i="1"/>
  <c r="CU38" i="1"/>
  <c r="CU40" i="1" s="1"/>
  <c r="CY38" i="1"/>
  <c r="CY40" i="1" s="1"/>
  <c r="DC38" i="1"/>
  <c r="DC40" i="1" s="1"/>
  <c r="DG38" i="1"/>
  <c r="DG40" i="1" s="1"/>
  <c r="CY39" i="1"/>
  <c r="CT38" i="1"/>
  <c r="CT40" i="1" s="1"/>
  <c r="CO39" i="1"/>
  <c r="CS39" i="1"/>
  <c r="CW39" i="1"/>
  <c r="DA39" i="1"/>
  <c r="DE39" i="1"/>
  <c r="CO38" i="1"/>
  <c r="CV38" i="1"/>
  <c r="CV40" i="1" s="1"/>
  <c r="CZ38" i="1"/>
  <c r="CZ40" i="1" s="1"/>
  <c r="DD38" i="1"/>
  <c r="DD40" i="1" s="1"/>
  <c r="CN38" i="1"/>
  <c r="CQ39" i="1"/>
  <c r="DG39" i="1"/>
  <c r="DB38" i="1"/>
  <c r="DB40" i="1" s="1"/>
  <c r="CP39" i="1"/>
  <c r="CT39" i="1"/>
  <c r="CX39" i="1"/>
  <c r="DB39" i="1"/>
  <c r="DF39" i="1"/>
  <c r="CS38" i="1"/>
  <c r="CS40" i="1" s="1"/>
  <c r="CW38" i="1"/>
  <c r="CW40" i="1" s="1"/>
  <c r="DA38" i="1"/>
  <c r="DA40" i="1" s="1"/>
  <c r="DE38" i="1"/>
  <c r="DE40" i="1" s="1"/>
  <c r="CU39" i="1"/>
  <c r="DC39" i="1"/>
  <c r="CX38" i="1"/>
  <c r="CX40" i="1" s="1"/>
  <c r="DF38" i="1"/>
  <c r="DF40" i="1" s="1"/>
  <c r="CR38" i="1"/>
  <c r="CQ38" i="1"/>
  <c r="CP38" i="1"/>
  <c r="CP40" i="1" s="1"/>
  <c r="CU87" i="1"/>
  <c r="CT87" i="1"/>
  <c r="CW85" i="1"/>
  <c r="CW86" i="1" s="1"/>
  <c r="CZ85" i="1"/>
  <c r="CZ86" i="1" s="1"/>
  <c r="CQ93" i="1"/>
  <c r="CQ88" i="1"/>
  <c r="CN85" i="1"/>
  <c r="CN86" i="1" s="1"/>
  <c r="CP87" i="1"/>
  <c r="CS85" i="1"/>
  <c r="CS86" i="1" s="1"/>
  <c r="CV85" i="1"/>
  <c r="CV86" i="1" s="1"/>
  <c r="CQ87" i="1"/>
  <c r="CP45" i="1"/>
  <c r="AP27" i="1"/>
  <c r="AP28" i="1"/>
  <c r="AP25" i="1"/>
  <c r="AP26" i="1"/>
  <c r="BY113" i="1" a="1"/>
  <c r="BY113" i="1" s="1"/>
  <c r="AP23" i="1"/>
  <c r="AP24" i="1"/>
  <c r="BY100" i="1"/>
  <c r="BY105" i="1" s="1"/>
  <c r="AP17" i="1"/>
  <c r="AP22" i="1"/>
  <c r="AP16" i="1"/>
  <c r="AP20" i="1"/>
  <c r="AP18" i="1"/>
  <c r="AP21" i="1"/>
  <c r="BY63" i="1" a="1"/>
  <c r="BY64" i="1" s="1"/>
  <c r="CG64" i="1" s="1"/>
  <c r="AP19" i="1"/>
  <c r="BY83" i="1" a="1"/>
  <c r="BY83" i="1" s="1"/>
  <c r="BY32" i="1" a="1"/>
  <c r="AR50" i="1" l="1"/>
  <c r="AR47" i="1"/>
  <c r="AR44" i="1"/>
  <c r="AR41" i="1"/>
  <c r="BC32" i="1"/>
  <c r="BC34" i="1"/>
  <c r="BC36" i="1"/>
  <c r="BC35" i="1"/>
  <c r="BC25" i="1"/>
  <c r="BC24" i="1"/>
  <c r="BC27" i="1"/>
  <c r="CG83" i="1"/>
  <c r="CG113" i="1"/>
  <c r="BC23" i="1"/>
  <c r="BC26" i="1"/>
  <c r="BC28" i="1"/>
  <c r="BC29" i="1"/>
  <c r="BC22" i="1"/>
  <c r="BC21" i="1"/>
  <c r="BC20" i="1"/>
  <c r="BC19" i="1"/>
  <c r="BC18" i="1"/>
  <c r="BC17" i="1"/>
  <c r="BC16" i="1"/>
  <c r="BY19" i="1"/>
  <c r="BY21" i="1" s="1"/>
  <c r="I37" i="1"/>
  <c r="I44" i="1"/>
  <c r="BK20" i="1"/>
  <c r="BL20" i="1"/>
  <c r="BH20" i="1"/>
  <c r="BI20" i="1"/>
  <c r="BJ20" i="1"/>
  <c r="I57" i="1"/>
  <c r="BF22" i="1"/>
  <c r="BE21" i="1"/>
  <c r="I53" i="1"/>
  <c r="X21" i="1" s="1"/>
  <c r="CZ88" i="1"/>
  <c r="CZ87" i="1"/>
  <c r="CV88" i="1"/>
  <c r="CV87" i="1"/>
  <c r="CN93" i="1"/>
  <c r="CN88" i="1"/>
  <c r="CN87" i="1"/>
  <c r="DA88" i="1"/>
  <c r="DA87" i="1"/>
  <c r="DE88" i="1"/>
  <c r="DE87" i="1"/>
  <c r="CN45" i="1"/>
  <c r="CN40" i="1"/>
  <c r="CO40" i="1"/>
  <c r="CO45" i="1"/>
  <c r="DD88" i="1"/>
  <c r="DD87" i="1"/>
  <c r="CS88" i="1"/>
  <c r="CS87" i="1"/>
  <c r="CW88" i="1"/>
  <c r="CW87" i="1"/>
  <c r="CQ40" i="1"/>
  <c r="CQ45" i="1"/>
  <c r="CO93" i="1"/>
  <c r="CO88" i="1"/>
  <c r="CO87" i="1"/>
  <c r="CR40" i="1"/>
  <c r="CR45" i="1"/>
  <c r="CA106" i="1"/>
  <c r="CA104" i="1" s="1"/>
  <c r="CA105" i="1" s="1"/>
  <c r="O53" i="1" s="1"/>
  <c r="BY114" i="1"/>
  <c r="AT31" i="1" s="1"/>
  <c r="BY107" i="1"/>
  <c r="BY102" i="1"/>
  <c r="I52" i="1" s="1"/>
  <c r="BY49" i="1"/>
  <c r="CA55" i="1" s="1"/>
  <c r="CA53" i="1" s="1"/>
  <c r="CA54" i="1" s="1"/>
  <c r="O32" i="1" s="1"/>
  <c r="BY65" i="1"/>
  <c r="CG65" i="1" s="1"/>
  <c r="BY63" i="1"/>
  <c r="BY84" i="1"/>
  <c r="AR30" i="1" s="1"/>
  <c r="BY32" i="1"/>
  <c r="BY33" i="1"/>
  <c r="CG33" i="1" s="1"/>
  <c r="AT50" i="1" l="1"/>
  <c r="AT43" i="1"/>
  <c r="AT46" i="1"/>
  <c r="AT49" i="1"/>
  <c r="AT52" i="1"/>
  <c r="AR53" i="1"/>
  <c r="AR37" i="1"/>
  <c r="AR40" i="1"/>
  <c r="AR43" i="1"/>
  <c r="AR46" i="1"/>
  <c r="AT55" i="1"/>
  <c r="AT39" i="1"/>
  <c r="AT42" i="1"/>
  <c r="AT45" i="1"/>
  <c r="AT48" i="1"/>
  <c r="AR49" i="1"/>
  <c r="AR52" i="1"/>
  <c r="AR55" i="1"/>
  <c r="AR39" i="1"/>
  <c r="AR42" i="1"/>
  <c r="AT47" i="1"/>
  <c r="AT53" i="1"/>
  <c r="AT37" i="1"/>
  <c r="AT40" i="1"/>
  <c r="AO38" i="1"/>
  <c r="AO42" i="1"/>
  <c r="AO46" i="1"/>
  <c r="AO50" i="1"/>
  <c r="AO54" i="1"/>
  <c r="AO39" i="1"/>
  <c r="AO43" i="1"/>
  <c r="AO47" i="1"/>
  <c r="AO51" i="1"/>
  <c r="AO55" i="1"/>
  <c r="AO37" i="1"/>
  <c r="AO41" i="1"/>
  <c r="AO45" i="1"/>
  <c r="AO49" i="1"/>
  <c r="AO53" i="1"/>
  <c r="AO40" i="1"/>
  <c r="AO44" i="1"/>
  <c r="AO48" i="1"/>
  <c r="AO52" i="1"/>
  <c r="AQ36" i="1"/>
  <c r="AQ37" i="1"/>
  <c r="AQ41" i="1"/>
  <c r="AQ45" i="1"/>
  <c r="AQ49" i="1"/>
  <c r="AQ53" i="1"/>
  <c r="AQ38" i="1"/>
  <c r="AQ42" i="1"/>
  <c r="AQ46" i="1"/>
  <c r="AQ50" i="1"/>
  <c r="AQ54" i="1"/>
  <c r="AQ39" i="1"/>
  <c r="AQ43" i="1"/>
  <c r="AQ47" i="1"/>
  <c r="AQ51" i="1"/>
  <c r="AQ55" i="1"/>
  <c r="AQ40" i="1"/>
  <c r="AQ44" i="1"/>
  <c r="AQ48" i="1"/>
  <c r="AQ52" i="1"/>
  <c r="AT51" i="1"/>
  <c r="AT54" i="1"/>
  <c r="AT38" i="1"/>
  <c r="AT41" i="1"/>
  <c r="AT44" i="1"/>
  <c r="AR45" i="1"/>
  <c r="AR48" i="1"/>
  <c r="AR51" i="1"/>
  <c r="AR54" i="1"/>
  <c r="AR38" i="1"/>
  <c r="AT30" i="1"/>
  <c r="AO35" i="1"/>
  <c r="AO36" i="1"/>
  <c r="AR36" i="1"/>
  <c r="AT36" i="1"/>
  <c r="AQ34" i="1"/>
  <c r="AQ35" i="1"/>
  <c r="AT35" i="1"/>
  <c r="AR35" i="1"/>
  <c r="AO33" i="1"/>
  <c r="AO34" i="1"/>
  <c r="AR34" i="1"/>
  <c r="AT34" i="1"/>
  <c r="AQ32" i="1"/>
  <c r="AQ33" i="1"/>
  <c r="AT33" i="1"/>
  <c r="AR33" i="1"/>
  <c r="AO31" i="1"/>
  <c r="AO32" i="1"/>
  <c r="AT32" i="1"/>
  <c r="AR32" i="1"/>
  <c r="AQ31" i="1"/>
  <c r="AR31" i="1"/>
  <c r="CG32" i="1"/>
  <c r="AO30" i="1"/>
  <c r="CG63" i="1"/>
  <c r="AQ30" i="1"/>
  <c r="AT22" i="1"/>
  <c r="CG114" i="1"/>
  <c r="AR29" i="1"/>
  <c r="CG84" i="1"/>
  <c r="BG16" i="1"/>
  <c r="AO29" i="1"/>
  <c r="AT29" i="1"/>
  <c r="AQ29" i="1"/>
  <c r="I18" i="1"/>
  <c r="BY24" i="1"/>
  <c r="I19" i="1" s="1"/>
  <c r="X16" i="1" s="1"/>
  <c r="BY25" i="1"/>
  <c r="BY76" i="1" s="1"/>
  <c r="BY123" i="1" s="1"/>
  <c r="BY22" i="1"/>
  <c r="I23" i="1"/>
  <c r="I38" i="1"/>
  <c r="BL21" i="1"/>
  <c r="BK21" i="1"/>
  <c r="BI21" i="1"/>
  <c r="BJ21" i="1"/>
  <c r="BH21" i="1"/>
  <c r="BF23" i="1"/>
  <c r="BE22" i="1"/>
  <c r="I36" i="1"/>
  <c r="CA107" i="1"/>
  <c r="M53" i="1" s="1"/>
  <c r="AA21" i="1" s="1"/>
  <c r="K53" i="1"/>
  <c r="Z21" i="1" s="1"/>
  <c r="CN116" i="1"/>
  <c r="I24" i="1"/>
  <c r="AR19" i="1"/>
  <c r="I45" i="1"/>
  <c r="CY99" i="1"/>
  <c r="CY100" i="1" s="1"/>
  <c r="CY101" i="1" s="1"/>
  <c r="I58" i="1"/>
  <c r="CN115" i="1"/>
  <c r="CN117" i="1" s="1"/>
  <c r="CQ99" i="1"/>
  <c r="DB99" i="1"/>
  <c r="DA99" i="1"/>
  <c r="CZ99" i="1"/>
  <c r="DC99" i="1"/>
  <c r="CR51" i="1"/>
  <c r="DE51" i="1"/>
  <c r="CN51" i="1"/>
  <c r="CO51" i="1"/>
  <c r="CS52" i="1"/>
  <c r="CY51" i="1"/>
  <c r="CZ52" i="1"/>
  <c r="CW51" i="1"/>
  <c r="DB51" i="1"/>
  <c r="DC52" i="1"/>
  <c r="CQ68" i="1"/>
  <c r="DF69" i="1"/>
  <c r="CU68" i="1"/>
  <c r="CT69" i="1"/>
  <c r="CY68" i="1"/>
  <c r="CX69" i="1"/>
  <c r="CU69" i="1"/>
  <c r="CS68" i="1"/>
  <c r="CP69" i="1"/>
  <c r="CR99" i="1"/>
  <c r="CX99" i="1"/>
  <c r="CW99" i="1"/>
  <c r="CV99" i="1"/>
  <c r="CP52" i="1"/>
  <c r="CQ51" i="1"/>
  <c r="CS51" i="1"/>
  <c r="DD51" i="1"/>
  <c r="DE52" i="1"/>
  <c r="DA51" i="1"/>
  <c r="CU51" i="1"/>
  <c r="CV52" i="1"/>
  <c r="DF52" i="1"/>
  <c r="CX51" i="1"/>
  <c r="CY52" i="1"/>
  <c r="CQ69" i="1"/>
  <c r="CV69" i="1"/>
  <c r="CZ69" i="1"/>
  <c r="CO69" i="1"/>
  <c r="CO68" i="1"/>
  <c r="DG68" i="1"/>
  <c r="CT68" i="1"/>
  <c r="CS69" i="1"/>
  <c r="CN68" i="1"/>
  <c r="DG69" i="1"/>
  <c r="AT25" i="1"/>
  <c r="DF99" i="1"/>
  <c r="CT99" i="1"/>
  <c r="CS99" i="1"/>
  <c r="CP99" i="1"/>
  <c r="CU99" i="1"/>
  <c r="CP51" i="1"/>
  <c r="CR52" i="1"/>
  <c r="DB52" i="1"/>
  <c r="CZ51" i="1"/>
  <c r="DA52" i="1"/>
  <c r="DG51" i="1"/>
  <c r="CN52" i="1"/>
  <c r="CO52" i="1"/>
  <c r="CX52" i="1"/>
  <c r="CT51" i="1"/>
  <c r="CU52" i="1"/>
  <c r="CR68" i="1"/>
  <c r="DD68" i="1"/>
  <c r="DD69" i="1"/>
  <c r="DF68" i="1"/>
  <c r="DE69" i="1"/>
  <c r="DA69" i="1"/>
  <c r="CN69" i="1"/>
  <c r="DB68" i="1"/>
  <c r="DC68" i="1"/>
  <c r="DB69" i="1"/>
  <c r="BY103" i="1" a="1"/>
  <c r="CT89" i="1"/>
  <c r="CT90" i="1" s="1"/>
  <c r="CX89" i="1"/>
  <c r="CX90" i="1" s="1"/>
  <c r="DB89" i="1"/>
  <c r="DB90" i="1" s="1"/>
  <c r="DF89" i="1"/>
  <c r="DF90" i="1" s="1"/>
  <c r="CO89" i="1"/>
  <c r="CO90" i="1" s="1"/>
  <c r="CU89" i="1"/>
  <c r="CU90" i="1" s="1"/>
  <c r="CY89" i="1"/>
  <c r="CY90" i="1" s="1"/>
  <c r="DC89" i="1"/>
  <c r="DC90" i="1" s="1"/>
  <c r="DG89" i="1"/>
  <c r="DG90" i="1" s="1"/>
  <c r="CP89" i="1"/>
  <c r="CP90" i="1" s="1"/>
  <c r="CV89" i="1"/>
  <c r="CV90" i="1" s="1"/>
  <c r="CZ89" i="1"/>
  <c r="CZ90" i="1" s="1"/>
  <c r="DD89" i="1"/>
  <c r="DD90" i="1" s="1"/>
  <c r="CN89" i="1"/>
  <c r="CN90" i="1" s="1"/>
  <c r="CS89" i="1"/>
  <c r="CS90" i="1" s="1"/>
  <c r="CW89" i="1"/>
  <c r="CW90" i="1" s="1"/>
  <c r="DA89" i="1"/>
  <c r="DA90" i="1" s="1"/>
  <c r="DE89" i="1"/>
  <c r="DE90" i="1" s="1"/>
  <c r="CR89" i="1"/>
  <c r="CR90" i="1" s="1"/>
  <c r="CQ89" i="1"/>
  <c r="CQ90" i="1" s="1"/>
  <c r="CN99" i="1"/>
  <c r="DE99" i="1"/>
  <c r="DD99" i="1"/>
  <c r="DG99" i="1"/>
  <c r="CO99" i="1"/>
  <c r="CQ52" i="1"/>
  <c r="CT52" i="1"/>
  <c r="CV51" i="1"/>
  <c r="CW52" i="1"/>
  <c r="DC51" i="1"/>
  <c r="DD52" i="1"/>
  <c r="DF51" i="1"/>
  <c r="DG52" i="1"/>
  <c r="CR69" i="1"/>
  <c r="CV68" i="1"/>
  <c r="CZ68" i="1"/>
  <c r="CW68" i="1"/>
  <c r="DA68" i="1"/>
  <c r="CY69" i="1"/>
  <c r="DE68" i="1"/>
  <c r="DC69" i="1"/>
  <c r="CP68" i="1"/>
  <c r="CX68" i="1"/>
  <c r="CW69" i="1"/>
  <c r="CQ26" i="1"/>
  <c r="CU26" i="1"/>
  <c r="CY26" i="1"/>
  <c r="DC26" i="1"/>
  <c r="DG26" i="1"/>
  <c r="CQ25" i="1"/>
  <c r="CU25" i="1"/>
  <c r="CY25" i="1"/>
  <c r="DC25" i="1"/>
  <c r="DG25" i="1"/>
  <c r="CR26" i="1"/>
  <c r="CV26" i="1"/>
  <c r="CZ26" i="1"/>
  <c r="DD26" i="1"/>
  <c r="CN26" i="1"/>
  <c r="CR25" i="1"/>
  <c r="CV25" i="1"/>
  <c r="CZ25" i="1"/>
  <c r="DD25" i="1"/>
  <c r="CN25" i="1"/>
  <c r="CS26" i="1"/>
  <c r="DA26" i="1"/>
  <c r="CS25" i="1"/>
  <c r="DA25" i="1"/>
  <c r="CT26" i="1"/>
  <c r="DB26" i="1"/>
  <c r="DB25" i="1"/>
  <c r="CO26" i="1"/>
  <c r="CW26" i="1"/>
  <c r="DE26" i="1"/>
  <c r="CO25" i="1"/>
  <c r="DE25" i="1"/>
  <c r="CX26" i="1"/>
  <c r="CP25" i="1"/>
  <c r="DF25" i="1"/>
  <c r="CT25" i="1"/>
  <c r="CW25" i="1"/>
  <c r="CP26" i="1"/>
  <c r="DF26" i="1"/>
  <c r="CX25" i="1"/>
  <c r="DF24" i="1"/>
  <c r="DF27" i="1" s="1"/>
  <c r="CR24" i="1"/>
  <c r="CZ24" i="1"/>
  <c r="CZ27" i="1" s="1"/>
  <c r="CX24" i="1"/>
  <c r="CX27" i="1" s="1"/>
  <c r="DD24" i="1"/>
  <c r="DD27" i="1" s="1"/>
  <c r="CY24" i="1"/>
  <c r="CY27" i="1" s="1"/>
  <c r="DG24" i="1"/>
  <c r="DG27" i="1" s="1"/>
  <c r="CS24" i="1"/>
  <c r="CS27" i="1" s="1"/>
  <c r="CV24" i="1"/>
  <c r="CV27" i="1" s="1"/>
  <c r="CU24" i="1"/>
  <c r="CU27" i="1" s="1"/>
  <c r="DC24" i="1"/>
  <c r="DC27" i="1" s="1"/>
  <c r="CT24" i="1"/>
  <c r="CT27" i="1" s="1"/>
  <c r="DB24" i="1"/>
  <c r="DB27" i="1" s="1"/>
  <c r="CQ24" i="1"/>
  <c r="DA24" i="1"/>
  <c r="DA27" i="1" s="1"/>
  <c r="CW24" i="1"/>
  <c r="CW27" i="1" s="1"/>
  <c r="DE24" i="1"/>
  <c r="DE27" i="1" s="1"/>
  <c r="CN24" i="1"/>
  <c r="CO24" i="1"/>
  <c r="CP24" i="1"/>
  <c r="AT21" i="1"/>
  <c r="BG20" i="1"/>
  <c r="BG19" i="1"/>
  <c r="BG18" i="1"/>
  <c r="BG21" i="1"/>
  <c r="BG17" i="1"/>
  <c r="BG22" i="1"/>
  <c r="AT20" i="1"/>
  <c r="AQ28" i="1"/>
  <c r="AO27" i="1"/>
  <c r="AO28" i="1"/>
  <c r="AT28" i="1"/>
  <c r="AR28" i="1"/>
  <c r="AQ27" i="1"/>
  <c r="AT19" i="1"/>
  <c r="AT26" i="1"/>
  <c r="AR27" i="1"/>
  <c r="AT18" i="1"/>
  <c r="AT27" i="1"/>
  <c r="AQ25" i="1"/>
  <c r="AQ26" i="1"/>
  <c r="AR26" i="1"/>
  <c r="AO26" i="1"/>
  <c r="AT16" i="1"/>
  <c r="AT17" i="1"/>
  <c r="AT24" i="1"/>
  <c r="AO25" i="1"/>
  <c r="AR25" i="1"/>
  <c r="AT23" i="1"/>
  <c r="AO24" i="1"/>
  <c r="AQ23" i="1"/>
  <c r="AQ24" i="1"/>
  <c r="AR24" i="1"/>
  <c r="AR16" i="1"/>
  <c r="BY103" i="1"/>
  <c r="CE98" i="1" s="1"/>
  <c r="CE100" i="1" s="1"/>
  <c r="CG100" i="1" s="1"/>
  <c r="S52" i="1" s="1"/>
  <c r="AO23" i="1"/>
  <c r="AR23" i="1"/>
  <c r="BY51" i="1"/>
  <c r="I31" i="1" s="1"/>
  <c r="BY56" i="1"/>
  <c r="K32" i="1" s="1"/>
  <c r="AR22" i="1"/>
  <c r="AO22" i="1"/>
  <c r="AQ21" i="1"/>
  <c r="AQ22" i="1"/>
  <c r="AQ17" i="1"/>
  <c r="AR18" i="1"/>
  <c r="AQ19" i="1"/>
  <c r="AQ16" i="1"/>
  <c r="AQ18" i="1"/>
  <c r="AQ20" i="1"/>
  <c r="BY54" i="1"/>
  <c r="AR21" i="1"/>
  <c r="AR20" i="1"/>
  <c r="AR17" i="1"/>
  <c r="AO18" i="1"/>
  <c r="AO16" i="1"/>
  <c r="AO19" i="1"/>
  <c r="AO17" i="1"/>
  <c r="AO20" i="1"/>
  <c r="AO21" i="1"/>
  <c r="BM20" i="1" l="1"/>
  <c r="CE17" i="1"/>
  <c r="CE19" i="1" s="1"/>
  <c r="CG19" i="1" s="1"/>
  <c r="S18" i="1" s="1"/>
  <c r="BY52" i="1" a="1"/>
  <c r="CA25" i="1"/>
  <c r="BY26" i="1"/>
  <c r="CA26" i="1" s="1"/>
  <c r="BY42" i="1"/>
  <c r="BM17" i="1"/>
  <c r="BY23" i="1"/>
  <c r="BM19" i="1"/>
  <c r="BM18" i="1"/>
  <c r="BM21" i="1"/>
  <c r="BM16" i="1"/>
  <c r="CV70" i="1"/>
  <c r="CV71" i="1" s="1"/>
  <c r="CV73" i="1" s="1"/>
  <c r="BR21" i="1"/>
  <c r="CN91" i="1"/>
  <c r="CN92" i="1" s="1"/>
  <c r="CN94" i="1" s="1"/>
  <c r="CN95" i="1" s="1"/>
  <c r="BR16" i="1"/>
  <c r="BR17" i="1"/>
  <c r="BR18" i="1"/>
  <c r="BR19" i="1"/>
  <c r="BM22" i="1"/>
  <c r="BR20" i="1"/>
  <c r="BL22" i="1"/>
  <c r="BJ22" i="1"/>
  <c r="BR22" i="1" s="1"/>
  <c r="BK22" i="1"/>
  <c r="BH22" i="1"/>
  <c r="BI22" i="1"/>
  <c r="BF24" i="1"/>
  <c r="BE23" i="1"/>
  <c r="DE70" i="1"/>
  <c r="DE71" i="1" s="1"/>
  <c r="DE73" i="1" s="1"/>
  <c r="CN119" i="1"/>
  <c r="H79" i="1" s="1"/>
  <c r="CV53" i="1"/>
  <c r="CV54" i="1" s="1"/>
  <c r="DC53" i="1"/>
  <c r="DC54" i="1" s="1"/>
  <c r="DC57" i="1" s="1"/>
  <c r="CZ53" i="1"/>
  <c r="CZ54" i="1" s="1"/>
  <c r="CZ55" i="1" s="1"/>
  <c r="CZ56" i="1" s="1"/>
  <c r="CZ70" i="1"/>
  <c r="CZ71" i="1" s="1"/>
  <c r="CZ73" i="1" s="1"/>
  <c r="CS53" i="1"/>
  <c r="CS54" i="1" s="1"/>
  <c r="DA70" i="1"/>
  <c r="DA71" i="1" s="1"/>
  <c r="DA73" i="1" s="1"/>
  <c r="CT70" i="1"/>
  <c r="CT71" i="1" s="1"/>
  <c r="CT73" i="1" s="1"/>
  <c r="I32" i="1"/>
  <c r="X18" i="1" s="1"/>
  <c r="CY104" i="1"/>
  <c r="CY102" i="1"/>
  <c r="CY103" i="1" s="1"/>
  <c r="CO70" i="1"/>
  <c r="CO71" i="1" s="1"/>
  <c r="CO73" i="1" s="1"/>
  <c r="DC70" i="1"/>
  <c r="DC71" i="1" s="1"/>
  <c r="DC73" i="1" s="1"/>
  <c r="CW53" i="1"/>
  <c r="CW54" i="1" s="1"/>
  <c r="CT53" i="1"/>
  <c r="CT54" i="1" s="1"/>
  <c r="CT55" i="1" s="1"/>
  <c r="CT56" i="1" s="1"/>
  <c r="CP70" i="1"/>
  <c r="CP71" i="1" s="1"/>
  <c r="CP73" i="1" s="1"/>
  <c r="DF100" i="1"/>
  <c r="DF101" i="1" s="1"/>
  <c r="DB100" i="1"/>
  <c r="DB101" i="1" s="1"/>
  <c r="CZ91" i="1"/>
  <c r="CZ92" i="1" s="1"/>
  <c r="CX70" i="1"/>
  <c r="CX71" i="1" s="1"/>
  <c r="DF53" i="1"/>
  <c r="DE100" i="1"/>
  <c r="DE101" i="1" s="1"/>
  <c r="DD70" i="1"/>
  <c r="CP100" i="1"/>
  <c r="CP101" i="1" s="1"/>
  <c r="CV91" i="1"/>
  <c r="CV92" i="1" s="1"/>
  <c r="DG70" i="1"/>
  <c r="CO91" i="1"/>
  <c r="CO92" i="1" s="1"/>
  <c r="CO94" i="1" s="1"/>
  <c r="CO95" i="1" s="1"/>
  <c r="DD53" i="1"/>
  <c r="CV100" i="1"/>
  <c r="CV101" i="1" s="1"/>
  <c r="CY70" i="1"/>
  <c r="CN53" i="1"/>
  <c r="DC100" i="1"/>
  <c r="DC101" i="1" s="1"/>
  <c r="CQ100" i="1"/>
  <c r="CQ101" i="1" s="1"/>
  <c r="CO53" i="1"/>
  <c r="CO100" i="1"/>
  <c r="CO101" i="1" s="1"/>
  <c r="CN100" i="1"/>
  <c r="CN101" i="1" s="1"/>
  <c r="CR70" i="1"/>
  <c r="DG53" i="1"/>
  <c r="CS100" i="1"/>
  <c r="CS101" i="1" s="1"/>
  <c r="CN70" i="1"/>
  <c r="CU53" i="1"/>
  <c r="CW100" i="1"/>
  <c r="CW101" i="1" s="1"/>
  <c r="CS70" i="1"/>
  <c r="CY53" i="1"/>
  <c r="DE53" i="1"/>
  <c r="CZ100" i="1"/>
  <c r="CZ101" i="1" s="1"/>
  <c r="DD100" i="1"/>
  <c r="DD101" i="1" s="1"/>
  <c r="CU100" i="1"/>
  <c r="CU101" i="1" s="1"/>
  <c r="CR100" i="1"/>
  <c r="CR101" i="1" s="1"/>
  <c r="CS41" i="1"/>
  <c r="CS42" i="1" s="1"/>
  <c r="CW41" i="1"/>
  <c r="CW42" i="1" s="1"/>
  <c r="DA41" i="1"/>
  <c r="DA42" i="1" s="1"/>
  <c r="DE41" i="1"/>
  <c r="DE42" i="1" s="1"/>
  <c r="CO41" i="1"/>
  <c r="CO42" i="1" s="1"/>
  <c r="DD41" i="1"/>
  <c r="DD42" i="1" s="1"/>
  <c r="CT41" i="1"/>
  <c r="CT42" i="1" s="1"/>
  <c r="CX41" i="1"/>
  <c r="CX42" i="1" s="1"/>
  <c r="DB41" i="1"/>
  <c r="DB42" i="1" s="1"/>
  <c r="DF41" i="1"/>
  <c r="DF42" i="1" s="1"/>
  <c r="CV41" i="1"/>
  <c r="CV42" i="1" s="1"/>
  <c r="CN41" i="1"/>
  <c r="CN42" i="1" s="1"/>
  <c r="CU41" i="1"/>
  <c r="CU42" i="1" s="1"/>
  <c r="CY41" i="1"/>
  <c r="CY42" i="1" s="1"/>
  <c r="DC41" i="1"/>
  <c r="DC42" i="1" s="1"/>
  <c r="DG41" i="1"/>
  <c r="DG42" i="1" s="1"/>
  <c r="CZ41" i="1"/>
  <c r="CZ42" i="1" s="1"/>
  <c r="CQ41" i="1"/>
  <c r="CQ42" i="1" s="1"/>
  <c r="CR41" i="1"/>
  <c r="CR42" i="1" s="1"/>
  <c r="CP41" i="1"/>
  <c r="CP42" i="1" s="1"/>
  <c r="BY104" i="1"/>
  <c r="CI99" i="1" s="1"/>
  <c r="CK99" i="1" s="1"/>
  <c r="S51" i="1" s="1"/>
  <c r="CR91" i="1"/>
  <c r="CR92" i="1" s="1"/>
  <c r="CR94" i="1" s="1"/>
  <c r="CR95" i="1" s="1"/>
  <c r="CU91" i="1"/>
  <c r="CU92" i="1" s="1"/>
  <c r="DG91" i="1"/>
  <c r="DG92" i="1" s="1"/>
  <c r="CX91" i="1"/>
  <c r="CX92" i="1" s="1"/>
  <c r="CT91" i="1"/>
  <c r="CT92" i="1" s="1"/>
  <c r="DC91" i="1"/>
  <c r="DC92" i="1" s="1"/>
  <c r="CY91" i="1"/>
  <c r="CY92" i="1" s="1"/>
  <c r="DF91" i="1"/>
  <c r="DF92" i="1" s="1"/>
  <c r="DB91" i="1"/>
  <c r="DB92" i="1" s="1"/>
  <c r="CQ91" i="1"/>
  <c r="CQ92" i="1" s="1"/>
  <c r="CQ94" i="1" s="1"/>
  <c r="CQ95" i="1" s="1"/>
  <c r="CP91" i="1"/>
  <c r="CP92" i="1" s="1"/>
  <c r="CP94" i="1" s="1"/>
  <c r="CP95" i="1" s="1"/>
  <c r="DD91" i="1"/>
  <c r="DD92" i="1" s="1"/>
  <c r="CW70" i="1"/>
  <c r="CW91" i="1"/>
  <c r="CW92" i="1" s="1"/>
  <c r="DG100" i="1"/>
  <c r="DG101" i="1" s="1"/>
  <c r="DE91" i="1"/>
  <c r="DE92" i="1" s="1"/>
  <c r="DB70" i="1"/>
  <c r="DF70" i="1"/>
  <c r="DF71" i="1" s="1"/>
  <c r="CP53" i="1"/>
  <c r="CT100" i="1"/>
  <c r="CT101" i="1" s="1"/>
  <c r="CS91" i="1"/>
  <c r="CS92" i="1" s="1"/>
  <c r="CX53" i="1"/>
  <c r="DA53" i="1"/>
  <c r="CQ53" i="1"/>
  <c r="CX100" i="1"/>
  <c r="CX101" i="1" s="1"/>
  <c r="DA91" i="1"/>
  <c r="DA92" i="1" s="1"/>
  <c r="CU70" i="1"/>
  <c r="CQ70" i="1"/>
  <c r="DB53" i="1"/>
  <c r="CR53" i="1"/>
  <c r="DA100" i="1"/>
  <c r="DA101" i="1" s="1"/>
  <c r="CR27" i="1"/>
  <c r="CR32" i="1"/>
  <c r="CQ27" i="1"/>
  <c r="CQ32" i="1"/>
  <c r="CP27" i="1"/>
  <c r="CP32" i="1"/>
  <c r="CO27" i="1"/>
  <c r="CO32" i="1"/>
  <c r="CN27" i="1"/>
  <c r="CN32" i="1"/>
  <c r="BG23" i="1"/>
  <c r="BY115" i="1"/>
  <c r="BY117" i="1" s="1"/>
  <c r="I59" i="1" s="1"/>
  <c r="BY52" i="1"/>
  <c r="CE47" i="1" s="1"/>
  <c r="CE49" i="1" s="1"/>
  <c r="CG49" i="1" s="1"/>
  <c r="S31" i="1" s="1"/>
  <c r="CA56" i="1"/>
  <c r="Z18" i="1"/>
  <c r="BY66" i="1"/>
  <c r="CA76" i="1" s="1"/>
  <c r="CA74" i="1" s="1"/>
  <c r="CA75" i="1" s="1"/>
  <c r="O40" i="1" s="1"/>
  <c r="BY85" i="1"/>
  <c r="CA93" i="1" s="1"/>
  <c r="CA91" i="1" s="1"/>
  <c r="CA92" i="1" s="1"/>
  <c r="O47" i="1" s="1"/>
  <c r="BY34" i="1"/>
  <c r="CC18" i="1" l="1"/>
  <c r="O17" i="1" s="1"/>
  <c r="CI18" i="1"/>
  <c r="CK18" i="1" s="1"/>
  <c r="S17" i="1" s="1"/>
  <c r="CV72" i="1"/>
  <c r="K19" i="1"/>
  <c r="Z16" i="1" s="1"/>
  <c r="DC55" i="1"/>
  <c r="DC56" i="1" s="1"/>
  <c r="CO78" i="1"/>
  <c r="CP78" i="1"/>
  <c r="CB18" i="1"/>
  <c r="N17" i="1" s="1"/>
  <c r="CA18" i="1"/>
  <c r="M17" i="1" s="1"/>
  <c r="K17" i="1"/>
  <c r="BO16" i="1"/>
  <c r="BO17" i="1"/>
  <c r="BO18" i="1"/>
  <c r="BO19" i="1"/>
  <c r="BO20" i="1"/>
  <c r="BM23" i="1"/>
  <c r="BO22" i="1"/>
  <c r="BO21" i="1"/>
  <c r="BK23" i="1"/>
  <c r="BJ23" i="1"/>
  <c r="BR23" i="1" s="1"/>
  <c r="BL23" i="1"/>
  <c r="BI23" i="1"/>
  <c r="BO23" i="1" s="1"/>
  <c r="BH23" i="1"/>
  <c r="CC99" i="1"/>
  <c r="O51" i="1" s="1"/>
  <c r="CB99" i="1"/>
  <c r="N51" i="1" s="1"/>
  <c r="BF25" i="1"/>
  <c r="BE24" i="1"/>
  <c r="CO72" i="1"/>
  <c r="DE72" i="1"/>
  <c r="CT57" i="1"/>
  <c r="CP72" i="1"/>
  <c r="CZ72" i="1"/>
  <c r="DA72" i="1"/>
  <c r="CZ57" i="1"/>
  <c r="CT72" i="1"/>
  <c r="CA99" i="1"/>
  <c r="M51" i="1" s="1"/>
  <c r="K51" i="1"/>
  <c r="M32" i="1"/>
  <c r="AA18" i="1" s="1"/>
  <c r="M19" i="1"/>
  <c r="AA16" i="1" s="1"/>
  <c r="DC72" i="1"/>
  <c r="CV104" i="1"/>
  <c r="CV102" i="1"/>
  <c r="DA104" i="1"/>
  <c r="DA102" i="1"/>
  <c r="CN109" i="1"/>
  <c r="CN104" i="1"/>
  <c r="CN102" i="1"/>
  <c r="CU104" i="1"/>
  <c r="CU102" i="1"/>
  <c r="DD104" i="1"/>
  <c r="DD102" i="1"/>
  <c r="DF104" i="1"/>
  <c r="DF102" i="1"/>
  <c r="CR109" i="1"/>
  <c r="CR104" i="1"/>
  <c r="CR102" i="1"/>
  <c r="DE104" i="1"/>
  <c r="DE102" i="1"/>
  <c r="CQ105" i="1"/>
  <c r="CU105" i="1"/>
  <c r="CY105" i="1"/>
  <c r="CY106" i="1" s="1"/>
  <c r="DC105" i="1"/>
  <c r="DG105" i="1"/>
  <c r="CR105" i="1"/>
  <c r="CV105" i="1"/>
  <c r="CZ105" i="1"/>
  <c r="DD105" i="1"/>
  <c r="CN105" i="1"/>
  <c r="CO105" i="1"/>
  <c r="CS105" i="1"/>
  <c r="CW105" i="1"/>
  <c r="DA105" i="1"/>
  <c r="DE105" i="1"/>
  <c r="CX105" i="1"/>
  <c r="DB105" i="1"/>
  <c r="CP105" i="1"/>
  <c r="DF105" i="1"/>
  <c r="CT105" i="1"/>
  <c r="CQ71" i="1"/>
  <c r="CQ72" i="1" s="1"/>
  <c r="CQ78" i="1"/>
  <c r="CW55" i="1"/>
  <c r="CW57" i="1"/>
  <c r="CU54" i="1"/>
  <c r="CR78" i="1"/>
  <c r="CR71" i="1"/>
  <c r="CY71" i="1"/>
  <c r="CY72" i="1" s="1"/>
  <c r="CX104" i="1"/>
  <c r="CX102" i="1"/>
  <c r="CT104" i="1"/>
  <c r="CT102" i="1"/>
  <c r="DG104" i="1"/>
  <c r="DG102" i="1"/>
  <c r="CZ104" i="1"/>
  <c r="CZ102" i="1"/>
  <c r="CN78" i="1"/>
  <c r="CN71" i="1"/>
  <c r="BY53" i="1"/>
  <c r="CI48" i="1" s="1"/>
  <c r="CK48" i="1" s="1"/>
  <c r="S30" i="1" s="1"/>
  <c r="DA43" i="1"/>
  <c r="DA44" i="1" s="1"/>
  <c r="CZ43" i="1"/>
  <c r="CZ44" i="1" s="1"/>
  <c r="CS43" i="1"/>
  <c r="CS44" i="1" s="1"/>
  <c r="CW43" i="1"/>
  <c r="CW44" i="1" s="1"/>
  <c r="CU43" i="1"/>
  <c r="CU44" i="1" s="1"/>
  <c r="DB43" i="1"/>
  <c r="DB44" i="1" s="1"/>
  <c r="DC43" i="1"/>
  <c r="DC44" i="1" s="1"/>
  <c r="DF43" i="1"/>
  <c r="DF44" i="1" s="1"/>
  <c r="DG43" i="1"/>
  <c r="DG44" i="1" s="1"/>
  <c r="CT43" i="1"/>
  <c r="CT44" i="1" s="1"/>
  <c r="CV43" i="1"/>
  <c r="CV44" i="1" s="1"/>
  <c r="CP43" i="1"/>
  <c r="CP44" i="1" s="1"/>
  <c r="CP46" i="1" s="1"/>
  <c r="CP47" i="1" s="1"/>
  <c r="CX43" i="1"/>
  <c r="CX44" i="1" s="1"/>
  <c r="DD43" i="1"/>
  <c r="DD44" i="1" s="1"/>
  <c r="DE43" i="1"/>
  <c r="DE44" i="1" s="1"/>
  <c r="CY43" i="1"/>
  <c r="CY44" i="1" s="1"/>
  <c r="CN43" i="1"/>
  <c r="CN44" i="1" s="1"/>
  <c r="CN46" i="1" s="1"/>
  <c r="CN47" i="1" s="1"/>
  <c r="CO43" i="1"/>
  <c r="CO44" i="1" s="1"/>
  <c r="CO46" i="1" s="1"/>
  <c r="CO47" i="1" s="1"/>
  <c r="CR43" i="1"/>
  <c r="CR44" i="1" s="1"/>
  <c r="CR46" i="1" s="1"/>
  <c r="CR47" i="1" s="1"/>
  <c r="CQ43" i="1"/>
  <c r="CQ44" i="1" s="1"/>
  <c r="CQ46" i="1" s="1"/>
  <c r="CQ47" i="1" s="1"/>
  <c r="CR62" i="1"/>
  <c r="CR54" i="1"/>
  <c r="CU71" i="1"/>
  <c r="CU72" i="1" s="1"/>
  <c r="CQ62" i="1"/>
  <c r="CQ54" i="1"/>
  <c r="CP62" i="1"/>
  <c r="CP54" i="1"/>
  <c r="DE54" i="1"/>
  <c r="CW104" i="1"/>
  <c r="CW102" i="1"/>
  <c r="CS104" i="1"/>
  <c r="CS102" i="1"/>
  <c r="DC104" i="1"/>
  <c r="DC102" i="1"/>
  <c r="DG71" i="1"/>
  <c r="DG72" i="1" s="1"/>
  <c r="DF54" i="1"/>
  <c r="DB104" i="1"/>
  <c r="DB102" i="1"/>
  <c r="DB54" i="1"/>
  <c r="CX54" i="1"/>
  <c r="DB71" i="1"/>
  <c r="DB72" i="1" s="1"/>
  <c r="CS71" i="1"/>
  <c r="CS72" i="1" s="1"/>
  <c r="CO109" i="1"/>
  <c r="CO104" i="1"/>
  <c r="CO102" i="1"/>
  <c r="CQ109" i="1"/>
  <c r="CQ104" i="1"/>
  <c r="CQ102" i="1"/>
  <c r="CN62" i="1"/>
  <c r="H72" i="1" s="1"/>
  <c r="CN54" i="1"/>
  <c r="DD54" i="1"/>
  <c r="CP109" i="1"/>
  <c r="CP104" i="1"/>
  <c r="CP102" i="1"/>
  <c r="DD71" i="1"/>
  <c r="DD72" i="1" s="1"/>
  <c r="CV57" i="1"/>
  <c r="CV55" i="1"/>
  <c r="DA54" i="1"/>
  <c r="DF72" i="1"/>
  <c r="DF73" i="1"/>
  <c r="CW71" i="1"/>
  <c r="CW72" i="1" s="1"/>
  <c r="CY54" i="1"/>
  <c r="CS57" i="1"/>
  <c r="CS55" i="1"/>
  <c r="CS56" i="1" s="1"/>
  <c r="DG54" i="1"/>
  <c r="CO62" i="1"/>
  <c r="CO54" i="1"/>
  <c r="CX72" i="1"/>
  <c r="CX73" i="1"/>
  <c r="BY43" i="1"/>
  <c r="K26" i="1" s="1"/>
  <c r="Z17" i="1" s="1"/>
  <c r="BY118" i="1" a="1"/>
  <c r="BY118" i="1" s="1"/>
  <c r="CA123" i="1"/>
  <c r="CA121" i="1" s="1"/>
  <c r="CA122" i="1" s="1"/>
  <c r="O60" i="1" s="1"/>
  <c r="CA42" i="1"/>
  <c r="CA40" i="1" s="1"/>
  <c r="BG24" i="1"/>
  <c r="BY122" i="1"/>
  <c r="BY124" i="1"/>
  <c r="K60" i="1" s="1"/>
  <c r="Z22" i="1" s="1"/>
  <c r="BY87" i="1"/>
  <c r="BY94" i="1"/>
  <c r="K47" i="1" s="1"/>
  <c r="BY75" i="1"/>
  <c r="BY77" i="1"/>
  <c r="K40" i="1" s="1"/>
  <c r="BY68" i="1"/>
  <c r="BY92" i="1"/>
  <c r="BY41" i="1"/>
  <c r="BY36" i="1"/>
  <c r="AU36" i="1" l="1"/>
  <c r="D36" i="1" s="1"/>
  <c r="I25" i="1"/>
  <c r="AU40" i="1"/>
  <c r="AU52" i="1"/>
  <c r="AU46" i="1"/>
  <c r="AU39" i="1"/>
  <c r="AU51" i="1"/>
  <c r="AU50" i="1"/>
  <c r="AU45" i="1"/>
  <c r="AU41" i="1"/>
  <c r="AU53" i="1"/>
  <c r="AU48" i="1"/>
  <c r="AU42" i="1"/>
  <c r="AU54" i="1"/>
  <c r="AU47" i="1"/>
  <c r="AU37" i="1"/>
  <c r="AU49" i="1"/>
  <c r="AU44" i="1"/>
  <c r="AU38" i="1"/>
  <c r="AU43" i="1"/>
  <c r="AU55" i="1"/>
  <c r="BD36" i="1"/>
  <c r="E36" i="1" s="1"/>
  <c r="AU34" i="1"/>
  <c r="D34" i="1" s="1"/>
  <c r="AU35" i="1"/>
  <c r="AU32" i="1"/>
  <c r="D32" i="1" s="1"/>
  <c r="AU33" i="1"/>
  <c r="AU30" i="1"/>
  <c r="D30" i="1" s="1"/>
  <c r="AU31" i="1"/>
  <c r="CA41" i="1"/>
  <c r="O26" i="1" s="1"/>
  <c r="I39" i="1"/>
  <c r="AU28" i="1"/>
  <c r="AU24" i="1"/>
  <c r="AU23" i="1"/>
  <c r="AU29" i="1"/>
  <c r="AU26" i="1"/>
  <c r="AU27" i="1"/>
  <c r="AU25" i="1"/>
  <c r="I72" i="1"/>
  <c r="J72" i="1"/>
  <c r="BM24" i="1"/>
  <c r="BY120" i="1"/>
  <c r="BF26" i="1"/>
  <c r="BE25" i="1"/>
  <c r="CB48" i="1"/>
  <c r="N30" i="1" s="1"/>
  <c r="CC48" i="1"/>
  <c r="O30" i="1" s="1"/>
  <c r="BK24" i="1"/>
  <c r="BI24" i="1"/>
  <c r="BO24" i="1" s="1"/>
  <c r="BH24" i="1"/>
  <c r="BJ24" i="1"/>
  <c r="BR24" i="1" s="1"/>
  <c r="BL24" i="1"/>
  <c r="AU21" i="1"/>
  <c r="BD21" i="1" s="1"/>
  <c r="E21" i="1" s="1"/>
  <c r="AU22" i="1"/>
  <c r="BD22" i="1" s="1"/>
  <c r="E22" i="1" s="1"/>
  <c r="AU19" i="1"/>
  <c r="BD19" i="1" s="1"/>
  <c r="E19" i="1" s="1"/>
  <c r="AU20" i="1"/>
  <c r="BD20" i="1" s="1"/>
  <c r="E20" i="1" s="1"/>
  <c r="AU17" i="1"/>
  <c r="BD17" i="1" s="1"/>
  <c r="E17" i="1" s="1"/>
  <c r="AU18" i="1"/>
  <c r="BD18" i="1" s="1"/>
  <c r="E18" i="1" s="1"/>
  <c r="CA43" i="1"/>
  <c r="M26" i="1" s="1"/>
  <c r="AA17" i="1" s="1"/>
  <c r="I46" i="1"/>
  <c r="AU16" i="1"/>
  <c r="BD16" i="1" s="1"/>
  <c r="E16" i="1" s="1"/>
  <c r="K72" i="1"/>
  <c r="BY88" i="1" a="1"/>
  <c r="BZ88" i="1" s="1"/>
  <c r="BY119" i="1"/>
  <c r="L72" i="1"/>
  <c r="I47" i="1"/>
  <c r="X20" i="1" s="1"/>
  <c r="I40" i="1"/>
  <c r="X19" i="1" s="1"/>
  <c r="I26" i="1"/>
  <c r="X17" i="1" s="1"/>
  <c r="I60" i="1"/>
  <c r="X22" i="1" s="1"/>
  <c r="CA48" i="1"/>
  <c r="M30" i="1" s="1"/>
  <c r="K30" i="1"/>
  <c r="CO28" i="1"/>
  <c r="CO29" i="1" s="1"/>
  <c r="CU28" i="1"/>
  <c r="CU29" i="1" s="1"/>
  <c r="CY28" i="1"/>
  <c r="CY29" i="1" s="1"/>
  <c r="DC28" i="1"/>
  <c r="DC29" i="1" s="1"/>
  <c r="DG28" i="1"/>
  <c r="DG29" i="1" s="1"/>
  <c r="CT28" i="1"/>
  <c r="CT29" i="1" s="1"/>
  <c r="CP28" i="1"/>
  <c r="CP29" i="1" s="1"/>
  <c r="CV28" i="1"/>
  <c r="CV29" i="1" s="1"/>
  <c r="CZ28" i="1"/>
  <c r="CZ29" i="1" s="1"/>
  <c r="DD28" i="1"/>
  <c r="DD29" i="1" s="1"/>
  <c r="CN28" i="1"/>
  <c r="CN29" i="1" s="1"/>
  <c r="CX28" i="1"/>
  <c r="CX29" i="1" s="1"/>
  <c r="DF28" i="1"/>
  <c r="DF29" i="1" s="1"/>
  <c r="CS28" i="1"/>
  <c r="CS29" i="1" s="1"/>
  <c r="CW28" i="1"/>
  <c r="CW29" i="1" s="1"/>
  <c r="DA28" i="1"/>
  <c r="DA29" i="1" s="1"/>
  <c r="DE28" i="1"/>
  <c r="DE29" i="1" s="1"/>
  <c r="DB28" i="1"/>
  <c r="DB29" i="1" s="1"/>
  <c r="CQ28" i="1"/>
  <c r="CQ29" i="1" s="1"/>
  <c r="CR28" i="1"/>
  <c r="CR29" i="1" s="1"/>
  <c r="CT58" i="1"/>
  <c r="CT59" i="1" s="1"/>
  <c r="CX58" i="1"/>
  <c r="DB58" i="1"/>
  <c r="DB59" i="1" s="1"/>
  <c r="DF58" i="1"/>
  <c r="DF59" i="1" s="1"/>
  <c r="DA58" i="1"/>
  <c r="DA59" i="1" s="1"/>
  <c r="CO58" i="1"/>
  <c r="CO59" i="1" s="1"/>
  <c r="CU58" i="1"/>
  <c r="CU59" i="1" s="1"/>
  <c r="CY58" i="1"/>
  <c r="CY59" i="1" s="1"/>
  <c r="DC58" i="1"/>
  <c r="DC59" i="1" s="1"/>
  <c r="DG58" i="1"/>
  <c r="DG59" i="1" s="1"/>
  <c r="CS58" i="1"/>
  <c r="CS59" i="1" s="1"/>
  <c r="DE58" i="1"/>
  <c r="DE59" i="1" s="1"/>
  <c r="CP58" i="1"/>
  <c r="CP59" i="1" s="1"/>
  <c r="CV58" i="1"/>
  <c r="CV59" i="1" s="1"/>
  <c r="CZ58" i="1"/>
  <c r="CZ59" i="1" s="1"/>
  <c r="DD58" i="1"/>
  <c r="DD59" i="1" s="1"/>
  <c r="CN58" i="1"/>
  <c r="CN59" i="1" s="1"/>
  <c r="CW58" i="1"/>
  <c r="CW59" i="1" s="1"/>
  <c r="CQ58" i="1"/>
  <c r="CQ59" i="1" s="1"/>
  <c r="CR58" i="1"/>
  <c r="CR59" i="1" s="1"/>
  <c r="CO57" i="1"/>
  <c r="CO55" i="1"/>
  <c r="DA55" i="1"/>
  <c r="DA57" i="1"/>
  <c r="DD57" i="1"/>
  <c r="DD55" i="1"/>
  <c r="CQ106" i="1"/>
  <c r="CQ103" i="1"/>
  <c r="CO106" i="1"/>
  <c r="CO103" i="1"/>
  <c r="CS73" i="1"/>
  <c r="CX55" i="1"/>
  <c r="CX56" i="1" s="1"/>
  <c r="CX57" i="1"/>
  <c r="CX59" i="1"/>
  <c r="DF55" i="1"/>
  <c r="DF57" i="1"/>
  <c r="DC106" i="1"/>
  <c r="DC103" i="1"/>
  <c r="CU73" i="1"/>
  <c r="CU55" i="1"/>
  <c r="CU57" i="1"/>
  <c r="CW56" i="1"/>
  <c r="CQ73" i="1"/>
  <c r="DD106" i="1"/>
  <c r="DD103" i="1"/>
  <c r="DA106" i="1"/>
  <c r="DA103" i="1"/>
  <c r="CY55" i="1"/>
  <c r="CY56" i="1" s="1"/>
  <c r="CY57" i="1"/>
  <c r="CP103" i="1"/>
  <c r="CP106" i="1"/>
  <c r="CW106" i="1"/>
  <c r="CW103" i="1"/>
  <c r="CQ57" i="1"/>
  <c r="CQ55" i="1"/>
  <c r="CQ56" i="1" s="1"/>
  <c r="CN72" i="1"/>
  <c r="CN73" i="1"/>
  <c r="DG106" i="1"/>
  <c r="DG103" i="1"/>
  <c r="CX103" i="1"/>
  <c r="CX106" i="1"/>
  <c r="CR73" i="1"/>
  <c r="DE106" i="1"/>
  <c r="DE103" i="1"/>
  <c r="CN106" i="1"/>
  <c r="CN103" i="1"/>
  <c r="CV56" i="1"/>
  <c r="CN57" i="1"/>
  <c r="CN55" i="1"/>
  <c r="CN56" i="1" s="1"/>
  <c r="DB73" i="1"/>
  <c r="DB55" i="1"/>
  <c r="DB56" i="1" s="1"/>
  <c r="DB57" i="1"/>
  <c r="DB106" i="1"/>
  <c r="DB103" i="1"/>
  <c r="DG73" i="1"/>
  <c r="CP55" i="1"/>
  <c r="CP57" i="1"/>
  <c r="CR57" i="1"/>
  <c r="CR55" i="1"/>
  <c r="CR56" i="1" s="1"/>
  <c r="CR72" i="1"/>
  <c r="DF103" i="1"/>
  <c r="DF106" i="1"/>
  <c r="CV106" i="1"/>
  <c r="CV103" i="1"/>
  <c r="CO74" i="1"/>
  <c r="CO75" i="1" s="1"/>
  <c r="CU74" i="1"/>
  <c r="CU75" i="1" s="1"/>
  <c r="CY74" i="1"/>
  <c r="CY75" i="1" s="1"/>
  <c r="DC74" i="1"/>
  <c r="DC75" i="1" s="1"/>
  <c r="DG74" i="1"/>
  <c r="DG75" i="1" s="1"/>
  <c r="CT74" i="1"/>
  <c r="CT75" i="1" s="1"/>
  <c r="DB74" i="1"/>
  <c r="DB75" i="1" s="1"/>
  <c r="CP74" i="1"/>
  <c r="CP75" i="1" s="1"/>
  <c r="CV74" i="1"/>
  <c r="CV75" i="1" s="1"/>
  <c r="CZ74" i="1"/>
  <c r="CZ75" i="1" s="1"/>
  <c r="DD74" i="1"/>
  <c r="DD75" i="1" s="1"/>
  <c r="CN74" i="1"/>
  <c r="CN75" i="1" s="1"/>
  <c r="DF74" i="1"/>
  <c r="DF75" i="1" s="1"/>
  <c r="CS74" i="1"/>
  <c r="CS75" i="1" s="1"/>
  <c r="CW74" i="1"/>
  <c r="CW75" i="1" s="1"/>
  <c r="DA74" i="1"/>
  <c r="DA75" i="1" s="1"/>
  <c r="DE74" i="1"/>
  <c r="DE75" i="1" s="1"/>
  <c r="CX74" i="1"/>
  <c r="CX75" i="1" s="1"/>
  <c r="CR74" i="1"/>
  <c r="CR75" i="1" s="1"/>
  <c r="CQ74" i="1"/>
  <c r="CQ75" i="1" s="1"/>
  <c r="DG57" i="1"/>
  <c r="DG55" i="1"/>
  <c r="DG56" i="1" s="1"/>
  <c r="CW73" i="1"/>
  <c r="DD73" i="1"/>
  <c r="CS106" i="1"/>
  <c r="CS103" i="1"/>
  <c r="DE57" i="1"/>
  <c r="DE55" i="1"/>
  <c r="CZ106" i="1"/>
  <c r="CZ103" i="1"/>
  <c r="CT103" i="1"/>
  <c r="CT106" i="1"/>
  <c r="CY73" i="1"/>
  <c r="CR106" i="1"/>
  <c r="CR103" i="1"/>
  <c r="CU106" i="1"/>
  <c r="CU103" i="1"/>
  <c r="BZ119" i="1"/>
  <c r="BY121" i="1" s="1"/>
  <c r="CI114" i="1" s="1"/>
  <c r="CK114" i="1" s="1"/>
  <c r="S58" i="1" s="1"/>
  <c r="BZ118" i="1"/>
  <c r="CA124" i="1"/>
  <c r="M60" i="1" s="1"/>
  <c r="AA22" i="1" s="1"/>
  <c r="BG25" i="1"/>
  <c r="Z19" i="1"/>
  <c r="CA77" i="1"/>
  <c r="CA94" i="1"/>
  <c r="Z20" i="1"/>
  <c r="BY69" i="1" a="1"/>
  <c r="BY37" i="1" a="1"/>
  <c r="D43" i="1" l="1"/>
  <c r="BD43" i="1"/>
  <c r="E43" i="1" s="1"/>
  <c r="D37" i="1"/>
  <c r="BD37" i="1"/>
  <c r="E37" i="1" s="1"/>
  <c r="D48" i="1"/>
  <c r="BD48" i="1"/>
  <c r="E48" i="1" s="1"/>
  <c r="D50" i="1"/>
  <c r="BD50" i="1"/>
  <c r="E50" i="1" s="1"/>
  <c r="D52" i="1"/>
  <c r="BD52" i="1"/>
  <c r="E52" i="1" s="1"/>
  <c r="D38" i="1"/>
  <c r="BD38" i="1"/>
  <c r="E38" i="1" s="1"/>
  <c r="D47" i="1"/>
  <c r="BD47" i="1"/>
  <c r="E47" i="1" s="1"/>
  <c r="D53" i="1"/>
  <c r="BD53" i="1"/>
  <c r="E53" i="1" s="1"/>
  <c r="D51" i="1"/>
  <c r="BD51" i="1"/>
  <c r="E51" i="1" s="1"/>
  <c r="D40" i="1"/>
  <c r="BD40" i="1"/>
  <c r="E40" i="1" s="1"/>
  <c r="D44" i="1"/>
  <c r="BD44" i="1"/>
  <c r="E44" i="1" s="1"/>
  <c r="D54" i="1"/>
  <c r="BD54" i="1"/>
  <c r="E54" i="1" s="1"/>
  <c r="D41" i="1"/>
  <c r="BD41" i="1"/>
  <c r="E41" i="1" s="1"/>
  <c r="D39" i="1"/>
  <c r="BD39" i="1"/>
  <c r="E39" i="1" s="1"/>
  <c r="D55" i="1"/>
  <c r="BD55" i="1"/>
  <c r="E55" i="1" s="1"/>
  <c r="D49" i="1"/>
  <c r="BD49" i="1"/>
  <c r="E49" i="1" s="1"/>
  <c r="D42" i="1"/>
  <c r="BD42" i="1"/>
  <c r="E42" i="1" s="1"/>
  <c r="D45" i="1"/>
  <c r="BD45" i="1"/>
  <c r="E45" i="1" s="1"/>
  <c r="D46" i="1"/>
  <c r="BD46" i="1"/>
  <c r="E46" i="1" s="1"/>
  <c r="BD34" i="1"/>
  <c r="E34" i="1" s="1"/>
  <c r="D35" i="1"/>
  <c r="BD35" i="1"/>
  <c r="E35" i="1" s="1"/>
  <c r="BD32" i="1"/>
  <c r="E32" i="1" s="1"/>
  <c r="D33" i="1"/>
  <c r="BD33" i="1"/>
  <c r="E33" i="1" s="1"/>
  <c r="BD30" i="1"/>
  <c r="E30" i="1" s="1"/>
  <c r="D31" i="1"/>
  <c r="BD31" i="1"/>
  <c r="E31" i="1" s="1"/>
  <c r="Y16" i="1"/>
  <c r="CE111" i="1" a="1"/>
  <c r="CF111" i="1" s="1"/>
  <c r="CB113" i="1"/>
  <c r="N57" i="1" s="1"/>
  <c r="CI113" i="1"/>
  <c r="CK113" i="1" s="1"/>
  <c r="S57" i="1" s="1"/>
  <c r="BY89" i="1"/>
  <c r="BY88" i="1"/>
  <c r="BY90" i="1" s="1"/>
  <c r="CI83" i="1" s="1"/>
  <c r="CK83" i="1" s="1"/>
  <c r="S44" i="1" s="1"/>
  <c r="BD25" i="1"/>
  <c r="E25" i="1" s="1"/>
  <c r="D25" i="1"/>
  <c r="D27" i="1"/>
  <c r="BD27" i="1"/>
  <c r="E27" i="1" s="1"/>
  <c r="D24" i="1"/>
  <c r="BD24" i="1"/>
  <c r="E24" i="1" s="1"/>
  <c r="BD23" i="1"/>
  <c r="E23" i="1" s="1"/>
  <c r="D23" i="1"/>
  <c r="D26" i="1"/>
  <c r="BD26" i="1"/>
  <c r="E26" i="1" s="1"/>
  <c r="BD28" i="1"/>
  <c r="E28" i="1" s="1"/>
  <c r="D28" i="1"/>
  <c r="D29" i="1"/>
  <c r="BD29" i="1"/>
  <c r="E29" i="1" s="1"/>
  <c r="CC113" i="1"/>
  <c r="O57" i="1" s="1"/>
  <c r="CA113" i="1"/>
  <c r="M57" i="1" s="1"/>
  <c r="BS16" i="1" a="1"/>
  <c r="BS16" i="1" s="1"/>
  <c r="K57" i="1"/>
  <c r="BS24" i="1" a="1"/>
  <c r="BS24" i="1" s="1"/>
  <c r="BS23" i="1" a="1"/>
  <c r="BS23" i="1" s="1"/>
  <c r="BS20" i="1" a="1"/>
  <c r="BS20" i="1" s="1"/>
  <c r="BS19" i="1" a="1"/>
  <c r="BS19" i="1" s="1"/>
  <c r="BM25" i="1"/>
  <c r="BS21" i="1" a="1"/>
  <c r="BS21" i="1" s="1"/>
  <c r="BS18" i="1" a="1"/>
  <c r="BS18" i="1" s="1"/>
  <c r="BS22" i="1" a="1"/>
  <c r="BS22" i="1" s="1"/>
  <c r="BS17" i="1" a="1"/>
  <c r="BS17" i="1" s="1"/>
  <c r="D17" i="1"/>
  <c r="D20" i="1"/>
  <c r="D18" i="1"/>
  <c r="D22" i="1"/>
  <c r="D16" i="1"/>
  <c r="D19" i="1"/>
  <c r="D21" i="1"/>
  <c r="BZ89" i="1"/>
  <c r="BY91" i="1" s="1"/>
  <c r="K58" i="1"/>
  <c r="CB114" i="1"/>
  <c r="N58" i="1" s="1"/>
  <c r="CC114" i="1"/>
  <c r="O58" i="1" s="1"/>
  <c r="BL25" i="1"/>
  <c r="BI25" i="1"/>
  <c r="BO25" i="1" s="1"/>
  <c r="BH25" i="1"/>
  <c r="BK25" i="1"/>
  <c r="BJ25" i="1"/>
  <c r="BR25" i="1" s="1"/>
  <c r="BF27" i="1"/>
  <c r="BE26" i="1"/>
  <c r="CY107" i="1" a="1"/>
  <c r="CY107" i="1" s="1"/>
  <c r="CY108" i="1" s="1"/>
  <c r="CR107" i="1" a="1"/>
  <c r="CR107" i="1" s="1"/>
  <c r="CR108" i="1" s="1"/>
  <c r="CR110" i="1" s="1"/>
  <c r="CR111" i="1" s="1"/>
  <c r="Y19" i="1"/>
  <c r="Y17" i="1"/>
  <c r="Y21" i="1"/>
  <c r="Y18" i="1"/>
  <c r="Y22" i="1"/>
  <c r="Y20" i="1"/>
  <c r="CZ107" i="1" a="1"/>
  <c r="CZ107" i="1" s="1"/>
  <c r="CZ108" i="1" s="1"/>
  <c r="CS107" i="1" a="1"/>
  <c r="CS107" i="1" s="1"/>
  <c r="CS108" i="1" s="1"/>
  <c r="CP107" i="1" a="1"/>
  <c r="CP107" i="1" s="1"/>
  <c r="CP108" i="1" s="1"/>
  <c r="CP110" i="1" s="1"/>
  <c r="CP111" i="1" s="1"/>
  <c r="CQ107" i="1" a="1"/>
  <c r="CQ107" i="1" s="1"/>
  <c r="CQ108" i="1" s="1"/>
  <c r="CQ110" i="1" s="1"/>
  <c r="CQ111" i="1" s="1"/>
  <c r="DF107" i="1" a="1"/>
  <c r="DF107" i="1" s="1"/>
  <c r="DF108" i="1" s="1"/>
  <c r="DB107" i="1" a="1"/>
  <c r="DB107" i="1" s="1"/>
  <c r="DB108" i="1" s="1"/>
  <c r="DE107" i="1" a="1"/>
  <c r="DE107" i="1" s="1"/>
  <c r="DE108" i="1" s="1"/>
  <c r="CX107" i="1" a="1"/>
  <c r="CX107" i="1" s="1"/>
  <c r="CX108" i="1" s="1"/>
  <c r="CW107" i="1" a="1"/>
  <c r="CW107" i="1" s="1"/>
  <c r="CW108" i="1" s="1"/>
  <c r="DD107" i="1" a="1"/>
  <c r="DD107" i="1" s="1"/>
  <c r="DD108" i="1" s="1"/>
  <c r="CV107" i="1" a="1"/>
  <c r="CV107" i="1" s="1"/>
  <c r="CV108" i="1" s="1"/>
  <c r="DG107" i="1" a="1"/>
  <c r="DG107" i="1" s="1"/>
  <c r="DG108" i="1" s="1"/>
  <c r="DC107" i="1" a="1"/>
  <c r="DC107" i="1" s="1"/>
  <c r="DC108" i="1" s="1"/>
  <c r="CO107" i="1" a="1"/>
  <c r="CO107" i="1" s="1"/>
  <c r="CO108" i="1" s="1"/>
  <c r="CO110" i="1" s="1"/>
  <c r="CO111" i="1" s="1"/>
  <c r="M40" i="1"/>
  <c r="AA19" i="1" s="1"/>
  <c r="M47" i="1"/>
  <c r="AA20" i="1" s="1"/>
  <c r="CU107" i="1" a="1"/>
  <c r="CU107" i="1" s="1"/>
  <c r="CU108" i="1" s="1"/>
  <c r="CT107" i="1" a="1"/>
  <c r="CT107" i="1" s="1"/>
  <c r="CT108" i="1" s="1"/>
  <c r="CN107" i="1" a="1"/>
  <c r="CN107" i="1" s="1"/>
  <c r="CN108" i="1" s="1"/>
  <c r="CN110" i="1" s="1"/>
  <c r="CN111" i="1" s="1"/>
  <c r="DA107" i="1" a="1"/>
  <c r="DA107" i="1" s="1"/>
  <c r="DA108" i="1" s="1"/>
  <c r="DD56" i="1"/>
  <c r="DA56" i="1"/>
  <c r="DE56" i="1"/>
  <c r="CP56" i="1"/>
  <c r="CU56" i="1"/>
  <c r="DF56" i="1"/>
  <c r="CO56" i="1"/>
  <c r="CA114" i="1"/>
  <c r="M58" i="1" s="1"/>
  <c r="BG26" i="1"/>
  <c r="BZ70" i="1"/>
  <c r="BY73" i="1" s="1"/>
  <c r="CI64" i="1" s="1"/>
  <c r="CK64" i="1" s="1"/>
  <c r="S37" i="1" s="1"/>
  <c r="BY71" i="1"/>
  <c r="BY70" i="1"/>
  <c r="BZ69" i="1"/>
  <c r="BY69" i="1"/>
  <c r="CA70" i="1"/>
  <c r="CA71" i="1"/>
  <c r="BY74" i="1" s="1"/>
  <c r="CI65" i="1" s="1"/>
  <c r="CK65" i="1" s="1"/>
  <c r="S38" i="1" s="1"/>
  <c r="BZ71" i="1"/>
  <c r="CA69" i="1"/>
  <c r="BZ38" i="1"/>
  <c r="BY40" i="1" s="1"/>
  <c r="CI33" i="1" s="1"/>
  <c r="CK33" i="1" s="1"/>
  <c r="S24" i="1" s="1"/>
  <c r="BY38" i="1"/>
  <c r="BZ37" i="1"/>
  <c r="BY37" i="1"/>
  <c r="CE112" i="1" l="1"/>
  <c r="CF112" i="1"/>
  <c r="CE111" i="1"/>
  <c r="CE115" i="1" s="1" a="1"/>
  <c r="CE115" i="1" s="1"/>
  <c r="CG115" i="1" s="1"/>
  <c r="S59" i="1" s="1"/>
  <c r="K45" i="1"/>
  <c r="CI84" i="1"/>
  <c r="CK84" i="1" s="1"/>
  <c r="S45" i="1" s="1"/>
  <c r="CE30" i="1" a="1"/>
  <c r="CE60" i="1" a="1"/>
  <c r="CE81" i="1" a="1"/>
  <c r="BS25" i="1" a="1"/>
  <c r="BS25" i="1" s="1"/>
  <c r="CR76" i="1" a="1"/>
  <c r="CR76" i="1" s="1"/>
  <c r="CR77" i="1" s="1"/>
  <c r="CR79" i="1" s="1"/>
  <c r="CR80" i="1" s="1"/>
  <c r="DF76" i="1" a="1"/>
  <c r="DF76" i="1" s="1"/>
  <c r="DF77" i="1" s="1"/>
  <c r="CX76" i="1" a="1"/>
  <c r="CX76" i="1" s="1"/>
  <c r="CX77" i="1" s="1"/>
  <c r="DA76" i="1" a="1"/>
  <c r="DA76" i="1" s="1"/>
  <c r="DA77" i="1" s="1"/>
  <c r="CP76" i="1" a="1"/>
  <c r="CP76" i="1" s="1"/>
  <c r="CP77" i="1" s="1"/>
  <c r="CP79" i="1" s="1"/>
  <c r="CP80" i="1" s="1"/>
  <c r="DG76" i="1" a="1"/>
  <c r="DG76" i="1" s="1"/>
  <c r="DG77" i="1" s="1"/>
  <c r="CZ76" i="1" a="1"/>
  <c r="CZ76" i="1" s="1"/>
  <c r="CZ77" i="1" s="1"/>
  <c r="DB76" i="1" a="1"/>
  <c r="DB76" i="1" s="1"/>
  <c r="DB77" i="1" s="1"/>
  <c r="CQ76" i="1" a="1"/>
  <c r="CQ76" i="1" s="1"/>
  <c r="CQ77" i="1" s="1"/>
  <c r="CQ79" i="1" s="1"/>
  <c r="CQ80" i="1" s="1"/>
  <c r="CW76" i="1" a="1"/>
  <c r="CW76" i="1" s="1"/>
  <c r="CW77" i="1" s="1"/>
  <c r="DE76" i="1" a="1"/>
  <c r="DE76" i="1" s="1"/>
  <c r="DE77" i="1" s="1"/>
  <c r="CA84" i="1"/>
  <c r="M45" i="1" s="1"/>
  <c r="DC76" i="1" a="1"/>
  <c r="DC76" i="1" s="1"/>
  <c r="DC77" i="1" s="1"/>
  <c r="DD76" i="1" a="1"/>
  <c r="DD76" i="1" s="1"/>
  <c r="DD77" i="1" s="1"/>
  <c r="CS76" i="1" a="1"/>
  <c r="CS76" i="1" s="1"/>
  <c r="CS77" i="1" s="1"/>
  <c r="CO76" i="1" a="1"/>
  <c r="CO76" i="1" s="1"/>
  <c r="CO77" i="1" s="1"/>
  <c r="CO79" i="1" s="1"/>
  <c r="CO80" i="1" s="1"/>
  <c r="CN76" i="1" a="1"/>
  <c r="CN76" i="1" s="1"/>
  <c r="CN77" i="1" s="1"/>
  <c r="CN79" i="1" s="1"/>
  <c r="CN80" i="1" s="1"/>
  <c r="CU76" i="1" a="1"/>
  <c r="CU76" i="1" s="1"/>
  <c r="CU77" i="1" s="1"/>
  <c r="CY76" i="1" a="1"/>
  <c r="CY76" i="1" s="1"/>
  <c r="CY77" i="1" s="1"/>
  <c r="CV76" i="1" a="1"/>
  <c r="CV76" i="1" s="1"/>
  <c r="CV77" i="1" s="1"/>
  <c r="CT76" i="1" a="1"/>
  <c r="CT76" i="1" s="1"/>
  <c r="CT77" i="1" s="1"/>
  <c r="BN25" i="1" a="1"/>
  <c r="BN25" i="1" s="1"/>
  <c r="BQ20" i="1" a="1"/>
  <c r="BQ20" i="1" s="1"/>
  <c r="BN24" i="1" a="1"/>
  <c r="BN24" i="1" s="1"/>
  <c r="BQ17" i="1" a="1"/>
  <c r="BQ17" i="1" s="1"/>
  <c r="BP25" i="1" a="1"/>
  <c r="BP25" i="1" s="1"/>
  <c r="BT25" i="1" s="1"/>
  <c r="BU25" i="1" s="1"/>
  <c r="CB84" i="1"/>
  <c r="N45" i="1" s="1"/>
  <c r="BQ25" i="1" a="1"/>
  <c r="BQ25" i="1" s="1"/>
  <c r="BQ24" i="1" a="1"/>
  <c r="BQ24" i="1" s="1"/>
  <c r="BQ23" i="1" a="1"/>
  <c r="BQ23" i="1" s="1"/>
  <c r="BQ19" i="1" a="1"/>
  <c r="BQ19" i="1" s="1"/>
  <c r="BN18" i="1" a="1"/>
  <c r="BN18" i="1" s="1"/>
  <c r="BN16" i="1" a="1"/>
  <c r="BN16" i="1" s="1"/>
  <c r="BN17" i="1" a="1"/>
  <c r="BN17" i="1" s="1"/>
  <c r="BN19" i="1" a="1"/>
  <c r="BN19" i="1" s="1"/>
  <c r="BN20" i="1" a="1"/>
  <c r="BN20" i="1" s="1"/>
  <c r="BN21" i="1" a="1"/>
  <c r="BN21" i="1" s="1"/>
  <c r="BN22" i="1" a="1"/>
  <c r="BN22" i="1" s="1"/>
  <c r="BN23" i="1" a="1"/>
  <c r="BN23" i="1" s="1"/>
  <c r="BP17" i="1" a="1"/>
  <c r="BP17" i="1" s="1"/>
  <c r="BP16" i="1" a="1"/>
  <c r="BP16" i="1" s="1"/>
  <c r="BT16" i="1" s="1"/>
  <c r="BP18" i="1" a="1"/>
  <c r="BP18" i="1" s="1"/>
  <c r="BP19" i="1" a="1"/>
  <c r="BP19" i="1" s="1"/>
  <c r="BT19" i="1" s="1"/>
  <c r="BP20" i="1" a="1"/>
  <c r="BP20" i="1" s="1"/>
  <c r="BT20" i="1" s="1"/>
  <c r="BP21" i="1" a="1"/>
  <c r="BP21" i="1" s="1"/>
  <c r="BT21" i="1" s="1"/>
  <c r="BP22" i="1" a="1"/>
  <c r="BP22" i="1" s="1"/>
  <c r="BT22" i="1" s="1"/>
  <c r="BP23" i="1" a="1"/>
  <c r="BP23" i="1" s="1"/>
  <c r="CC84" i="1"/>
  <c r="O45" i="1" s="1"/>
  <c r="BP24" i="1" a="1"/>
  <c r="BP24" i="1" s="1"/>
  <c r="BQ22" i="1" a="1"/>
  <c r="BQ22" i="1" s="1"/>
  <c r="BQ18" i="1" a="1"/>
  <c r="BQ18" i="1" s="1"/>
  <c r="BM26" i="1"/>
  <c r="BQ21" i="1" a="1"/>
  <c r="BQ21" i="1" s="1"/>
  <c r="BQ16" i="1" a="1"/>
  <c r="BQ16" i="1" s="1"/>
  <c r="K24" i="1"/>
  <c r="CC33" i="1"/>
  <c r="O24" i="1" s="1"/>
  <c r="CB33" i="1"/>
  <c r="N24" i="1" s="1"/>
  <c r="BF28" i="1"/>
  <c r="BE27" i="1"/>
  <c r="K44" i="1"/>
  <c r="CC83" i="1"/>
  <c r="O44" i="1" s="1"/>
  <c r="CB83" i="1"/>
  <c r="N44" i="1" s="1"/>
  <c r="K37" i="1"/>
  <c r="CB64" i="1"/>
  <c r="N37" i="1" s="1"/>
  <c r="CC64" i="1"/>
  <c r="O37" i="1" s="1"/>
  <c r="K38" i="1"/>
  <c r="CB65" i="1"/>
  <c r="N38" i="1" s="1"/>
  <c r="CC65" i="1"/>
  <c r="O38" i="1" s="1"/>
  <c r="BL26" i="1"/>
  <c r="BJ26" i="1"/>
  <c r="BI26" i="1"/>
  <c r="BO26" i="1" s="1"/>
  <c r="BK26" i="1"/>
  <c r="BH26" i="1"/>
  <c r="CA83" i="1"/>
  <c r="M44" i="1" s="1"/>
  <c r="CN118" i="1" a="1"/>
  <c r="CN118" i="1" s="1"/>
  <c r="CN120" i="1" s="1"/>
  <c r="H80" i="1" s="1"/>
  <c r="DA60" i="1" a="1"/>
  <c r="DA60" i="1" s="1"/>
  <c r="DA61" i="1" s="1"/>
  <c r="CX60" i="1" a="1"/>
  <c r="CX60" i="1" s="1"/>
  <c r="CX61" i="1" s="1"/>
  <c r="DD60" i="1" a="1"/>
  <c r="DD60" i="1" s="1"/>
  <c r="DD61" i="1" s="1"/>
  <c r="CO60" i="1" a="1"/>
  <c r="CO60" i="1" s="1"/>
  <c r="CO61" i="1" s="1"/>
  <c r="CO63" i="1" s="1"/>
  <c r="CO64" i="1" s="1"/>
  <c r="DB60" i="1" a="1"/>
  <c r="DB60" i="1" s="1"/>
  <c r="DB61" i="1" s="1"/>
  <c r="CU60" i="1" a="1"/>
  <c r="CU60" i="1" s="1"/>
  <c r="CU61" i="1" s="1"/>
  <c r="BY72" i="1"/>
  <c r="CI63" i="1" s="1"/>
  <c r="CK63" i="1" s="1"/>
  <c r="S36" i="1" s="1"/>
  <c r="CT60" i="1" a="1"/>
  <c r="CT60" i="1" s="1"/>
  <c r="CT61" i="1" s="1"/>
  <c r="CZ60" i="1" a="1"/>
  <c r="CZ60" i="1" s="1"/>
  <c r="CZ61" i="1" s="1"/>
  <c r="DC60" i="1" a="1"/>
  <c r="DC60" i="1" s="1"/>
  <c r="DC61" i="1" s="1"/>
  <c r="CW60" i="1" a="1"/>
  <c r="CW60" i="1" s="1"/>
  <c r="CW61" i="1" s="1"/>
  <c r="CS60" i="1" a="1"/>
  <c r="CS60" i="1" s="1"/>
  <c r="CS61" i="1" s="1"/>
  <c r="CV60" i="1" a="1"/>
  <c r="CV60" i="1" s="1"/>
  <c r="CV61" i="1" s="1"/>
  <c r="DF60" i="1" a="1"/>
  <c r="DF60" i="1" s="1"/>
  <c r="DF61" i="1" s="1"/>
  <c r="CP60" i="1" a="1"/>
  <c r="CP60" i="1" s="1"/>
  <c r="CP61" i="1" s="1"/>
  <c r="CP63" i="1" s="1"/>
  <c r="DE60" i="1" a="1"/>
  <c r="DE60" i="1" s="1"/>
  <c r="DE61" i="1" s="1"/>
  <c r="CQ60" i="1" a="1"/>
  <c r="CQ60" i="1" s="1"/>
  <c r="CQ61" i="1" s="1"/>
  <c r="CQ63" i="1" s="1"/>
  <c r="CN60" i="1" a="1"/>
  <c r="CN60" i="1" s="1"/>
  <c r="CN61" i="1" s="1"/>
  <c r="CN63" i="1" s="1"/>
  <c r="DG60" i="1" a="1"/>
  <c r="DG60" i="1" s="1"/>
  <c r="DG61" i="1" s="1"/>
  <c r="CY60" i="1" a="1"/>
  <c r="CY60" i="1" s="1"/>
  <c r="CY61" i="1" s="1"/>
  <c r="CR60" i="1" a="1"/>
  <c r="CR60" i="1" s="1"/>
  <c r="CR61" i="1" s="1"/>
  <c r="CR63" i="1" s="1"/>
  <c r="BY39" i="1"/>
  <c r="CI32" i="1" s="1"/>
  <c r="CK32" i="1" s="1"/>
  <c r="S23" i="1" s="1"/>
  <c r="DF30" i="1" a="1"/>
  <c r="DF30" i="1" s="1"/>
  <c r="DF31" i="1" s="1"/>
  <c r="DE30" i="1" a="1"/>
  <c r="DE30" i="1" s="1"/>
  <c r="DE31" i="1" s="1"/>
  <c r="DB30" i="1" a="1"/>
  <c r="DB30" i="1" s="1"/>
  <c r="DB31" i="1" s="1"/>
  <c r="CW30" i="1" a="1"/>
  <c r="CW30" i="1" s="1"/>
  <c r="CW31" i="1" s="1"/>
  <c r="CZ30" i="1" a="1"/>
  <c r="CZ30" i="1" s="1"/>
  <c r="CZ31" i="1" s="1"/>
  <c r="CR30" i="1" a="1"/>
  <c r="CR30" i="1" s="1"/>
  <c r="CR31" i="1" s="1"/>
  <c r="CR33" i="1" s="1"/>
  <c r="CR34" i="1" s="1"/>
  <c r="CV30" i="1" a="1"/>
  <c r="CV30" i="1" s="1"/>
  <c r="CV31" i="1" s="1"/>
  <c r="DD30" i="1" a="1"/>
  <c r="DD30" i="1" s="1"/>
  <c r="DD31" i="1" s="1"/>
  <c r="CX30" i="1" a="1"/>
  <c r="CX30" i="1" s="1"/>
  <c r="CX31" i="1" s="1"/>
  <c r="CQ30" i="1" a="1"/>
  <c r="CQ30" i="1" s="1"/>
  <c r="CQ31" i="1" s="1"/>
  <c r="CQ33" i="1" s="1"/>
  <c r="CQ34" i="1" s="1"/>
  <c r="DC30" i="1" a="1"/>
  <c r="DC30" i="1" s="1"/>
  <c r="DC31" i="1" s="1"/>
  <c r="CY30" i="1" a="1"/>
  <c r="CY30" i="1" s="1"/>
  <c r="CY31" i="1" s="1"/>
  <c r="DA30" i="1" a="1"/>
  <c r="DA30" i="1" s="1"/>
  <c r="DA31" i="1" s="1"/>
  <c r="CU30" i="1" a="1"/>
  <c r="CU30" i="1" s="1"/>
  <c r="CU31" i="1" s="1"/>
  <c r="CT30" i="1" a="1"/>
  <c r="CT30" i="1" s="1"/>
  <c r="CT31" i="1" s="1"/>
  <c r="CN30" i="1" a="1"/>
  <c r="CN30" i="1" s="1"/>
  <c r="CN31" i="1" s="1"/>
  <c r="CN33" i="1" s="1"/>
  <c r="CN34" i="1" s="1"/>
  <c r="CO30" i="1" a="1"/>
  <c r="CO30" i="1" s="1"/>
  <c r="CO31" i="1" s="1"/>
  <c r="CO33" i="1" s="1"/>
  <c r="CO34" i="1" s="1"/>
  <c r="CP30" i="1" a="1"/>
  <c r="CP30" i="1" s="1"/>
  <c r="CP31" i="1" s="1"/>
  <c r="CP33" i="1" s="1"/>
  <c r="CP34" i="1" s="1"/>
  <c r="CS30" i="1" a="1"/>
  <c r="CS30" i="1" s="1"/>
  <c r="CS31" i="1" s="1"/>
  <c r="DG30" i="1" a="1"/>
  <c r="DG30" i="1" s="1"/>
  <c r="DG31" i="1" s="1"/>
  <c r="BG27" i="1"/>
  <c r="CA65" i="1"/>
  <c r="M38" i="1" s="1"/>
  <c r="CA64" i="1"/>
  <c r="M37" i="1" s="1"/>
  <c r="CA33" i="1"/>
  <c r="M24" i="1" s="1"/>
  <c r="CE81" i="1" l="1"/>
  <c r="CE82" i="1"/>
  <c r="CF81" i="1"/>
  <c r="CF82" i="1"/>
  <c r="CE60" i="1"/>
  <c r="CF61" i="1"/>
  <c r="CG60" i="1"/>
  <c r="CG62" i="1"/>
  <c r="CE62" i="1"/>
  <c r="CF62" i="1"/>
  <c r="CF60" i="1"/>
  <c r="CG61" i="1"/>
  <c r="CE61" i="1"/>
  <c r="CE30" i="1"/>
  <c r="CF31" i="1"/>
  <c r="CF30" i="1"/>
  <c r="CE31" i="1"/>
  <c r="BT23" i="1"/>
  <c r="BU23" i="1" s="1"/>
  <c r="BP26" i="1" a="1"/>
  <c r="BP26" i="1" s="1"/>
  <c r="BS26" i="1" a="1"/>
  <c r="BS26" i="1" s="1"/>
  <c r="BT17" i="1"/>
  <c r="BU17" i="1" s="1"/>
  <c r="BQ26" i="1" a="1"/>
  <c r="BQ26" i="1" s="1"/>
  <c r="BT18" i="1"/>
  <c r="BU18" i="1" s="1"/>
  <c r="BT24" i="1"/>
  <c r="BV24" i="1" s="1"/>
  <c r="BV22" i="1"/>
  <c r="BU22" i="1"/>
  <c r="BU21" i="1"/>
  <c r="BV21" i="1"/>
  <c r="BV16" i="1"/>
  <c r="BU16" i="1"/>
  <c r="BU20" i="1"/>
  <c r="BV20" i="1"/>
  <c r="BV19" i="1"/>
  <c r="BU19" i="1"/>
  <c r="BV25" i="1"/>
  <c r="BN26" i="1" a="1"/>
  <c r="BN26" i="1" s="1"/>
  <c r="BR26" i="1"/>
  <c r="BM27" i="1"/>
  <c r="I74" i="1"/>
  <c r="I73" i="1"/>
  <c r="K36" i="1"/>
  <c r="CC63" i="1"/>
  <c r="O36" i="1" s="1"/>
  <c r="CB63" i="1"/>
  <c r="N36" i="1" s="1"/>
  <c r="BF29" i="1"/>
  <c r="BE28" i="1"/>
  <c r="CB32" i="1"/>
  <c r="N23" i="1" s="1"/>
  <c r="CC32" i="1"/>
  <c r="O23" i="1" s="1"/>
  <c r="BK27" i="1"/>
  <c r="BL27" i="1"/>
  <c r="BJ27" i="1"/>
  <c r="BR27" i="1" s="1"/>
  <c r="BH27" i="1"/>
  <c r="BI27" i="1"/>
  <c r="CA63" i="1"/>
  <c r="M36" i="1" s="1"/>
  <c r="CN121" i="1"/>
  <c r="H81" i="1" s="1"/>
  <c r="CA32" i="1"/>
  <c r="M23" i="1" s="1"/>
  <c r="K23" i="1"/>
  <c r="CN64" i="1"/>
  <c r="H74" i="1" s="1"/>
  <c r="H73" i="1"/>
  <c r="CQ64" i="1"/>
  <c r="K74" i="1" s="1"/>
  <c r="K73" i="1"/>
  <c r="CR64" i="1"/>
  <c r="L74" i="1" s="1"/>
  <c r="L73" i="1"/>
  <c r="CP64" i="1"/>
  <c r="J74" i="1" s="1"/>
  <c r="J73" i="1"/>
  <c r="BG28" i="1"/>
  <c r="BT26" i="1" l="1"/>
  <c r="BU26" i="1" s="1"/>
  <c r="CE34" i="1" a="1"/>
  <c r="CE34" i="1" s="1"/>
  <c r="CG34" i="1" s="1"/>
  <c r="S25" i="1" s="1"/>
  <c r="CE66" i="1" a="1"/>
  <c r="CE66" i="1" s="1"/>
  <c r="CG66" i="1" s="1"/>
  <c r="S39" i="1" s="1"/>
  <c r="CE85" i="1" a="1"/>
  <c r="CE85" i="1" s="1"/>
  <c r="CG85" i="1" s="1"/>
  <c r="S46" i="1" s="1"/>
  <c r="BV23" i="1"/>
  <c r="BQ27" i="1" a="1"/>
  <c r="BQ27" i="1" s="1"/>
  <c r="BS27" i="1" a="1"/>
  <c r="BS27" i="1" s="1"/>
  <c r="BV17" i="1"/>
  <c r="H83" i="1"/>
  <c r="H82" i="1"/>
  <c r="BP27" i="1" a="1"/>
  <c r="BP27" i="1" s="1"/>
  <c r="I75" i="1"/>
  <c r="I76" i="1"/>
  <c r="J75" i="1"/>
  <c r="J76" i="1"/>
  <c r="H76" i="1"/>
  <c r="H75" i="1"/>
  <c r="BU24" i="1"/>
  <c r="BV18" i="1"/>
  <c r="BN27" i="1" a="1"/>
  <c r="BN27" i="1" s="1"/>
  <c r="BO27" i="1"/>
  <c r="BM28" i="1"/>
  <c r="BF30" i="1"/>
  <c r="BE29" i="1"/>
  <c r="BK28" i="1"/>
  <c r="BJ28" i="1"/>
  <c r="BR28" i="1" s="1"/>
  <c r="BH28" i="1"/>
  <c r="BL28" i="1"/>
  <c r="BI28" i="1"/>
  <c r="BO28" i="1" s="1"/>
  <c r="BG29" i="1"/>
  <c r="BV26" i="1" l="1"/>
  <c r="BT27" i="1"/>
  <c r="BV27" i="1" s="1"/>
  <c r="BS28" i="1" a="1"/>
  <c r="BS28" i="1" s="1"/>
  <c r="BQ28" i="1" a="1"/>
  <c r="BQ28" i="1" s="1"/>
  <c r="BN28" i="1" a="1"/>
  <c r="BN28" i="1" s="1"/>
  <c r="BM29" i="1"/>
  <c r="BP28" i="1" a="1"/>
  <c r="BP28" i="1" s="1"/>
  <c r="BL29" i="1"/>
  <c r="BK29" i="1"/>
  <c r="BI29" i="1"/>
  <c r="BJ29" i="1"/>
  <c r="BR29" i="1" s="1"/>
  <c r="BH29" i="1"/>
  <c r="BF31" i="1"/>
  <c r="BE30" i="1"/>
  <c r="BG30" i="1"/>
  <c r="BU27" i="1" l="1"/>
  <c r="BT28" i="1"/>
  <c r="BV28" i="1" s="1"/>
  <c r="BS29" i="1" a="1"/>
  <c r="BS29" i="1" s="1"/>
  <c r="BN29" i="1" a="1"/>
  <c r="BN29" i="1" s="1"/>
  <c r="BP29" i="1" a="1"/>
  <c r="BP29" i="1" s="1"/>
  <c r="BM30" i="1"/>
  <c r="BO29" i="1"/>
  <c r="BQ29" i="1" a="1"/>
  <c r="BQ29" i="1" s="1"/>
  <c r="BL30" i="1"/>
  <c r="BJ30" i="1"/>
  <c r="BR30" i="1" s="1"/>
  <c r="BK30" i="1"/>
  <c r="BI30" i="1"/>
  <c r="BH30" i="1"/>
  <c r="BF32" i="1"/>
  <c r="BE31" i="1"/>
  <c r="BG31" i="1"/>
  <c r="BQ30" i="1" l="1" a="1"/>
  <c r="BQ30" i="1" s="1"/>
  <c r="BT29" i="1"/>
  <c r="BU29" i="1" s="1"/>
  <c r="BP30" i="1" a="1"/>
  <c r="BP30" i="1" s="1"/>
  <c r="BS30" i="1" a="1"/>
  <c r="BS30" i="1" s="1"/>
  <c r="BU28" i="1"/>
  <c r="BN30" i="1" a="1"/>
  <c r="BN30" i="1" s="1"/>
  <c r="BM31" i="1"/>
  <c r="BO30" i="1"/>
  <c r="BK31" i="1"/>
  <c r="BL31" i="1"/>
  <c r="BJ31" i="1"/>
  <c r="BR31" i="1" s="1"/>
  <c r="BI31" i="1"/>
  <c r="BO31" i="1" s="1"/>
  <c r="BH31" i="1"/>
  <c r="BF33" i="1"/>
  <c r="BE32" i="1"/>
  <c r="BG32" i="1"/>
  <c r="BT30" i="1" l="1"/>
  <c r="BV30" i="1" s="1"/>
  <c r="BV29" i="1"/>
  <c r="BS31" i="1" a="1"/>
  <c r="BS31" i="1" s="1"/>
  <c r="BP31" i="1" a="1"/>
  <c r="BP31" i="1" s="1"/>
  <c r="BN31" i="1" a="1"/>
  <c r="BN31" i="1" s="1"/>
  <c r="BM32" i="1"/>
  <c r="BQ31" i="1" a="1"/>
  <c r="BQ31" i="1" s="1"/>
  <c r="BK32" i="1"/>
  <c r="BH32" i="1"/>
  <c r="BL32" i="1"/>
  <c r="BJ32" i="1"/>
  <c r="BR32" i="1" s="1"/>
  <c r="BI32" i="1"/>
  <c r="BO32" i="1" s="1"/>
  <c r="BF34" i="1"/>
  <c r="BE33" i="1"/>
  <c r="BG33" i="1"/>
  <c r="BT31" i="1" l="1"/>
  <c r="BU31" i="1" s="1"/>
  <c r="BU30" i="1"/>
  <c r="BS32" i="1" a="1"/>
  <c r="BS32" i="1" s="1"/>
  <c r="BQ32" i="1" a="1"/>
  <c r="BQ32" i="1" s="1"/>
  <c r="BP32" i="1" a="1"/>
  <c r="BP32" i="1" s="1"/>
  <c r="BM33" i="1"/>
  <c r="BN32" i="1" a="1"/>
  <c r="BN32" i="1" s="1"/>
  <c r="BL33" i="1"/>
  <c r="BJ33" i="1"/>
  <c r="BR33" i="1" s="1"/>
  <c r="BI33" i="1"/>
  <c r="BO33" i="1" s="1"/>
  <c r="BK33" i="1"/>
  <c r="BH33" i="1"/>
  <c r="BF35" i="1"/>
  <c r="BE34" i="1"/>
  <c r="BG34" i="1"/>
  <c r="BT32" i="1" l="1"/>
  <c r="BV32" i="1" s="1"/>
  <c r="BV31" i="1"/>
  <c r="BS33" i="1" a="1"/>
  <c r="BS33" i="1" s="1"/>
  <c r="BN33" i="1" a="1"/>
  <c r="BN33" i="1" s="1"/>
  <c r="BQ33" i="1" a="1"/>
  <c r="BQ33" i="1" s="1"/>
  <c r="BM34" i="1"/>
  <c r="BP33" i="1" a="1"/>
  <c r="BP33" i="1" s="1"/>
  <c r="BL34" i="1"/>
  <c r="BJ34" i="1"/>
  <c r="BR34" i="1" s="1"/>
  <c r="BI34" i="1"/>
  <c r="BH34" i="1"/>
  <c r="BK34" i="1"/>
  <c r="BF36" i="1"/>
  <c r="BE35" i="1"/>
  <c r="BG35" i="1"/>
  <c r="BS34" i="1" l="1" a="1"/>
  <c r="BS34" i="1" s="1"/>
  <c r="BU32" i="1"/>
  <c r="BT33" i="1"/>
  <c r="BV33" i="1" s="1"/>
  <c r="BQ34" i="1" a="1"/>
  <c r="BQ34" i="1" s="1"/>
  <c r="BO34" i="1"/>
  <c r="BN34" i="1" a="1"/>
  <c r="BN34" i="1" s="1"/>
  <c r="BM35" i="1"/>
  <c r="BP34" i="1" a="1"/>
  <c r="BP34" i="1" s="1"/>
  <c r="BK35" i="1"/>
  <c r="BL35" i="1"/>
  <c r="BI35" i="1"/>
  <c r="BH35" i="1"/>
  <c r="BJ35" i="1"/>
  <c r="BR35" i="1" s="1"/>
  <c r="BF37" i="1"/>
  <c r="BE36" i="1"/>
  <c r="BG36" i="1"/>
  <c r="BQ35" i="1" l="1" a="1"/>
  <c r="BQ35" i="1" s="1"/>
  <c r="BU33" i="1"/>
  <c r="BN35" i="1" a="1"/>
  <c r="BN35" i="1" s="1"/>
  <c r="BS35" i="1" a="1"/>
  <c r="BS35" i="1" s="1"/>
  <c r="BT34" i="1"/>
  <c r="BU34" i="1" s="1"/>
  <c r="BM36" i="1"/>
  <c r="BO35" i="1"/>
  <c r="BP35" i="1" a="1"/>
  <c r="BP35" i="1" s="1"/>
  <c r="BK36" i="1"/>
  <c r="BJ36" i="1"/>
  <c r="BR36" i="1" s="1"/>
  <c r="BH36" i="1"/>
  <c r="BI36" i="1"/>
  <c r="BL36" i="1"/>
  <c r="BF38" i="1"/>
  <c r="BE37" i="1"/>
  <c r="BG37" i="1"/>
  <c r="BQ36" i="1" l="1" a="1"/>
  <c r="BQ36" i="1" s="1"/>
  <c r="BT35" i="1"/>
  <c r="BV35" i="1" s="1"/>
  <c r="BN36" i="1" a="1"/>
  <c r="BN36" i="1" s="1"/>
  <c r="BS36" i="1" a="1"/>
  <c r="BS36" i="1" s="1"/>
  <c r="BO36" i="1"/>
  <c r="BV34" i="1"/>
  <c r="BP36" i="1" a="1"/>
  <c r="BP36" i="1" s="1"/>
  <c r="BM37" i="1"/>
  <c r="BL37" i="1"/>
  <c r="BK37" i="1"/>
  <c r="BI37" i="1"/>
  <c r="BO37" i="1" s="1"/>
  <c r="BJ37" i="1"/>
  <c r="BR37" i="1" s="1"/>
  <c r="BH37" i="1"/>
  <c r="BF39" i="1"/>
  <c r="BE38" i="1"/>
  <c r="BG38" i="1"/>
  <c r="BU35" i="1" l="1"/>
  <c r="BT36" i="1"/>
  <c r="BU36" i="1" s="1"/>
  <c r="BS37" i="1" a="1"/>
  <c r="BS37" i="1" s="1"/>
  <c r="BN37" i="1" a="1"/>
  <c r="BN37" i="1" s="1"/>
  <c r="BM38" i="1"/>
  <c r="BP37" i="1" a="1"/>
  <c r="BP37" i="1" s="1"/>
  <c r="BQ37" i="1" a="1"/>
  <c r="BQ37" i="1" s="1"/>
  <c r="BL38" i="1"/>
  <c r="BJ38" i="1"/>
  <c r="BR38" i="1" s="1"/>
  <c r="BK38" i="1"/>
  <c r="BI38" i="1"/>
  <c r="BH38" i="1"/>
  <c r="BF40" i="1"/>
  <c r="BE39" i="1"/>
  <c r="BG39" i="1"/>
  <c r="BV36" i="1" l="1"/>
  <c r="BQ38" i="1" a="1"/>
  <c r="BQ38" i="1" s="1"/>
  <c r="BT37" i="1"/>
  <c r="BU37" i="1" s="1"/>
  <c r="BS38" i="1" a="1"/>
  <c r="BS38" i="1" s="1"/>
  <c r="BN38" i="1" a="1"/>
  <c r="BN38" i="1" s="1"/>
  <c r="BO38" i="1"/>
  <c r="BP38" i="1" a="1"/>
  <c r="BP38" i="1" s="1"/>
  <c r="BM39" i="1"/>
  <c r="BK39" i="1"/>
  <c r="BJ39" i="1"/>
  <c r="BR39" i="1" s="1"/>
  <c r="BL39" i="1"/>
  <c r="BH39" i="1"/>
  <c r="BI39" i="1"/>
  <c r="BF41" i="1"/>
  <c r="BE40" i="1"/>
  <c r="BG40" i="1"/>
  <c r="BV37" i="1" l="1"/>
  <c r="BT38" i="1"/>
  <c r="BV38" i="1" s="1"/>
  <c r="BS39" i="1" a="1"/>
  <c r="BS39" i="1" s="1"/>
  <c r="BN39" i="1" a="1"/>
  <c r="BN39" i="1" s="1"/>
  <c r="BQ39" i="1" a="1"/>
  <c r="BQ39" i="1" s="1"/>
  <c r="BO39" i="1"/>
  <c r="BM40" i="1"/>
  <c r="BP39" i="1" a="1"/>
  <c r="BP39" i="1" s="1"/>
  <c r="BK40" i="1"/>
  <c r="BL40" i="1"/>
  <c r="BI40" i="1"/>
  <c r="BH40" i="1"/>
  <c r="BJ40" i="1"/>
  <c r="BR40" i="1" s="1"/>
  <c r="BF42" i="1"/>
  <c r="BE41" i="1"/>
  <c r="BG41" i="1"/>
  <c r="BT39" i="1" l="1"/>
  <c r="BU39" i="1" s="1"/>
  <c r="BU38" i="1"/>
  <c r="BS40" i="1" a="1"/>
  <c r="BS40" i="1" s="1"/>
  <c r="BP40" i="1" a="1"/>
  <c r="BP40" i="1" s="1"/>
  <c r="BQ40" i="1" a="1"/>
  <c r="BQ40" i="1" s="1"/>
  <c r="BM41" i="1"/>
  <c r="BN40" i="1" a="1"/>
  <c r="BN40" i="1" s="1"/>
  <c r="BO40" i="1"/>
  <c r="BL41" i="1"/>
  <c r="BI41" i="1"/>
  <c r="BK41" i="1"/>
  <c r="BH41" i="1"/>
  <c r="BJ41" i="1"/>
  <c r="BR41" i="1" s="1"/>
  <c r="BF43" i="1"/>
  <c r="BE42" i="1"/>
  <c r="BG42" i="1"/>
  <c r="BT40" i="1" l="1"/>
  <c r="BV40" i="1" s="1"/>
  <c r="BV39" i="1"/>
  <c r="BS41" i="1" a="1"/>
  <c r="BS41" i="1" s="1"/>
  <c r="BQ41" i="1" a="1"/>
  <c r="BQ41" i="1" s="1"/>
  <c r="BN41" i="1" a="1"/>
  <c r="BN41" i="1" s="1"/>
  <c r="BO41" i="1"/>
  <c r="BP41" i="1" a="1"/>
  <c r="BP41" i="1" s="1"/>
  <c r="BM42" i="1"/>
  <c r="BL42" i="1"/>
  <c r="BJ42" i="1"/>
  <c r="BR42" i="1" s="1"/>
  <c r="BK42" i="1"/>
  <c r="BI42" i="1"/>
  <c r="BO42" i="1" s="1"/>
  <c r="BH42" i="1"/>
  <c r="BF44" i="1"/>
  <c r="BE43" i="1"/>
  <c r="BG43" i="1"/>
  <c r="BU40" i="1" l="1"/>
  <c r="BT41" i="1"/>
  <c r="BV41" i="1" s="1"/>
  <c r="BN42" i="1" a="1"/>
  <c r="BN42" i="1" s="1"/>
  <c r="BQ42" i="1" a="1"/>
  <c r="BQ42" i="1" s="1"/>
  <c r="BS42" i="1" a="1"/>
  <c r="BS42" i="1" s="1"/>
  <c r="BP42" i="1" a="1"/>
  <c r="BP42" i="1" s="1"/>
  <c r="BM43" i="1"/>
  <c r="BF45" i="1"/>
  <c r="BE44" i="1"/>
  <c r="BK43" i="1"/>
  <c r="BL43" i="1"/>
  <c r="BJ43" i="1"/>
  <c r="BR43" i="1" s="1"/>
  <c r="BH43" i="1"/>
  <c r="BI43" i="1"/>
  <c r="BO43" i="1" s="1"/>
  <c r="BG44" i="1"/>
  <c r="BU41" i="1" l="1"/>
  <c r="BT42" i="1"/>
  <c r="BV42" i="1" s="1"/>
  <c r="BS43" i="1" a="1"/>
  <c r="BS43" i="1" s="1"/>
  <c r="BN43" i="1" a="1"/>
  <c r="BN43" i="1" s="1"/>
  <c r="BP43" i="1" a="1"/>
  <c r="BP43" i="1" s="1"/>
  <c r="BM44" i="1"/>
  <c r="BQ43" i="1" a="1"/>
  <c r="BQ43" i="1" s="1"/>
  <c r="BK44" i="1"/>
  <c r="BJ44" i="1"/>
  <c r="BR44" i="1" s="1"/>
  <c r="BH44" i="1"/>
  <c r="BL44" i="1"/>
  <c r="BI44" i="1"/>
  <c r="BF46" i="1"/>
  <c r="BE45" i="1"/>
  <c r="BG45" i="1"/>
  <c r="BU42" i="1" l="1"/>
  <c r="BP44" i="1" a="1"/>
  <c r="BP44" i="1" s="1"/>
  <c r="BS44" i="1" a="1"/>
  <c r="BS44" i="1" s="1"/>
  <c r="BT43" i="1"/>
  <c r="BV43" i="1" s="1"/>
  <c r="BN44" i="1" a="1"/>
  <c r="BN44" i="1" s="1"/>
  <c r="BO44" i="1"/>
  <c r="BQ44" i="1" a="1"/>
  <c r="BQ44" i="1" s="1"/>
  <c r="BM45" i="1"/>
  <c r="BF47" i="1"/>
  <c r="BE46" i="1"/>
  <c r="BL45" i="1"/>
  <c r="BK45" i="1"/>
  <c r="BI45" i="1"/>
  <c r="BO45" i="1" s="1"/>
  <c r="BJ45" i="1"/>
  <c r="BH45" i="1"/>
  <c r="BG46" i="1"/>
  <c r="BT44" i="1" l="1"/>
  <c r="BV44" i="1" s="1"/>
  <c r="BQ45" i="1" a="1"/>
  <c r="BQ45" i="1" s="1"/>
  <c r="BU43" i="1"/>
  <c r="BS45" i="1" a="1"/>
  <c r="BS45" i="1" s="1"/>
  <c r="BN45" i="1" a="1"/>
  <c r="BN45" i="1" s="1"/>
  <c r="BP45" i="1" a="1"/>
  <c r="BP45" i="1" s="1"/>
  <c r="BR45" i="1"/>
  <c r="BM46" i="1"/>
  <c r="BL46" i="1"/>
  <c r="BJ46" i="1"/>
  <c r="BI46" i="1"/>
  <c r="BH46" i="1"/>
  <c r="BK46" i="1"/>
  <c r="BS46" i="1" s="1" a="1"/>
  <c r="BS46" i="1" s="1"/>
  <c r="BF48" i="1"/>
  <c r="BE47" i="1"/>
  <c r="BG47" i="1"/>
  <c r="BU44" i="1" l="1"/>
  <c r="BT45" i="1"/>
  <c r="BV45" i="1" s="1"/>
  <c r="BN46" i="1" a="1"/>
  <c r="BN46" i="1" s="1"/>
  <c r="BQ46" i="1" a="1"/>
  <c r="BQ46" i="1" s="1"/>
  <c r="BP46" i="1" a="1"/>
  <c r="BP46" i="1" s="1"/>
  <c r="BO46" i="1"/>
  <c r="BR46" i="1"/>
  <c r="BM47" i="1"/>
  <c r="BK47" i="1"/>
  <c r="BI47" i="1"/>
  <c r="BO47" i="1" s="1"/>
  <c r="BL47" i="1"/>
  <c r="BJ47" i="1"/>
  <c r="BR47" i="1" s="1"/>
  <c r="BH47" i="1"/>
  <c r="BF49" i="1"/>
  <c r="BE48" i="1"/>
  <c r="BG48" i="1"/>
  <c r="BU45" i="1" l="1"/>
  <c r="BT46" i="1"/>
  <c r="BV46" i="1" s="1"/>
  <c r="BP47" i="1" a="1"/>
  <c r="BP47" i="1" s="1"/>
  <c r="BN47" i="1" a="1"/>
  <c r="BN47" i="1" s="1"/>
  <c r="BS47" i="1" a="1"/>
  <c r="BS47" i="1" s="1"/>
  <c r="BQ47" i="1" a="1"/>
  <c r="BQ47" i="1" s="1"/>
  <c r="BM48" i="1"/>
  <c r="BF50" i="1"/>
  <c r="BE49" i="1"/>
  <c r="BK48" i="1"/>
  <c r="BH48" i="1"/>
  <c r="BI48" i="1"/>
  <c r="BL48" i="1"/>
  <c r="BJ48" i="1"/>
  <c r="BR48" i="1" s="1"/>
  <c r="BG49" i="1"/>
  <c r="BU46" i="1" l="1"/>
  <c r="BQ48" i="1" a="1"/>
  <c r="BQ48" i="1" s="1"/>
  <c r="BN48" i="1" a="1"/>
  <c r="BN48" i="1" s="1"/>
  <c r="BT47" i="1"/>
  <c r="BV47" i="1" s="1"/>
  <c r="BS48" i="1" a="1"/>
  <c r="BS48" i="1" s="1"/>
  <c r="BO48" i="1"/>
  <c r="BP48" i="1" a="1"/>
  <c r="BP48" i="1" s="1"/>
  <c r="BT48" i="1" s="1"/>
  <c r="BU48" i="1" s="1"/>
  <c r="BM49" i="1"/>
  <c r="BF51" i="1"/>
  <c r="BE50" i="1"/>
  <c r="BL49" i="1"/>
  <c r="BJ49" i="1"/>
  <c r="BR49" i="1" s="1"/>
  <c r="BI49" i="1"/>
  <c r="BH49" i="1"/>
  <c r="BK49" i="1"/>
  <c r="BS49" i="1" s="1" a="1"/>
  <c r="BS49" i="1" s="1"/>
  <c r="BG50" i="1"/>
  <c r="BP49" i="1" l="1" a="1"/>
  <c r="BP49" i="1" s="1"/>
  <c r="BQ49" i="1" a="1"/>
  <c r="BQ49" i="1" s="1"/>
  <c r="BU47" i="1"/>
  <c r="BO49" i="1"/>
  <c r="BV48" i="1"/>
  <c r="BM50" i="1"/>
  <c r="BN49" i="1" a="1"/>
  <c r="BN49" i="1" s="1"/>
  <c r="BL50" i="1"/>
  <c r="BJ50" i="1"/>
  <c r="BR50" i="1" s="1"/>
  <c r="BK50" i="1"/>
  <c r="BI50" i="1"/>
  <c r="BH50" i="1"/>
  <c r="BF52" i="1"/>
  <c r="BE51" i="1"/>
  <c r="BG51" i="1"/>
  <c r="BT49" i="1" l="1"/>
  <c r="BV49" i="1" s="1"/>
  <c r="BQ50" i="1" a="1"/>
  <c r="BQ50" i="1" s="1"/>
  <c r="BS50" i="1" a="1"/>
  <c r="BS50" i="1" s="1"/>
  <c r="BP50" i="1" a="1"/>
  <c r="BP50" i="1" s="1"/>
  <c r="BO50" i="1"/>
  <c r="BM51" i="1"/>
  <c r="BN50" i="1" a="1"/>
  <c r="BN50" i="1" s="1"/>
  <c r="BF53" i="1"/>
  <c r="BE52" i="1"/>
  <c r="BK51" i="1"/>
  <c r="BL51" i="1"/>
  <c r="BJ51" i="1"/>
  <c r="BR51" i="1" s="1"/>
  <c r="BI51" i="1"/>
  <c r="BH51" i="1"/>
  <c r="BG52" i="1"/>
  <c r="BU49" i="1" l="1"/>
  <c r="BN51" i="1" a="1"/>
  <c r="BN51" i="1" s="1"/>
  <c r="BQ51" i="1" a="1"/>
  <c r="BQ51" i="1" s="1"/>
  <c r="BT50" i="1"/>
  <c r="BU50" i="1" s="1"/>
  <c r="BS51" i="1" a="1"/>
  <c r="BS51" i="1" s="1"/>
  <c r="BO51" i="1"/>
  <c r="BM52" i="1"/>
  <c r="BP51" i="1" a="1"/>
  <c r="BP51" i="1" s="1"/>
  <c r="BK52" i="1"/>
  <c r="BL52" i="1"/>
  <c r="BH52" i="1"/>
  <c r="BJ52" i="1"/>
  <c r="BR52" i="1" s="1"/>
  <c r="BI52" i="1"/>
  <c r="BF54" i="1"/>
  <c r="BE53" i="1"/>
  <c r="BG53" i="1"/>
  <c r="BT51" i="1" l="1"/>
  <c r="BU51" i="1" s="1"/>
  <c r="BQ52" i="1" a="1"/>
  <c r="BQ52" i="1" s="1"/>
  <c r="BS52" i="1" a="1"/>
  <c r="BS52" i="1" s="1"/>
  <c r="BV50" i="1"/>
  <c r="BO52" i="1"/>
  <c r="BN52" i="1" a="1"/>
  <c r="BN52" i="1" s="1"/>
  <c r="BM53" i="1"/>
  <c r="BP52" i="1" a="1"/>
  <c r="BP52" i="1" s="1"/>
  <c r="BL53" i="1"/>
  <c r="BK53" i="1"/>
  <c r="BI53" i="1"/>
  <c r="BH53" i="1"/>
  <c r="BJ53" i="1"/>
  <c r="BR53" i="1" s="1"/>
  <c r="BF55" i="1"/>
  <c r="BE54" i="1"/>
  <c r="BG54" i="1"/>
  <c r="BT52" i="1" l="1"/>
  <c r="BV52" i="1" s="1"/>
  <c r="BV51" i="1"/>
  <c r="BQ53" i="1" a="1"/>
  <c r="BQ53" i="1" s="1"/>
  <c r="BS53" i="1" a="1"/>
  <c r="BS53" i="1" s="1"/>
  <c r="BM54" i="1"/>
  <c r="BO53" i="1"/>
  <c r="BN53" i="1" a="1"/>
  <c r="BN53" i="1" s="1"/>
  <c r="BP53" i="1" a="1"/>
  <c r="BP53" i="1" s="1"/>
  <c r="BL54" i="1"/>
  <c r="BJ54" i="1"/>
  <c r="BR54" i="1" s="1"/>
  <c r="BK54" i="1"/>
  <c r="BH54" i="1"/>
  <c r="BI54" i="1"/>
  <c r="BF56" i="1"/>
  <c r="BE55" i="1"/>
  <c r="BG55" i="1"/>
  <c r="BU52" i="1" l="1"/>
  <c r="BN54" i="1" a="1"/>
  <c r="BN54" i="1" s="1"/>
  <c r="BQ54" i="1" a="1"/>
  <c r="BQ54" i="1" s="1"/>
  <c r="BS54" i="1" a="1"/>
  <c r="BS54" i="1" s="1"/>
  <c r="BT53" i="1"/>
  <c r="BU53" i="1" s="1"/>
  <c r="BP54" i="1" a="1"/>
  <c r="BP54" i="1" s="1"/>
  <c r="BM55" i="1"/>
  <c r="BO54" i="1"/>
  <c r="BK55" i="1"/>
  <c r="BJ55" i="1"/>
  <c r="BL55" i="1"/>
  <c r="BI55" i="1"/>
  <c r="BO55" i="1" s="1"/>
  <c r="BH55" i="1"/>
  <c r="BF57" i="1"/>
  <c r="BE56" i="1"/>
  <c r="BG56" i="1"/>
  <c r="BT54" i="1" l="1"/>
  <c r="BU54" i="1" s="1"/>
  <c r="BN55" i="1" a="1"/>
  <c r="BN55" i="1" s="1"/>
  <c r="BS55" i="1" a="1"/>
  <c r="BS55" i="1" s="1"/>
  <c r="BQ55" i="1" a="1"/>
  <c r="BQ55" i="1" s="1"/>
  <c r="BV53" i="1"/>
  <c r="BP55" i="1" a="1"/>
  <c r="BP55" i="1" s="1"/>
  <c r="BR55" i="1"/>
  <c r="BM56" i="1"/>
  <c r="BK56" i="1"/>
  <c r="BI56" i="1"/>
  <c r="BO56" i="1" s="1"/>
  <c r="BH56" i="1"/>
  <c r="BJ56" i="1"/>
  <c r="BR56" i="1" s="1"/>
  <c r="BL56" i="1"/>
  <c r="BF58" i="1"/>
  <c r="BE57" i="1"/>
  <c r="BG57" i="1"/>
  <c r="BT55" i="1" l="1"/>
  <c r="BU55" i="1" s="1"/>
  <c r="BV54" i="1"/>
  <c r="BP56" i="1" a="1"/>
  <c r="BP56" i="1" s="1"/>
  <c r="BS56" i="1" a="1"/>
  <c r="BS56" i="1" s="1"/>
  <c r="BN56" i="1" a="1"/>
  <c r="BN56" i="1" s="1"/>
  <c r="BQ56" i="1" a="1"/>
  <c r="BQ56" i="1" s="1"/>
  <c r="BM57" i="1"/>
  <c r="BL57" i="1"/>
  <c r="BI57" i="1"/>
  <c r="BJ57" i="1"/>
  <c r="BR57" i="1" s="1"/>
  <c r="BH57" i="1"/>
  <c r="BK57" i="1"/>
  <c r="BF59" i="1"/>
  <c r="BE58" i="1"/>
  <c r="BG58" i="1"/>
  <c r="BS57" i="1" l="1" a="1"/>
  <c r="BS57" i="1" s="1"/>
  <c r="BT56" i="1"/>
  <c r="BU56" i="1" s="1"/>
  <c r="BV55" i="1"/>
  <c r="BP57" i="1" a="1"/>
  <c r="BP57" i="1" s="1"/>
  <c r="BN57" i="1" a="1"/>
  <c r="BN57" i="1" s="1"/>
  <c r="BO57" i="1"/>
  <c r="BQ57" i="1" a="1"/>
  <c r="BQ57" i="1" s="1"/>
  <c r="BM58" i="1"/>
  <c r="BF60" i="1"/>
  <c r="BE59" i="1"/>
  <c r="BL58" i="1"/>
  <c r="BJ58" i="1"/>
  <c r="BR58" i="1" s="1"/>
  <c r="BI58" i="1"/>
  <c r="BO58" i="1" s="1"/>
  <c r="BK58" i="1"/>
  <c r="BH58" i="1"/>
  <c r="BG59" i="1"/>
  <c r="BV56" i="1" l="1"/>
  <c r="BT57" i="1"/>
  <c r="BU57" i="1" s="1"/>
  <c r="BS58" i="1" a="1"/>
  <c r="BS58" i="1" s="1"/>
  <c r="BN58" i="1" a="1"/>
  <c r="BN58" i="1" s="1"/>
  <c r="BQ58" i="1" a="1"/>
  <c r="BQ58" i="1" s="1"/>
  <c r="BP58" i="1" a="1"/>
  <c r="BP58" i="1" s="1"/>
  <c r="BM59" i="1"/>
  <c r="BK59" i="1"/>
  <c r="BL59" i="1"/>
  <c r="BJ59" i="1"/>
  <c r="BR59" i="1" s="1"/>
  <c r="BH59" i="1"/>
  <c r="BI59" i="1"/>
  <c r="BO59" i="1" s="1"/>
  <c r="BF61" i="1"/>
  <c r="BE60" i="1"/>
  <c r="BG60" i="1"/>
  <c r="BT58" i="1" l="1"/>
  <c r="BU58" i="1" s="1"/>
  <c r="BV57" i="1"/>
  <c r="BS59" i="1" a="1"/>
  <c r="BS59" i="1" s="1"/>
  <c r="BP59" i="1" a="1"/>
  <c r="BP59" i="1" s="1"/>
  <c r="BQ59" i="1" a="1"/>
  <c r="BQ59" i="1" s="1"/>
  <c r="BN59" i="1" a="1"/>
  <c r="BN59" i="1" s="1"/>
  <c r="BM60" i="1"/>
  <c r="BK60" i="1"/>
  <c r="BH60" i="1"/>
  <c r="BL60" i="1"/>
  <c r="BJ60" i="1"/>
  <c r="BR60" i="1" s="1"/>
  <c r="BI60" i="1"/>
  <c r="BF62" i="1"/>
  <c r="BE61" i="1"/>
  <c r="BG61" i="1"/>
  <c r="BQ60" i="1" l="1" a="1"/>
  <c r="BQ60" i="1" s="1"/>
  <c r="BS60" i="1" a="1"/>
  <c r="BS60" i="1" s="1"/>
  <c r="BV58" i="1"/>
  <c r="BP60" i="1" a="1"/>
  <c r="BP60" i="1" s="1"/>
  <c r="BT59" i="1"/>
  <c r="BV59" i="1" s="1"/>
  <c r="BO60" i="1"/>
  <c r="BN60" i="1" a="1"/>
  <c r="BN60" i="1" s="1"/>
  <c r="BM61" i="1"/>
  <c r="BF63" i="1"/>
  <c r="BE62" i="1"/>
  <c r="BL61" i="1"/>
  <c r="BK61" i="1"/>
  <c r="BI61" i="1"/>
  <c r="BO61" i="1" s="1"/>
  <c r="BH61" i="1"/>
  <c r="BJ61" i="1"/>
  <c r="BR61" i="1" s="1"/>
  <c r="BG62" i="1"/>
  <c r="BT60" i="1" l="1"/>
  <c r="BV60" i="1" s="1"/>
  <c r="BS61" i="1" a="1"/>
  <c r="BS61" i="1" s="1"/>
  <c r="BU59" i="1"/>
  <c r="BP61" i="1" a="1"/>
  <c r="BP61" i="1" s="1"/>
  <c r="BM62" i="1"/>
  <c r="BQ61" i="1" a="1"/>
  <c r="BQ61" i="1" s="1"/>
  <c r="BN61" i="1" a="1"/>
  <c r="BN61" i="1" s="1"/>
  <c r="BL62" i="1"/>
  <c r="BK62" i="1"/>
  <c r="BJ62" i="1"/>
  <c r="BR62" i="1" s="1"/>
  <c r="BI62" i="1"/>
  <c r="BO62" i="1" s="1"/>
  <c r="BH62" i="1"/>
  <c r="BF64" i="1"/>
  <c r="BE63" i="1"/>
  <c r="BG63" i="1"/>
  <c r="BU60" i="1" l="1"/>
  <c r="BS62" i="1" a="1"/>
  <c r="BS62" i="1" s="1"/>
  <c r="BT61" i="1"/>
  <c r="BV61" i="1" s="1"/>
  <c r="BP62" i="1" a="1"/>
  <c r="BP62" i="1" s="1"/>
  <c r="BQ62" i="1" a="1"/>
  <c r="BQ62" i="1" s="1"/>
  <c r="BN62" i="1" a="1"/>
  <c r="BN62" i="1" s="1"/>
  <c r="BM63" i="1"/>
  <c r="BK63" i="1"/>
  <c r="BJ63" i="1"/>
  <c r="BR63" i="1" s="1"/>
  <c r="BL63" i="1"/>
  <c r="BI63" i="1"/>
  <c r="BO63" i="1" s="1"/>
  <c r="BH63" i="1"/>
  <c r="BF65" i="1"/>
  <c r="BE64" i="1"/>
  <c r="BG64" i="1"/>
  <c r="BN63" i="1" l="1" a="1"/>
  <c r="BN63" i="1" s="1"/>
  <c r="BS63" i="1" a="1"/>
  <c r="BS63" i="1" s="1"/>
  <c r="BT62" i="1"/>
  <c r="BV62" i="1" s="1"/>
  <c r="BU61" i="1"/>
  <c r="BP63" i="1" a="1"/>
  <c r="BP63" i="1" s="1"/>
  <c r="BT63" i="1" s="1"/>
  <c r="BU63" i="1" s="1"/>
  <c r="BM64" i="1"/>
  <c r="BQ63" i="1" a="1"/>
  <c r="BQ63" i="1" s="1"/>
  <c r="BK64" i="1"/>
  <c r="BH64" i="1"/>
  <c r="BL64" i="1"/>
  <c r="BJ64" i="1"/>
  <c r="BR64" i="1" s="1"/>
  <c r="BI64" i="1"/>
  <c r="BO64" i="1" s="1"/>
  <c r="BF66" i="1"/>
  <c r="BE65" i="1"/>
  <c r="BG65" i="1"/>
  <c r="BS64" i="1" l="1" a="1"/>
  <c r="BS64" i="1" s="1"/>
  <c r="BN64" i="1" a="1"/>
  <c r="BN64" i="1" s="1"/>
  <c r="BU62" i="1"/>
  <c r="BQ64" i="1" a="1"/>
  <c r="BQ64" i="1" s="1"/>
  <c r="BV63" i="1"/>
  <c r="BP64" i="1" a="1"/>
  <c r="BP64" i="1" s="1"/>
  <c r="BM65" i="1"/>
  <c r="BL65" i="1"/>
  <c r="BK65" i="1"/>
  <c r="BH65" i="1"/>
  <c r="BI65" i="1"/>
  <c r="BJ65" i="1"/>
  <c r="BR65" i="1" s="1"/>
  <c r="BF67" i="1"/>
  <c r="BE66" i="1"/>
  <c r="BG66" i="1"/>
  <c r="BQ65" i="1" l="1" a="1"/>
  <c r="BQ65" i="1" s="1"/>
  <c r="BO65" i="1"/>
  <c r="BT64" i="1"/>
  <c r="BU64" i="1" s="1"/>
  <c r="BP65" i="1" a="1"/>
  <c r="BP65" i="1" s="1"/>
  <c r="BS65" i="1" a="1"/>
  <c r="BS65" i="1" s="1"/>
  <c r="BM66" i="1"/>
  <c r="BN65" i="1" a="1"/>
  <c r="BN65" i="1" s="1"/>
  <c r="BL66" i="1"/>
  <c r="BI66" i="1"/>
  <c r="BJ66" i="1"/>
  <c r="BR66" i="1" s="1"/>
  <c r="BK66" i="1"/>
  <c r="BH66" i="1"/>
  <c r="BF68" i="1"/>
  <c r="BE67" i="1"/>
  <c r="BG67" i="1"/>
  <c r="BT65" i="1" l="1"/>
  <c r="BV65" i="1" s="1"/>
  <c r="BV64" i="1"/>
  <c r="BS66" i="1" a="1"/>
  <c r="BS66" i="1" s="1"/>
  <c r="BQ66" i="1" a="1"/>
  <c r="BQ66" i="1" s="1"/>
  <c r="BP66" i="1" a="1"/>
  <c r="BP66" i="1" s="1"/>
  <c r="BN66" i="1" a="1"/>
  <c r="BN66" i="1" s="1"/>
  <c r="BM67" i="1"/>
  <c r="BO66" i="1"/>
  <c r="BK67" i="1"/>
  <c r="BL67" i="1"/>
  <c r="BJ67" i="1"/>
  <c r="BR67" i="1" s="1"/>
  <c r="BI67" i="1"/>
  <c r="BO67" i="1" s="1"/>
  <c r="BH67" i="1"/>
  <c r="BF69" i="1"/>
  <c r="BE68" i="1"/>
  <c r="BG68" i="1"/>
  <c r="BU65" i="1" l="1"/>
  <c r="BT66" i="1"/>
  <c r="BV66" i="1" s="1"/>
  <c r="BP67" i="1" a="1"/>
  <c r="BP67" i="1" s="1"/>
  <c r="BS67" i="1" a="1"/>
  <c r="BS67" i="1" s="1"/>
  <c r="BN67" i="1" a="1"/>
  <c r="BN67" i="1" s="1"/>
  <c r="BQ67" i="1" a="1"/>
  <c r="BQ67" i="1" s="1"/>
  <c r="BM68" i="1"/>
  <c r="BK68" i="1"/>
  <c r="BJ68" i="1"/>
  <c r="BR68" i="1" s="1"/>
  <c r="BH68" i="1"/>
  <c r="BI68" i="1"/>
  <c r="BL68" i="1"/>
  <c r="BF70" i="1"/>
  <c r="BE69" i="1"/>
  <c r="BG69" i="1"/>
  <c r="BT67" i="1" l="1"/>
  <c r="BV67" i="1" s="1"/>
  <c r="BU66" i="1"/>
  <c r="BQ68" i="1" a="1"/>
  <c r="BQ68" i="1" s="1"/>
  <c r="BS68" i="1" a="1"/>
  <c r="BS68" i="1" s="1"/>
  <c r="BN68" i="1" a="1"/>
  <c r="BN68" i="1" s="1"/>
  <c r="BP68" i="1" a="1"/>
  <c r="BP68" i="1" s="1"/>
  <c r="BM69" i="1"/>
  <c r="BO68" i="1"/>
  <c r="BL69" i="1"/>
  <c r="BK69" i="1"/>
  <c r="BJ69" i="1"/>
  <c r="BR69" i="1" s="1"/>
  <c r="BH69" i="1"/>
  <c r="BI69" i="1"/>
  <c r="BF71" i="1"/>
  <c r="BE70" i="1"/>
  <c r="BG70" i="1"/>
  <c r="BU67" i="1" l="1"/>
  <c r="BT68" i="1"/>
  <c r="BU68" i="1" s="1"/>
  <c r="BQ69" i="1" a="1"/>
  <c r="BQ69" i="1" s="1"/>
  <c r="BP69" i="1" a="1"/>
  <c r="BP69" i="1" s="1"/>
  <c r="BS69" i="1" a="1"/>
  <c r="BS69" i="1" s="1"/>
  <c r="BO69" i="1"/>
  <c r="BN69" i="1" a="1"/>
  <c r="BN69" i="1" s="1"/>
  <c r="BM70" i="1"/>
  <c r="BL70" i="1"/>
  <c r="BI70" i="1"/>
  <c r="BH70" i="1"/>
  <c r="BJ70" i="1"/>
  <c r="BR70" i="1" s="1"/>
  <c r="BK70" i="1"/>
  <c r="BS70" i="1" s="1" a="1"/>
  <c r="BS70" i="1" s="1"/>
  <c r="BF72" i="1"/>
  <c r="BE71" i="1"/>
  <c r="BG71" i="1"/>
  <c r="BT69" i="1" l="1"/>
  <c r="BU69" i="1" s="1"/>
  <c r="BV68" i="1"/>
  <c r="BQ70" i="1" a="1"/>
  <c r="BQ70" i="1" s="1"/>
  <c r="BP70" i="1" a="1"/>
  <c r="BP70" i="1" s="1"/>
  <c r="BN70" i="1" a="1"/>
  <c r="BN70" i="1" s="1"/>
  <c r="BO70" i="1"/>
  <c r="BM71" i="1"/>
  <c r="BK71" i="1"/>
  <c r="BJ71" i="1"/>
  <c r="BR71" i="1" s="1"/>
  <c r="BI71" i="1"/>
  <c r="BO71" i="1" s="1"/>
  <c r="BL71" i="1"/>
  <c r="BH71" i="1"/>
  <c r="BF73" i="1"/>
  <c r="BE72" i="1"/>
  <c r="BG72" i="1"/>
  <c r="BV69" i="1" l="1"/>
  <c r="BT70" i="1"/>
  <c r="BU70" i="1" s="1"/>
  <c r="BP71" i="1" a="1"/>
  <c r="BP71" i="1" s="1"/>
  <c r="BS71" i="1" a="1"/>
  <c r="BS71" i="1" s="1"/>
  <c r="BQ71" i="1" a="1"/>
  <c r="BQ71" i="1" s="1"/>
  <c r="BN71" i="1" a="1"/>
  <c r="BN71" i="1" s="1"/>
  <c r="BM72" i="1"/>
  <c r="BK72" i="1"/>
  <c r="BL72" i="1"/>
  <c r="BH72" i="1"/>
  <c r="BJ72" i="1"/>
  <c r="BR72" i="1" s="1"/>
  <c r="BI72" i="1"/>
  <c r="BF74" i="1"/>
  <c r="BE73" i="1"/>
  <c r="BG73" i="1"/>
  <c r="BT71" i="1" l="1"/>
  <c r="BV71" i="1" s="1"/>
  <c r="BV70" i="1"/>
  <c r="BQ72" i="1" a="1"/>
  <c r="BQ72" i="1" s="1"/>
  <c r="BS72" i="1" a="1"/>
  <c r="BS72" i="1" s="1"/>
  <c r="BN72" i="1" a="1"/>
  <c r="BN72" i="1" s="1"/>
  <c r="BO72" i="1"/>
  <c r="BP72" i="1" a="1"/>
  <c r="BP72" i="1" s="1"/>
  <c r="BM73" i="1"/>
  <c r="BL73" i="1"/>
  <c r="BK73" i="1"/>
  <c r="BJ73" i="1"/>
  <c r="BR73" i="1" s="1"/>
  <c r="BH73" i="1"/>
  <c r="BI73" i="1"/>
  <c r="BF75" i="1"/>
  <c r="BE74" i="1"/>
  <c r="BG74" i="1"/>
  <c r="BU71" i="1" l="1"/>
  <c r="BT72" i="1"/>
  <c r="BU72" i="1" s="1"/>
  <c r="BP73" i="1" a="1"/>
  <c r="BP73" i="1" s="1"/>
  <c r="BN73" i="1" a="1"/>
  <c r="BN73" i="1" s="1"/>
  <c r="BO73" i="1"/>
  <c r="BS73" i="1" a="1"/>
  <c r="BS73" i="1" s="1"/>
  <c r="BM74" i="1"/>
  <c r="BQ73" i="1" a="1"/>
  <c r="BQ73" i="1" s="1"/>
  <c r="BF76" i="1"/>
  <c r="BE75" i="1"/>
  <c r="BL74" i="1"/>
  <c r="BI74" i="1"/>
  <c r="BK74" i="1"/>
  <c r="BJ74" i="1"/>
  <c r="BR74" i="1" s="1"/>
  <c r="BH74" i="1"/>
  <c r="BG75" i="1"/>
  <c r="BT73" i="1" l="1"/>
  <c r="BV73" i="1" s="1"/>
  <c r="BV72" i="1"/>
  <c r="BQ74" i="1" a="1"/>
  <c r="BQ74" i="1" s="1"/>
  <c r="BP74" i="1" a="1"/>
  <c r="BP74" i="1" s="1"/>
  <c r="BS74" i="1" a="1"/>
  <c r="BS74" i="1" s="1"/>
  <c r="BN74" i="1" a="1"/>
  <c r="BN74" i="1" s="1"/>
  <c r="BM75" i="1"/>
  <c r="BO74" i="1"/>
  <c r="BK75" i="1"/>
  <c r="BL75" i="1"/>
  <c r="BJ75" i="1"/>
  <c r="BR75" i="1" s="1"/>
  <c r="BI75" i="1"/>
  <c r="BO75" i="1" s="1"/>
  <c r="BH75" i="1"/>
  <c r="BF77" i="1"/>
  <c r="BE76" i="1"/>
  <c r="BG76" i="1"/>
  <c r="BT74" i="1" l="1"/>
  <c r="BU74" i="1" s="1"/>
  <c r="BU73" i="1"/>
  <c r="BP75" i="1" a="1"/>
  <c r="BP75" i="1" s="1"/>
  <c r="BN75" i="1" a="1"/>
  <c r="BN75" i="1" s="1"/>
  <c r="BS75" i="1" a="1"/>
  <c r="BS75" i="1" s="1"/>
  <c r="BQ75" i="1" a="1"/>
  <c r="BQ75" i="1" s="1"/>
  <c r="BM76" i="1"/>
  <c r="BK76" i="1"/>
  <c r="BH76" i="1"/>
  <c r="BL76" i="1"/>
  <c r="BI76" i="1"/>
  <c r="BJ76" i="1"/>
  <c r="BR76" i="1" s="1"/>
  <c r="BF78" i="1"/>
  <c r="BE77" i="1"/>
  <c r="BG77" i="1"/>
  <c r="BT75" i="1" l="1"/>
  <c r="BV75" i="1" s="1"/>
  <c r="BV74" i="1"/>
  <c r="BS76" i="1" a="1"/>
  <c r="BS76" i="1" s="1"/>
  <c r="BQ76" i="1" a="1"/>
  <c r="BQ76" i="1" s="1"/>
  <c r="BP76" i="1" a="1"/>
  <c r="BP76" i="1" s="1"/>
  <c r="BM77" i="1"/>
  <c r="BN76" i="1" a="1"/>
  <c r="BN76" i="1" s="1"/>
  <c r="BO76" i="1"/>
  <c r="BL77" i="1"/>
  <c r="BK77" i="1"/>
  <c r="BH77" i="1"/>
  <c r="BJ77" i="1"/>
  <c r="BR77" i="1" s="1"/>
  <c r="BI77" i="1"/>
  <c r="BO77" i="1" s="1"/>
  <c r="BF79" i="1"/>
  <c r="BE78" i="1"/>
  <c r="BG78" i="1"/>
  <c r="BU75" i="1" l="1"/>
  <c r="BS77" i="1" a="1"/>
  <c r="BS77" i="1" s="1"/>
  <c r="BN77" i="1" a="1"/>
  <c r="BN77" i="1" s="1"/>
  <c r="BT76" i="1"/>
  <c r="BU76" i="1" s="1"/>
  <c r="BQ77" i="1" a="1"/>
  <c r="BQ77" i="1" s="1"/>
  <c r="BP77" i="1" a="1"/>
  <c r="BP77" i="1" s="1"/>
  <c r="BM78" i="1"/>
  <c r="BL78" i="1"/>
  <c r="BJ78" i="1"/>
  <c r="BR78" i="1" s="1"/>
  <c r="BI78" i="1"/>
  <c r="BH78" i="1"/>
  <c r="BK78" i="1"/>
  <c r="BF80" i="1"/>
  <c r="BE79" i="1"/>
  <c r="BG79" i="1"/>
  <c r="BS78" i="1" l="1" a="1"/>
  <c r="BS78" i="1" s="1"/>
  <c r="BT77" i="1"/>
  <c r="BU77" i="1" s="1"/>
  <c r="BQ78" i="1" a="1"/>
  <c r="BQ78" i="1" s="1"/>
  <c r="BP78" i="1" a="1"/>
  <c r="BP78" i="1" s="1"/>
  <c r="BO78" i="1"/>
  <c r="BN78" i="1" a="1"/>
  <c r="BN78" i="1" s="1"/>
  <c r="BV76" i="1"/>
  <c r="BM79" i="1"/>
  <c r="BK79" i="1"/>
  <c r="BJ79" i="1"/>
  <c r="BR79" i="1" s="1"/>
  <c r="BI79" i="1"/>
  <c r="BO79" i="1" s="1"/>
  <c r="BH79" i="1"/>
  <c r="BL79" i="1"/>
  <c r="BF81" i="1"/>
  <c r="BE80" i="1"/>
  <c r="BG80" i="1"/>
  <c r="BV77" i="1" l="1"/>
  <c r="BN79" i="1" a="1"/>
  <c r="BN79" i="1" s="1"/>
  <c r="BT78" i="1"/>
  <c r="BV78" i="1" s="1"/>
  <c r="BS79" i="1" a="1"/>
  <c r="BS79" i="1" s="1"/>
  <c r="BP79" i="1" a="1"/>
  <c r="BP79" i="1" s="1"/>
  <c r="BQ79" i="1" a="1"/>
  <c r="BQ79" i="1" s="1"/>
  <c r="BM80" i="1"/>
  <c r="BK80" i="1"/>
  <c r="BH80" i="1"/>
  <c r="BJ80" i="1"/>
  <c r="BR80" i="1" s="1"/>
  <c r="BL80" i="1"/>
  <c r="BI80" i="1"/>
  <c r="BF82" i="1"/>
  <c r="BE81" i="1"/>
  <c r="BG81" i="1"/>
  <c r="BU78" i="1" l="1"/>
  <c r="BS80" i="1" a="1"/>
  <c r="BS80" i="1" s="1"/>
  <c r="BT79" i="1"/>
  <c r="BV79" i="1" s="1"/>
  <c r="BQ80" i="1" a="1"/>
  <c r="BQ80" i="1" s="1"/>
  <c r="BP80" i="1" a="1"/>
  <c r="BP80" i="1" s="1"/>
  <c r="BM81" i="1"/>
  <c r="BO80" i="1"/>
  <c r="BN80" i="1" a="1"/>
  <c r="BN80" i="1" s="1"/>
  <c r="BL81" i="1"/>
  <c r="BH81" i="1"/>
  <c r="BK81" i="1"/>
  <c r="BI81" i="1"/>
  <c r="BJ81" i="1"/>
  <c r="BR81" i="1" s="1"/>
  <c r="BF83" i="1"/>
  <c r="BE82" i="1"/>
  <c r="BG82" i="1"/>
  <c r="BT80" i="1" l="1"/>
  <c r="BV80" i="1" s="1"/>
  <c r="BU79" i="1"/>
  <c r="BQ81" i="1" a="1"/>
  <c r="BQ81" i="1" s="1"/>
  <c r="BS81" i="1" a="1"/>
  <c r="BS81" i="1" s="1"/>
  <c r="BP81" i="1" a="1"/>
  <c r="BP81" i="1" s="1"/>
  <c r="BM82" i="1"/>
  <c r="BN81" i="1" a="1"/>
  <c r="BN81" i="1" s="1"/>
  <c r="BO81" i="1"/>
  <c r="BL82" i="1"/>
  <c r="BK82" i="1"/>
  <c r="BI82" i="1"/>
  <c r="BJ82" i="1"/>
  <c r="BR82" i="1" s="1"/>
  <c r="BH82" i="1"/>
  <c r="BF84" i="1"/>
  <c r="BE83" i="1"/>
  <c r="BG83" i="1"/>
  <c r="BU80" i="1" l="1"/>
  <c r="BT81" i="1"/>
  <c r="BU81" i="1" s="1"/>
  <c r="BS82" i="1" a="1"/>
  <c r="BS82" i="1" s="1"/>
  <c r="BQ82" i="1" a="1"/>
  <c r="BQ82" i="1" s="1"/>
  <c r="BP82" i="1" a="1"/>
  <c r="BP82" i="1" s="1"/>
  <c r="BO82" i="1"/>
  <c r="BM83" i="1"/>
  <c r="BN82" i="1" a="1"/>
  <c r="BN82" i="1" s="1"/>
  <c r="BF85" i="1"/>
  <c r="BE84" i="1"/>
  <c r="BK83" i="1"/>
  <c r="BL83" i="1"/>
  <c r="BS83" i="1" s="1" a="1"/>
  <c r="BS83" i="1" s="1"/>
  <c r="BJ83" i="1"/>
  <c r="BR83" i="1" s="1"/>
  <c r="BI83" i="1"/>
  <c r="BH83" i="1"/>
  <c r="BG84" i="1"/>
  <c r="BT82" i="1" l="1"/>
  <c r="BV82" i="1" s="1"/>
  <c r="BV81" i="1"/>
  <c r="BN83" i="1" a="1"/>
  <c r="BN83" i="1" s="1"/>
  <c r="BP83" i="1" a="1"/>
  <c r="BP83" i="1" s="1"/>
  <c r="BO83" i="1"/>
  <c r="BM84" i="1"/>
  <c r="BQ83" i="1" a="1"/>
  <c r="BQ83" i="1" s="1"/>
  <c r="BF86" i="1"/>
  <c r="BE85" i="1"/>
  <c r="BK84" i="1"/>
  <c r="BL84" i="1"/>
  <c r="BJ84" i="1"/>
  <c r="BH84" i="1"/>
  <c r="BI84" i="1"/>
  <c r="BO84" i="1" s="1"/>
  <c r="BG85" i="1"/>
  <c r="BU82" i="1" l="1"/>
  <c r="BT83" i="1"/>
  <c r="BV83" i="1" s="1"/>
  <c r="BP84" i="1" a="1"/>
  <c r="BP84" i="1" s="1"/>
  <c r="BQ84" i="1" a="1"/>
  <c r="BQ84" i="1" s="1"/>
  <c r="BS84" i="1" a="1"/>
  <c r="BS84" i="1" s="1"/>
  <c r="BN84" i="1" a="1"/>
  <c r="BN84" i="1" s="1"/>
  <c r="BR84" i="1"/>
  <c r="BM85" i="1"/>
  <c r="BF87" i="1"/>
  <c r="BE86" i="1"/>
  <c r="BL85" i="1"/>
  <c r="BK85" i="1"/>
  <c r="BJ85" i="1"/>
  <c r="BR85" i="1" s="1"/>
  <c r="BH85" i="1"/>
  <c r="BI85" i="1"/>
  <c r="BG86" i="1"/>
  <c r="BT84" i="1" l="1"/>
  <c r="BU84" i="1" s="1"/>
  <c r="BU83" i="1"/>
  <c r="BQ85" i="1" a="1"/>
  <c r="BQ85" i="1" s="1"/>
  <c r="BS85" i="1" a="1"/>
  <c r="BS85" i="1" s="1"/>
  <c r="BO85" i="1"/>
  <c r="BP85" i="1" a="1"/>
  <c r="BP85" i="1" s="1"/>
  <c r="BM86" i="1"/>
  <c r="BN85" i="1" a="1"/>
  <c r="BN85" i="1" s="1"/>
  <c r="BF88" i="1"/>
  <c r="BE87" i="1"/>
  <c r="BL86" i="1"/>
  <c r="BI86" i="1"/>
  <c r="BO86" i="1" s="1"/>
  <c r="BK86" i="1"/>
  <c r="BH86" i="1"/>
  <c r="BJ86" i="1"/>
  <c r="BR86" i="1" s="1"/>
  <c r="BG87" i="1"/>
  <c r="BV84" i="1" l="1"/>
  <c r="BS86" i="1" a="1"/>
  <c r="BS86" i="1" s="1"/>
  <c r="BN86" i="1" a="1"/>
  <c r="BN86" i="1" s="1"/>
  <c r="BT85" i="1"/>
  <c r="BU85" i="1" s="1"/>
  <c r="BM87" i="1"/>
  <c r="BQ86" i="1" a="1"/>
  <c r="BQ86" i="1" s="1"/>
  <c r="BP86" i="1" a="1"/>
  <c r="BP86" i="1" s="1"/>
  <c r="BT86" i="1" s="1"/>
  <c r="BU86" i="1" s="1"/>
  <c r="BK87" i="1"/>
  <c r="BJ87" i="1"/>
  <c r="BR87" i="1" s="1"/>
  <c r="BL87" i="1"/>
  <c r="BI87" i="1"/>
  <c r="BH87" i="1"/>
  <c r="BF89" i="1"/>
  <c r="BE88" i="1"/>
  <c r="BG88" i="1"/>
  <c r="BQ87" i="1" l="1" a="1"/>
  <c r="BQ87" i="1" s="1"/>
  <c r="BP87" i="1" a="1"/>
  <c r="BP87" i="1" s="1"/>
  <c r="BS87" i="1" a="1"/>
  <c r="BS87" i="1" s="1"/>
  <c r="BV85" i="1"/>
  <c r="BO87" i="1"/>
  <c r="BV86" i="1"/>
  <c r="BN87" i="1" a="1"/>
  <c r="BN87" i="1" s="1"/>
  <c r="BM88" i="1"/>
  <c r="BF90" i="1"/>
  <c r="BE89" i="1"/>
  <c r="BK88" i="1"/>
  <c r="BH88" i="1"/>
  <c r="BJ88" i="1"/>
  <c r="BR88" i="1" s="1"/>
  <c r="BL88" i="1"/>
  <c r="BI88" i="1"/>
  <c r="BG89" i="1"/>
  <c r="BT87" i="1" l="1"/>
  <c r="BV87" i="1" s="1"/>
  <c r="BS88" i="1" a="1"/>
  <c r="BS88" i="1" s="1"/>
  <c r="BQ88" i="1" a="1"/>
  <c r="BQ88" i="1" s="1"/>
  <c r="BP88" i="1" a="1"/>
  <c r="BP88" i="1" s="1"/>
  <c r="BM89" i="1"/>
  <c r="BO88" i="1"/>
  <c r="BN88" i="1" a="1"/>
  <c r="BN88" i="1" s="1"/>
  <c r="BL89" i="1"/>
  <c r="BJ89" i="1"/>
  <c r="BR89" i="1" s="1"/>
  <c r="BH89" i="1"/>
  <c r="BI89" i="1"/>
  <c r="BO89" i="1" s="1"/>
  <c r="BK89" i="1"/>
  <c r="BF91" i="1"/>
  <c r="BE90" i="1"/>
  <c r="BG90" i="1"/>
  <c r="BS89" i="1" l="1" a="1"/>
  <c r="BS89" i="1" s="1"/>
  <c r="BT88" i="1"/>
  <c r="BU88" i="1" s="1"/>
  <c r="BU87" i="1"/>
  <c r="BQ89" i="1" a="1"/>
  <c r="BQ89" i="1" s="1"/>
  <c r="BN89" i="1" a="1"/>
  <c r="BN89" i="1" s="1"/>
  <c r="BP89" i="1" a="1"/>
  <c r="BP89" i="1" s="1"/>
  <c r="BM90" i="1"/>
  <c r="BL90" i="1"/>
  <c r="BI90" i="1"/>
  <c r="BJ90" i="1"/>
  <c r="BR90" i="1" s="1"/>
  <c r="BK90" i="1"/>
  <c r="BH90" i="1"/>
  <c r="BF92" i="1"/>
  <c r="BE91" i="1"/>
  <c r="BG91" i="1"/>
  <c r="BV88" i="1" l="1"/>
  <c r="BT89" i="1"/>
  <c r="BV89" i="1" s="1"/>
  <c r="BS90" i="1" a="1"/>
  <c r="BS90" i="1" s="1"/>
  <c r="BQ90" i="1" a="1"/>
  <c r="BQ90" i="1" s="1"/>
  <c r="BN90" i="1" a="1"/>
  <c r="BN90" i="1" s="1"/>
  <c r="BO90" i="1"/>
  <c r="BM91" i="1"/>
  <c r="BP90" i="1" a="1"/>
  <c r="BP90" i="1" s="1"/>
  <c r="BK91" i="1"/>
  <c r="BL91" i="1"/>
  <c r="BJ91" i="1"/>
  <c r="BR91" i="1" s="1"/>
  <c r="BI91" i="1"/>
  <c r="BO91" i="1" s="1"/>
  <c r="BH91" i="1"/>
  <c r="BF93" i="1"/>
  <c r="BE92" i="1"/>
  <c r="BG92" i="1"/>
  <c r="BS91" i="1" l="1" a="1"/>
  <c r="BS91" i="1" s="1"/>
  <c r="BU89" i="1"/>
  <c r="BN91" i="1" a="1"/>
  <c r="BN91" i="1" s="1"/>
  <c r="BT90" i="1"/>
  <c r="BU90" i="1" s="1"/>
  <c r="BP91" i="1" a="1"/>
  <c r="BP91" i="1" s="1"/>
  <c r="BQ91" i="1" a="1"/>
  <c r="BQ91" i="1" s="1"/>
  <c r="BM92" i="1"/>
  <c r="BK92" i="1"/>
  <c r="BH92" i="1"/>
  <c r="BI92" i="1"/>
  <c r="BO92" i="1" s="1"/>
  <c r="BL92" i="1"/>
  <c r="BJ92" i="1"/>
  <c r="BF94" i="1"/>
  <c r="BE93" i="1"/>
  <c r="BG93" i="1"/>
  <c r="BT91" i="1" l="1"/>
  <c r="BU91" i="1" s="1"/>
  <c r="BN92" i="1" a="1"/>
  <c r="BN92" i="1" s="1"/>
  <c r="BQ92" i="1" a="1"/>
  <c r="BQ92" i="1" s="1"/>
  <c r="BS92" i="1" a="1"/>
  <c r="BS92" i="1" s="1"/>
  <c r="BV90" i="1"/>
  <c r="BP92" i="1" a="1"/>
  <c r="BP92" i="1" s="1"/>
  <c r="BR92" i="1"/>
  <c r="BM93" i="1"/>
  <c r="BL93" i="1"/>
  <c r="BK93" i="1"/>
  <c r="BH93" i="1"/>
  <c r="BJ93" i="1"/>
  <c r="BR93" i="1" s="1"/>
  <c r="BI93" i="1"/>
  <c r="BO93" i="1" s="1"/>
  <c r="BF95" i="1"/>
  <c r="BE94" i="1"/>
  <c r="BG94" i="1"/>
  <c r="BT92" i="1" l="1"/>
  <c r="BU92" i="1" s="1"/>
  <c r="BV91" i="1"/>
  <c r="BN93" i="1" a="1"/>
  <c r="BN93" i="1" s="1"/>
  <c r="BS93" i="1" a="1"/>
  <c r="BS93" i="1" s="1"/>
  <c r="BQ93" i="1" a="1"/>
  <c r="BQ93" i="1" s="1"/>
  <c r="BP93" i="1" a="1"/>
  <c r="BP93" i="1" s="1"/>
  <c r="BM94" i="1"/>
  <c r="BL94" i="1"/>
  <c r="BK94" i="1"/>
  <c r="BJ94" i="1"/>
  <c r="BR94" i="1" s="1"/>
  <c r="BI94" i="1"/>
  <c r="BO94" i="1" s="1"/>
  <c r="BH94" i="1"/>
  <c r="BF96" i="1"/>
  <c r="BE95" i="1"/>
  <c r="BG95" i="1"/>
  <c r="BT93" i="1" l="1"/>
  <c r="BV93" i="1" s="1"/>
  <c r="BV92" i="1"/>
  <c r="BS94" i="1" a="1"/>
  <c r="BS94" i="1" s="1"/>
  <c r="BN94" i="1" a="1"/>
  <c r="BN94" i="1" s="1"/>
  <c r="BM95" i="1"/>
  <c r="BP94" i="1" a="1"/>
  <c r="BP94" i="1" s="1"/>
  <c r="BQ94" i="1" a="1"/>
  <c r="BQ94" i="1" s="1"/>
  <c r="BF97" i="1"/>
  <c r="BE96" i="1"/>
  <c r="BK95" i="1"/>
  <c r="BJ95" i="1"/>
  <c r="BR95" i="1" s="1"/>
  <c r="BL95" i="1"/>
  <c r="BI95" i="1"/>
  <c r="BO95" i="1" s="1"/>
  <c r="BH95" i="1"/>
  <c r="BG96" i="1"/>
  <c r="BU93" i="1" l="1"/>
  <c r="BT94" i="1"/>
  <c r="BU94" i="1" s="1"/>
  <c r="BS95" i="1" a="1"/>
  <c r="BS95" i="1" s="1"/>
  <c r="BN95" i="1" a="1"/>
  <c r="BN95" i="1" s="1"/>
  <c r="BM96" i="1"/>
  <c r="BP95" i="1" a="1"/>
  <c r="BP95" i="1" s="1"/>
  <c r="BQ95" i="1" a="1"/>
  <c r="BQ95" i="1" s="1"/>
  <c r="BK96" i="1"/>
  <c r="BH96" i="1"/>
  <c r="BL96" i="1"/>
  <c r="BJ96" i="1"/>
  <c r="BR96" i="1" s="1"/>
  <c r="BI96" i="1"/>
  <c r="BF98" i="1"/>
  <c r="BE97" i="1"/>
  <c r="BG97" i="1"/>
  <c r="BV94" i="1" l="1"/>
  <c r="BT95" i="1"/>
  <c r="BV95" i="1" s="1"/>
  <c r="BQ96" i="1" a="1"/>
  <c r="BQ96" i="1" s="1"/>
  <c r="BS96" i="1" a="1"/>
  <c r="BS96" i="1" s="1"/>
  <c r="BP96" i="1" a="1"/>
  <c r="BP96" i="1" s="1"/>
  <c r="BN96" i="1" a="1"/>
  <c r="BN96" i="1" s="1"/>
  <c r="BO96" i="1"/>
  <c r="BM97" i="1"/>
  <c r="BL97" i="1"/>
  <c r="BK97" i="1"/>
  <c r="BH97" i="1"/>
  <c r="BI97" i="1"/>
  <c r="BJ97" i="1"/>
  <c r="BR97" i="1" s="1"/>
  <c r="BF99" i="1"/>
  <c r="BE98" i="1"/>
  <c r="BG98" i="1"/>
  <c r="BU95" i="1" l="1"/>
  <c r="BT96" i="1"/>
  <c r="BU96" i="1" s="1"/>
  <c r="BS97" i="1" a="1"/>
  <c r="BS97" i="1" s="1"/>
  <c r="BN97" i="1" a="1"/>
  <c r="BN97" i="1" s="1"/>
  <c r="BQ97" i="1" a="1"/>
  <c r="BQ97" i="1" s="1"/>
  <c r="BP97" i="1" a="1"/>
  <c r="BP97" i="1" s="1"/>
  <c r="BM98" i="1"/>
  <c r="BO97" i="1"/>
  <c r="BF100" i="1"/>
  <c r="BE99" i="1"/>
  <c r="BL98" i="1"/>
  <c r="BI98" i="1"/>
  <c r="BJ98" i="1"/>
  <c r="BR98" i="1" s="1"/>
  <c r="BH98" i="1"/>
  <c r="BK98" i="1"/>
  <c r="BS98" i="1" s="1" a="1"/>
  <c r="BS98" i="1" s="1"/>
  <c r="BG99" i="1"/>
  <c r="BT97" i="1" l="1"/>
  <c r="BV97" i="1" s="1"/>
  <c r="BV96" i="1"/>
  <c r="BQ98" i="1" a="1"/>
  <c r="BQ98" i="1" s="1"/>
  <c r="BP98" i="1" a="1"/>
  <c r="BP98" i="1" s="1"/>
  <c r="BO98" i="1"/>
  <c r="BM99" i="1"/>
  <c r="BN98" i="1" a="1"/>
  <c r="BN98" i="1" s="1"/>
  <c r="BF101" i="1"/>
  <c r="BE100" i="1"/>
  <c r="BK99" i="1"/>
  <c r="BL99" i="1"/>
  <c r="BJ99" i="1"/>
  <c r="BR99" i="1" s="1"/>
  <c r="BI99" i="1"/>
  <c r="BH99" i="1"/>
  <c r="BG100" i="1"/>
  <c r="BU97" i="1" l="1"/>
  <c r="BQ99" i="1" a="1"/>
  <c r="BQ99" i="1" s="1"/>
  <c r="BT98" i="1"/>
  <c r="BV98" i="1" s="1"/>
  <c r="BN99" i="1" a="1"/>
  <c r="BN99" i="1" s="1"/>
  <c r="BS99" i="1" a="1"/>
  <c r="BS99" i="1" s="1"/>
  <c r="BO99" i="1"/>
  <c r="BM100" i="1"/>
  <c r="BP99" i="1" a="1"/>
  <c r="BP99" i="1" s="1"/>
  <c r="BT99" i="1" s="1"/>
  <c r="BK100" i="1"/>
  <c r="BJ100" i="1"/>
  <c r="BR100" i="1" s="1"/>
  <c r="BH100" i="1"/>
  <c r="BI100" i="1"/>
  <c r="BO100" i="1" s="1"/>
  <c r="BL100" i="1"/>
  <c r="BF102" i="1"/>
  <c r="BE101" i="1"/>
  <c r="BG101" i="1"/>
  <c r="BU98" i="1" l="1"/>
  <c r="BP100" i="1" a="1"/>
  <c r="BP100" i="1" s="1"/>
  <c r="BS100" i="1" a="1"/>
  <c r="BS100" i="1" s="1"/>
  <c r="BQ100" i="1" a="1"/>
  <c r="BQ100" i="1" s="1"/>
  <c r="BU99" i="1"/>
  <c r="BV99" i="1"/>
  <c r="BN100" i="1" a="1"/>
  <c r="BN100" i="1" s="1"/>
  <c r="BT100" i="1" s="1"/>
  <c r="BV100" i="1" s="1"/>
  <c r="BM101" i="1"/>
  <c r="BL101" i="1"/>
  <c r="BK101" i="1"/>
  <c r="BJ101" i="1"/>
  <c r="BR101" i="1" s="1"/>
  <c r="BH101" i="1"/>
  <c r="BI101" i="1"/>
  <c r="BO101" i="1" s="1"/>
  <c r="BF103" i="1"/>
  <c r="BE102" i="1"/>
  <c r="BG102" i="1"/>
  <c r="BP101" i="1" l="1" a="1"/>
  <c r="BP101" i="1" s="1"/>
  <c r="BS101" i="1" a="1"/>
  <c r="BS101" i="1" s="1"/>
  <c r="BN101" i="1" a="1"/>
  <c r="BN101" i="1" s="1"/>
  <c r="BU100" i="1"/>
  <c r="BM102" i="1"/>
  <c r="BQ101" i="1" a="1"/>
  <c r="BQ101" i="1" s="1"/>
  <c r="BF104" i="1"/>
  <c r="BE103" i="1"/>
  <c r="BL102" i="1"/>
  <c r="BI102" i="1"/>
  <c r="BK102" i="1"/>
  <c r="BJ102" i="1"/>
  <c r="BR102" i="1" s="1"/>
  <c r="BH102" i="1"/>
  <c r="BG103" i="1"/>
  <c r="BT101" i="1" l="1"/>
  <c r="BU101" i="1" s="1"/>
  <c r="BQ102" i="1" a="1"/>
  <c r="BQ102" i="1" s="1"/>
  <c r="BN102" i="1" a="1"/>
  <c r="BN102" i="1" s="1"/>
  <c r="BS102" i="1" a="1"/>
  <c r="BS102" i="1" s="1"/>
  <c r="BO102" i="1"/>
  <c r="BM103" i="1"/>
  <c r="BP102" i="1" a="1"/>
  <c r="BP102" i="1" s="1"/>
  <c r="BK103" i="1"/>
  <c r="BJ103" i="1"/>
  <c r="BR103" i="1" s="1"/>
  <c r="BI103" i="1"/>
  <c r="BL103" i="1"/>
  <c r="BH103" i="1"/>
  <c r="BF105" i="1"/>
  <c r="BE104" i="1"/>
  <c r="BG104" i="1"/>
  <c r="BV101" i="1" l="1"/>
  <c r="BT102" i="1"/>
  <c r="BV102" i="1" s="1"/>
  <c r="BN103" i="1" a="1"/>
  <c r="BN103" i="1" s="1"/>
  <c r="BQ103" i="1" a="1"/>
  <c r="BQ103" i="1" s="1"/>
  <c r="BS103" i="1" a="1"/>
  <c r="BS103" i="1" s="1"/>
  <c r="BM104" i="1"/>
  <c r="BO103" i="1"/>
  <c r="BP103" i="1" a="1"/>
  <c r="BP103" i="1" s="1"/>
  <c r="BK104" i="1"/>
  <c r="BL104" i="1"/>
  <c r="BH104" i="1"/>
  <c r="BJ104" i="1"/>
  <c r="BR104" i="1" s="1"/>
  <c r="BI104" i="1"/>
  <c r="BF106" i="1"/>
  <c r="BE105" i="1"/>
  <c r="BG105" i="1"/>
  <c r="BT103" i="1" l="1"/>
  <c r="BU103" i="1" s="1"/>
  <c r="BU102" i="1"/>
  <c r="BN104" i="1" a="1"/>
  <c r="BN104" i="1" s="1"/>
  <c r="BQ104" i="1" a="1"/>
  <c r="BQ104" i="1" s="1"/>
  <c r="BS104" i="1" a="1"/>
  <c r="BS104" i="1" s="1"/>
  <c r="BP104" i="1" a="1"/>
  <c r="BP104" i="1" s="1"/>
  <c r="BO104" i="1"/>
  <c r="BM105" i="1"/>
  <c r="BL105" i="1"/>
  <c r="BK105" i="1"/>
  <c r="BJ105" i="1"/>
  <c r="BR105" i="1" s="1"/>
  <c r="BH105" i="1"/>
  <c r="BI105" i="1"/>
  <c r="BO105" i="1" s="1"/>
  <c r="BF107" i="1"/>
  <c r="BE106" i="1"/>
  <c r="BG106" i="1"/>
  <c r="BV103" i="1" l="1"/>
  <c r="BN105" i="1" a="1"/>
  <c r="BN105" i="1" s="1"/>
  <c r="BT104" i="1"/>
  <c r="BU104" i="1" s="1"/>
  <c r="BP105" i="1" a="1"/>
  <c r="BP105" i="1" s="1"/>
  <c r="BS105" i="1" a="1"/>
  <c r="BS105" i="1" s="1"/>
  <c r="BQ105" i="1" a="1"/>
  <c r="BQ105" i="1" s="1"/>
  <c r="BM106" i="1"/>
  <c r="BL106" i="1"/>
  <c r="BI106" i="1"/>
  <c r="BK106" i="1"/>
  <c r="BJ106" i="1"/>
  <c r="BR106" i="1" s="1"/>
  <c r="BH106" i="1"/>
  <c r="BF108" i="1"/>
  <c r="BE107" i="1"/>
  <c r="BG107" i="1"/>
  <c r="BN106" i="1" l="1" a="1"/>
  <c r="BN106" i="1" s="1"/>
  <c r="BT105" i="1"/>
  <c r="BU105" i="1" s="1"/>
  <c r="BV104" i="1"/>
  <c r="BS106" i="1" a="1"/>
  <c r="BS106" i="1" s="1"/>
  <c r="BP106" i="1" a="1"/>
  <c r="BP106" i="1" s="1"/>
  <c r="BM107" i="1"/>
  <c r="BQ106" i="1" a="1"/>
  <c r="BQ106" i="1" s="1"/>
  <c r="BO106" i="1"/>
  <c r="BF109" i="1"/>
  <c r="BE108" i="1"/>
  <c r="BK107" i="1"/>
  <c r="BL107" i="1"/>
  <c r="BJ107" i="1"/>
  <c r="BR107" i="1" s="1"/>
  <c r="BI107" i="1"/>
  <c r="BO107" i="1" s="1"/>
  <c r="BH107" i="1"/>
  <c r="BG108" i="1"/>
  <c r="BV105" i="1" l="1"/>
  <c r="BN107" i="1" a="1"/>
  <c r="BN107" i="1" s="1"/>
  <c r="BT106" i="1"/>
  <c r="BU106" i="1" s="1"/>
  <c r="BS107" i="1" a="1"/>
  <c r="BS107" i="1" s="1"/>
  <c r="BP107" i="1" a="1"/>
  <c r="BP107" i="1" s="1"/>
  <c r="BQ107" i="1" a="1"/>
  <c r="BQ107" i="1" s="1"/>
  <c r="BM108" i="1"/>
  <c r="BK108" i="1"/>
  <c r="BH108" i="1"/>
  <c r="BL108" i="1"/>
  <c r="BI108" i="1"/>
  <c r="BO108" i="1" s="1"/>
  <c r="BJ108" i="1"/>
  <c r="BF110" i="1"/>
  <c r="BE109" i="1"/>
  <c r="BG109" i="1"/>
  <c r="BT107" i="1" l="1"/>
  <c r="BV107" i="1" s="1"/>
  <c r="BV106" i="1"/>
  <c r="BN108" i="1" a="1"/>
  <c r="BN108" i="1" s="1"/>
  <c r="BQ108" i="1" a="1"/>
  <c r="BQ108" i="1" s="1"/>
  <c r="BS108" i="1" a="1"/>
  <c r="BS108" i="1" s="1"/>
  <c r="BR108" i="1"/>
  <c r="BP108" i="1" a="1"/>
  <c r="BP108" i="1" s="1"/>
  <c r="BT108" i="1" s="1"/>
  <c r="BU108" i="1" s="1"/>
  <c r="BM109" i="1"/>
  <c r="BL109" i="1"/>
  <c r="BK109" i="1"/>
  <c r="BH109" i="1"/>
  <c r="BJ109" i="1"/>
  <c r="BR109" i="1" s="1"/>
  <c r="BI109" i="1"/>
  <c r="BF111" i="1"/>
  <c r="BE110" i="1"/>
  <c r="BG110" i="1"/>
  <c r="BU107" i="1" l="1"/>
  <c r="BS109" i="1" a="1"/>
  <c r="BS109" i="1" s="1"/>
  <c r="BQ109" i="1" a="1"/>
  <c r="BQ109" i="1" s="1"/>
  <c r="BP109" i="1" a="1"/>
  <c r="BP109" i="1" s="1"/>
  <c r="BV108" i="1"/>
  <c r="BM110" i="1"/>
  <c r="BO109" i="1"/>
  <c r="BN109" i="1" a="1"/>
  <c r="BN109" i="1" s="1"/>
  <c r="BF112" i="1"/>
  <c r="BE111" i="1"/>
  <c r="BL110" i="1"/>
  <c r="BJ110" i="1"/>
  <c r="BR110" i="1" s="1"/>
  <c r="BI110" i="1"/>
  <c r="BH110" i="1"/>
  <c r="BK110" i="1"/>
  <c r="BS110" i="1" s="1" a="1"/>
  <c r="BS110" i="1" s="1"/>
  <c r="BG111" i="1"/>
  <c r="BQ110" i="1" l="1" a="1"/>
  <c r="BQ110" i="1" s="1"/>
  <c r="BP110" i="1" a="1"/>
  <c r="BP110" i="1" s="1"/>
  <c r="BT109" i="1"/>
  <c r="BV109" i="1" s="1"/>
  <c r="BM111" i="1"/>
  <c r="BO110" i="1"/>
  <c r="BN110" i="1" a="1"/>
  <c r="BN110" i="1" s="1"/>
  <c r="BK111" i="1"/>
  <c r="BJ111" i="1"/>
  <c r="BR111" i="1" s="1"/>
  <c r="BI111" i="1"/>
  <c r="BO111" i="1" s="1"/>
  <c r="BL111" i="1"/>
  <c r="BH111" i="1"/>
  <c r="BF113" i="1"/>
  <c r="BE112" i="1"/>
  <c r="BG112" i="1"/>
  <c r="BT110" i="1" l="1"/>
  <c r="BV110" i="1" s="1"/>
  <c r="BU109" i="1"/>
  <c r="BP111" i="1" a="1"/>
  <c r="BP111" i="1" s="1"/>
  <c r="BS111" i="1" a="1"/>
  <c r="BS111" i="1" s="1"/>
  <c r="BQ111" i="1" a="1"/>
  <c r="BQ111" i="1" s="1"/>
  <c r="BM112" i="1"/>
  <c r="BN111" i="1" a="1"/>
  <c r="BN111" i="1" s="1"/>
  <c r="BF114" i="1"/>
  <c r="BE113" i="1"/>
  <c r="BK112" i="1"/>
  <c r="BH112" i="1"/>
  <c r="BJ112" i="1"/>
  <c r="BR112" i="1" s="1"/>
  <c r="BL112" i="1"/>
  <c r="BI112" i="1"/>
  <c r="BO112" i="1" s="1"/>
  <c r="BG113" i="1"/>
  <c r="BU110" i="1" l="1"/>
  <c r="BN112" i="1" a="1"/>
  <c r="BN112" i="1" s="1"/>
  <c r="BT111" i="1"/>
  <c r="BV111" i="1" s="1"/>
  <c r="BS112" i="1" a="1"/>
  <c r="BS112" i="1" s="1"/>
  <c r="BM113" i="1"/>
  <c r="BP112" i="1" a="1"/>
  <c r="BP112" i="1" s="1"/>
  <c r="BT112" i="1" s="1"/>
  <c r="BU112" i="1" s="1"/>
  <c r="BQ112" i="1" a="1"/>
  <c r="BQ112" i="1" s="1"/>
  <c r="BF115" i="1"/>
  <c r="BE114" i="1"/>
  <c r="BL113" i="1"/>
  <c r="BH113" i="1"/>
  <c r="BI113" i="1"/>
  <c r="BJ113" i="1"/>
  <c r="BR113" i="1" s="1"/>
  <c r="BK113" i="1"/>
  <c r="BS113" i="1" s="1" a="1"/>
  <c r="BS113" i="1" s="1"/>
  <c r="BG114" i="1"/>
  <c r="BN113" i="1" l="1" a="1"/>
  <c r="BN113" i="1" s="1"/>
  <c r="BU111" i="1"/>
  <c r="BQ113" i="1" a="1"/>
  <c r="BQ113" i="1" s="1"/>
  <c r="BO113" i="1"/>
  <c r="BV112" i="1"/>
  <c r="BM114" i="1"/>
  <c r="BP113" i="1" a="1"/>
  <c r="BP113" i="1" s="1"/>
  <c r="BL114" i="1"/>
  <c r="BK114" i="1"/>
  <c r="BI114" i="1"/>
  <c r="BO114" i="1" s="1"/>
  <c r="BJ114" i="1"/>
  <c r="BR114" i="1" s="1"/>
  <c r="BH114" i="1"/>
  <c r="BF116" i="1"/>
  <c r="BE116" i="1" s="1"/>
  <c r="BE115" i="1"/>
  <c r="BG115" i="1"/>
  <c r="BT113" i="1" l="1"/>
  <c r="BU113" i="1" s="1"/>
  <c r="BS114" i="1" a="1"/>
  <c r="BS114" i="1" s="1"/>
  <c r="BN114" i="1" a="1"/>
  <c r="BN114" i="1" s="1"/>
  <c r="BQ114" i="1" a="1"/>
  <c r="BQ114" i="1" s="1"/>
  <c r="BM116" i="1"/>
  <c r="BP114" i="1" a="1"/>
  <c r="BP114" i="1" s="1"/>
  <c r="BM115" i="1"/>
  <c r="BG116" i="1"/>
  <c r="BK116" i="1"/>
  <c r="BL116" i="1"/>
  <c r="BJ116" i="1"/>
  <c r="BR116" i="1" s="1"/>
  <c r="BH116" i="1"/>
  <c r="BI116" i="1"/>
  <c r="BK115" i="1"/>
  <c r="BL115" i="1"/>
  <c r="BJ115" i="1"/>
  <c r="BR115" i="1" s="1"/>
  <c r="BI115" i="1"/>
  <c r="BO115" i="1" s="1"/>
  <c r="BH115" i="1"/>
  <c r="BT114" i="1" l="1"/>
  <c r="BU114" i="1" s="1"/>
  <c r="BV113" i="1"/>
  <c r="BP115" i="1" a="1"/>
  <c r="BP115" i="1" s="1"/>
  <c r="BS115" i="1" a="1"/>
  <c r="BS115" i="1" s="1"/>
  <c r="BS116" i="1" a="1"/>
  <c r="BS116" i="1" s="1"/>
  <c r="BQ116" i="1" a="1"/>
  <c r="BQ116" i="1" s="1"/>
  <c r="BN116" i="1" a="1"/>
  <c r="BN116" i="1" s="1"/>
  <c r="BQ115" i="1" a="1"/>
  <c r="BQ115" i="1" s="1"/>
  <c r="BP116" i="1" a="1"/>
  <c r="BP116" i="1" s="1"/>
  <c r="BN115" i="1" a="1"/>
  <c r="BN115" i="1" s="1"/>
  <c r="BO116" i="1"/>
  <c r="BT115" i="1" l="1"/>
  <c r="BU115" i="1" s="1"/>
  <c r="BV114" i="1"/>
  <c r="BT116" i="1"/>
  <c r="BU116" i="1" s="1"/>
  <c r="BV115" i="1" l="1"/>
  <c r="BV116" i="1"/>
</calcChain>
</file>

<file path=xl/sharedStrings.xml><?xml version="1.0" encoding="utf-8"?>
<sst xmlns="http://schemas.openxmlformats.org/spreadsheetml/2006/main" count="644" uniqueCount="189">
  <si>
    <t>x</t>
  </si>
  <si>
    <t>y</t>
  </si>
  <si>
    <t>%</t>
  </si>
  <si>
    <t>model 0</t>
  </si>
  <si>
    <t>y = a.0</t>
  </si>
  <si>
    <t>a.0</t>
  </si>
  <si>
    <t>model 1</t>
  </si>
  <si>
    <t>y = a.0 + a.1*x</t>
  </si>
  <si>
    <t>a.1</t>
  </si>
  <si>
    <t>s.y|x</t>
  </si>
  <si>
    <t>model 1a</t>
  </si>
  <si>
    <t>y = a.1*x</t>
  </si>
  <si>
    <t>AIC.c</t>
  </si>
  <si>
    <t>n</t>
  </si>
  <si>
    <t>P</t>
  </si>
  <si>
    <t>model 2</t>
  </si>
  <si>
    <t>y = a.0 + a.1*x + a.2*x^2</t>
  </si>
  <si>
    <t>a.2</t>
  </si>
  <si>
    <t>model 2a</t>
  </si>
  <si>
    <t>y = a.1*x + a.2*x^2</t>
  </si>
  <si>
    <t>model 2b</t>
  </si>
  <si>
    <t>y = a.2*x^2</t>
  </si>
  <si>
    <t>model 2c</t>
  </si>
  <si>
    <t>y = a.0 + a.2*x^2</t>
  </si>
  <si>
    <t>I</t>
  </si>
  <si>
    <t>x2</t>
  </si>
  <si>
    <t>sample 1</t>
  </si>
  <si>
    <t>sample 2</t>
  </si>
  <si>
    <t>sample 3</t>
  </si>
  <si>
    <t>sample 4</t>
  </si>
  <si>
    <t>sample 5</t>
  </si>
  <si>
    <t>sample 6</t>
  </si>
  <si>
    <t>sample 7</t>
  </si>
  <si>
    <t>sample 8</t>
  </si>
  <si>
    <t>sample 9</t>
  </si>
  <si>
    <t>sample 10</t>
  </si>
  <si>
    <t>y.1</t>
  </si>
  <si>
    <t>y.2</t>
  </si>
  <si>
    <t>y.3</t>
  </si>
  <si>
    <t>y.4</t>
  </si>
  <si>
    <t>y.0</t>
  </si>
  <si>
    <t>m</t>
  </si>
  <si>
    <t>model</t>
  </si>
  <si>
    <t>Delta.c</t>
  </si>
  <si>
    <t>Design matrix X</t>
  </si>
  <si>
    <t>V'</t>
  </si>
  <si>
    <t>y(0)</t>
  </si>
  <si>
    <t>y(1)</t>
  </si>
  <si>
    <t>SS.err</t>
  </si>
  <si>
    <t>V</t>
  </si>
  <si>
    <t>s.a.0</t>
  </si>
  <si>
    <t>y(1a)</t>
  </si>
  <si>
    <t>s.a.1</t>
  </si>
  <si>
    <t>y(2)</t>
  </si>
  <si>
    <t>y(2a)</t>
  </si>
  <si>
    <t>y(2b)</t>
  </si>
  <si>
    <t>y(2c)</t>
  </si>
  <si>
    <t>predicted y-values (y.hat)</t>
  </si>
  <si>
    <t>intermediate statistics</t>
  </si>
  <si>
    <t>p-value</t>
  </si>
  <si>
    <t>alpha</t>
  </si>
  <si>
    <t>s.a.2</t>
  </si>
  <si>
    <t>SS.tot</t>
  </si>
  <si>
    <t>R2</t>
  </si>
  <si>
    <t>R2.adj</t>
  </si>
  <si>
    <t>sample 11</t>
  </si>
  <si>
    <t>sample 12</t>
  </si>
  <si>
    <t>sample 13</t>
  </si>
  <si>
    <t>sample 14</t>
  </si>
  <si>
    <t>sample 15</t>
  </si>
  <si>
    <t>sample 16</t>
  </si>
  <si>
    <t>sample 17</t>
  </si>
  <si>
    <t>sample 18</t>
  </si>
  <si>
    <t>sample 19</t>
  </si>
  <si>
    <t>sample 20</t>
  </si>
  <si>
    <t>x.min</t>
  </si>
  <si>
    <t>x.max</t>
  </si>
  <si>
    <t>y.graph</t>
  </si>
  <si>
    <t>Best model according to user</t>
  </si>
  <si>
    <t>N</t>
  </si>
  <si>
    <t>Delta.x</t>
  </si>
  <si>
    <t>x.graph</t>
  </si>
  <si>
    <t>select best model</t>
  </si>
  <si>
    <t>df.tot</t>
  </si>
  <si>
    <t>SS.mod</t>
  </si>
  <si>
    <t>p.GOF</t>
  </si>
  <si>
    <t>F.GOF</t>
  </si>
  <si>
    <t>df.mod</t>
  </si>
  <si>
    <t>x.0</t>
  </si>
  <si>
    <t>s.x.0</t>
  </si>
  <si>
    <t>CI(x.0)</t>
  </si>
  <si>
    <t>b.DATA</t>
  </si>
  <si>
    <t>dx0/dy0</t>
  </si>
  <si>
    <t>dx0/da</t>
  </si>
  <si>
    <t>s.y.0</t>
  </si>
  <si>
    <t>s.y.0^2</t>
  </si>
  <si>
    <t>s.x.0^2_part1</t>
  </si>
  <si>
    <t>s.x.0^2_part2</t>
  </si>
  <si>
    <t>s.x.0^2_tot</t>
  </si>
  <si>
    <t>t.n-P</t>
  </si>
  <si>
    <t>x.0.1</t>
  </si>
  <si>
    <t>x.0.2</t>
  </si>
  <si>
    <t>Range of calibration data</t>
  </si>
  <si>
    <t>x.data.min</t>
  </si>
  <si>
    <t>x.data.max</t>
  </si>
  <si>
    <t>x.midrange</t>
  </si>
  <si>
    <t>most likely x.0 = x.0*</t>
  </si>
  <si>
    <t>M. Emile F. Apol</t>
  </si>
  <si>
    <t>x.E</t>
  </si>
  <si>
    <t>s.x.E</t>
  </si>
  <si>
    <t>Results standard addition:</t>
  </si>
  <si>
    <t>CI(x.E)</t>
  </si>
  <si>
    <t>Standard addition</t>
  </si>
  <si>
    <t>s.x.E^2</t>
  </si>
  <si>
    <t xml:space="preserve">s.x.E </t>
  </si>
  <si>
    <t>Results calibration for best model:</t>
  </si>
  <si>
    <t>Date:</t>
  </si>
  <si>
    <t>Author:</t>
  </si>
  <si>
    <t>Version:</t>
  </si>
  <si>
    <t>Updates:</t>
  </si>
  <si>
    <t>adjust for plotting</t>
  </si>
  <si>
    <t>for plotting and interpolation</t>
  </si>
  <si>
    <t>nr</t>
  </si>
  <si>
    <t>Usage:</t>
  </si>
  <si>
    <t xml:space="preserve"> = p-value &lt; alpha</t>
  </si>
  <si>
    <t xml:space="preserve"> = p-value &gt; alpha</t>
  </si>
  <si>
    <t>CI level</t>
  </si>
  <si>
    <r>
      <t xml:space="preserve">1. In the yellow cells on the left (columns B and C), fill out your calibration (or standard addition) </t>
    </r>
    <r>
      <rPr>
        <b/>
        <sz val="11"/>
        <rFont val="Calibri"/>
        <family val="2"/>
        <scheme val="minor"/>
      </rPr>
      <t>measurements</t>
    </r>
    <r>
      <rPr>
        <sz val="11"/>
        <rFont val="Calibri"/>
        <family val="2"/>
        <scheme val="minor"/>
      </rPr>
      <t xml:space="preserve"> x,y. You can use Ctr-C and Ctr-V to copy/paste date into this sheet. By default, </t>
    </r>
    <r>
      <rPr>
        <b/>
        <sz val="11"/>
        <rFont val="Calibri"/>
        <family val="2"/>
        <scheme val="minor"/>
      </rPr>
      <t>95% confidence intervals</t>
    </r>
    <r>
      <rPr>
        <sz val="11"/>
        <rFont val="Calibri"/>
        <family val="2"/>
        <scheme val="minor"/>
      </rPr>
      <t xml:space="preserve"> are used, but you can change this in cell C13.</t>
    </r>
  </si>
  <si>
    <t>Calibration and Standard Addition curves</t>
  </si>
  <si>
    <t>Model selection and interpolation with confidence interval for calibration curves; standard addition evaluation with confidence interval</t>
  </si>
  <si>
    <t>2. The sheet will automatically perform linear regression for a set of 6 useful calibration models (1, 1a, 2, 2a, 2b and 2c) up to second order in x. Regression parameters a.i and regression diagnostics are evaluated, summary in the table above the graph.</t>
  </si>
  <si>
    <t>significance of parameters</t>
  </si>
  <si>
    <r>
      <t xml:space="preserve">5b. If you use </t>
    </r>
    <r>
      <rPr>
        <i/>
        <sz val="11"/>
        <rFont val="Calibri"/>
        <family val="2"/>
        <scheme val="minor"/>
      </rPr>
      <t>standard addition</t>
    </r>
    <r>
      <rPr>
        <sz val="11"/>
        <rFont val="Calibri"/>
        <family val="2"/>
        <scheme val="minor"/>
      </rPr>
      <t>, the sheet will calculate the extrapolated concentration (= x.E), its standard error (= s.x.E) and confidence interval (= CI(x.E)) based on model 1 (= default model for standard addition). No samples are required or used!</t>
    </r>
  </si>
  <si>
    <t>b.ANYDATA</t>
  </si>
  <si>
    <t>df.err = n-P</t>
  </si>
  <si>
    <t>lower CI</t>
  </si>
  <si>
    <t>upper CI</t>
  </si>
  <si>
    <t>d = res/s.y|x</t>
  </si>
  <si>
    <t>h</t>
  </si>
  <si>
    <t>bPlot</t>
  </si>
  <si>
    <t>bData</t>
  </si>
  <si>
    <t>plotting model</t>
  </si>
  <si>
    <t>CI(model)</t>
  </si>
  <si>
    <t>r = d/sqrt(1-h)</t>
  </si>
  <si>
    <t>residuals</t>
  </si>
  <si>
    <t>CI of predictions</t>
  </si>
  <si>
    <t>h(0)</t>
  </si>
  <si>
    <t>h(1)</t>
  </si>
  <si>
    <t>h(1a)</t>
  </si>
  <si>
    <t>h(2)</t>
  </si>
  <si>
    <t>h(2a)</t>
  </si>
  <si>
    <t>h(2b)</t>
  </si>
  <si>
    <t>h(2c)</t>
  </si>
  <si>
    <t>CI(0)</t>
  </si>
  <si>
    <t>CI(1)</t>
  </si>
  <si>
    <t>CI(1a)</t>
  </si>
  <si>
    <t>CI(2)</t>
  </si>
  <si>
    <t>CI(2a)</t>
  </si>
  <si>
    <t>CI(2b)</t>
  </si>
  <si>
    <t>CI(2c)</t>
  </si>
  <si>
    <t>r = studentized</t>
  </si>
  <si>
    <r>
      <t xml:space="preserve">5a. If you have a </t>
    </r>
    <r>
      <rPr>
        <i/>
        <sz val="11"/>
        <rFont val="Calibri"/>
        <family val="2"/>
        <scheme val="minor"/>
      </rPr>
      <t>calibration curve</t>
    </r>
    <r>
      <rPr>
        <sz val="11"/>
        <rFont val="Calibri"/>
        <family val="2"/>
        <scheme val="minor"/>
      </rPr>
      <t xml:space="preserve">, you can type (copy) </t>
    </r>
    <r>
      <rPr>
        <b/>
        <sz val="11"/>
        <rFont val="Calibri"/>
        <family val="2"/>
        <scheme val="minor"/>
      </rPr>
      <t>measurements of up to 20 samples</t>
    </r>
    <r>
      <rPr>
        <sz val="11"/>
        <rFont val="Calibri"/>
        <family val="2"/>
        <scheme val="minor"/>
      </rPr>
      <t xml:space="preserve"> (each up to 4 replicas) in the yellow cells H64:AA67. The sheet will interpolate per sample the x-value (= x.0) </t>
    </r>
  </si>
  <si>
    <t>alpha.0</t>
  </si>
  <si>
    <t>alpha.1</t>
  </si>
  <si>
    <t>alpha.2</t>
  </si>
  <si>
    <r>
      <t xml:space="preserve">3. Based on your preferred statistic (e.g. small-sample AIC = AIC.c or R2.adj), choose the most suitable calibration model, and </t>
    </r>
    <r>
      <rPr>
        <b/>
        <sz val="11"/>
        <rFont val="Calibri"/>
        <family val="2"/>
        <scheme val="minor"/>
      </rPr>
      <t>select your preferred model</t>
    </r>
    <r>
      <rPr>
        <sz val="11"/>
        <rFont val="Calibri"/>
        <family val="2"/>
        <scheme val="minor"/>
      </rPr>
      <t xml:space="preserve"> below the graph (cell X48) from the drop-down menu. </t>
    </r>
  </si>
  <si>
    <r>
      <t xml:space="preserve">4. In the graph this preferred model (= cell X48) will be displayed. You can also </t>
    </r>
    <r>
      <rPr>
        <b/>
        <sz val="11"/>
        <rFont val="Calibri"/>
        <family val="2"/>
        <scheme val="minor"/>
      </rPr>
      <t>adapt the minimum and maximum x-value for plotting</t>
    </r>
    <r>
      <rPr>
        <sz val="11"/>
        <rFont val="Calibri"/>
        <family val="2"/>
        <scheme val="minor"/>
      </rPr>
      <t xml:space="preserve"> your preferred model in the graph via cells U48 and V48.</t>
    </r>
  </si>
  <si>
    <t>and also evaluate its standard error (= s.x.0) and confidence interval (= CI(x.0)), based on your preferred model (= cell X48).</t>
  </si>
  <si>
    <t>V^(-1)</t>
  </si>
  <si>
    <t>a-alpha</t>
  </si>
  <si>
    <t>b.HotelT2</t>
  </si>
  <si>
    <t>F.Hotelling</t>
  </si>
  <si>
    <t>p.Hotelling</t>
  </si>
  <si>
    <r>
      <t>Hotelling T</t>
    </r>
    <r>
      <rPr>
        <vertAlign val="superscript"/>
        <sz val="11"/>
        <color theme="1"/>
        <rFont val="Calibri"/>
        <family val="2"/>
        <scheme val="minor"/>
      </rPr>
      <t>2</t>
    </r>
    <r>
      <rPr>
        <sz val="11"/>
        <color theme="1"/>
        <rFont val="Calibri"/>
        <family val="2"/>
        <scheme val="minor"/>
      </rPr>
      <t>-test</t>
    </r>
  </si>
  <si>
    <t>(Hotelling T2)</t>
  </si>
  <si>
    <t>F.0</t>
  </si>
  <si>
    <t>p.0</t>
  </si>
  <si>
    <t>F.1</t>
  </si>
  <si>
    <t>p.1</t>
  </si>
  <si>
    <t>F.2</t>
  </si>
  <si>
    <t>p.2</t>
  </si>
  <si>
    <t>Hanze University of Applied Sciences, Institute of Life Science &amp; Technology</t>
  </si>
  <si>
    <t xml:space="preserve">residuals </t>
  </si>
  <si>
    <r>
      <t>R</t>
    </r>
    <r>
      <rPr>
        <vertAlign val="superscript"/>
        <sz val="11"/>
        <color theme="1"/>
        <rFont val="Calibri"/>
        <family val="2"/>
        <scheme val="minor"/>
      </rPr>
      <t>2</t>
    </r>
  </si>
  <si>
    <r>
      <t>R</t>
    </r>
    <r>
      <rPr>
        <vertAlign val="superscript"/>
        <sz val="11"/>
        <color theme="1"/>
        <rFont val="Calibri"/>
        <family val="2"/>
        <scheme val="minor"/>
      </rPr>
      <t>2</t>
    </r>
    <r>
      <rPr>
        <sz val="11"/>
        <color theme="1"/>
        <rFont val="Calibri"/>
        <family val="2"/>
        <scheme val="minor"/>
      </rPr>
      <t>.adj</t>
    </r>
  </si>
  <si>
    <r>
      <t>R</t>
    </r>
    <r>
      <rPr>
        <vertAlign val="superscript"/>
        <sz val="11"/>
        <color theme="0"/>
        <rFont val="Calibri"/>
        <family val="2"/>
        <scheme val="minor"/>
      </rPr>
      <t>2</t>
    </r>
  </si>
  <si>
    <r>
      <t>R</t>
    </r>
    <r>
      <rPr>
        <vertAlign val="superscript"/>
        <sz val="11"/>
        <color theme="0"/>
        <rFont val="Calibri"/>
        <family val="2"/>
        <scheme val="minor"/>
      </rPr>
      <t>2</t>
    </r>
    <r>
      <rPr>
        <sz val="11"/>
        <color theme="0"/>
        <rFont val="Calibri"/>
        <family val="2"/>
        <scheme val="minor"/>
      </rPr>
      <t>.adj</t>
    </r>
  </si>
  <si>
    <t>expected parameters:</t>
  </si>
  <si>
    <t>b.DoHotel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</si>
</sst>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
  </numFmts>
  <fonts count="10">
    <font>
      <sz val="11"/>
      <color theme="1"/>
      <name val="Calibri"/>
      <family val="2"/>
      <scheme val="minor"/>
    </font>
    <font>
      <sz val="11"/>
      <color theme="0"/>
      <name val="Calibri"/>
      <family val="2"/>
      <scheme val="minor"/>
    </font>
    <font>
      <sz val="11"/>
      <name val="Calibri"/>
      <family val="2"/>
      <scheme val="minor"/>
    </font>
    <font>
      <sz val="14"/>
      <color theme="0"/>
      <name val="Calibri"/>
      <family val="2"/>
      <scheme val="minor"/>
    </font>
    <font>
      <sz val="12"/>
      <color theme="0"/>
      <name val="Calibri"/>
      <family val="2"/>
      <scheme val="minor"/>
    </font>
    <font>
      <sz val="16"/>
      <color theme="0"/>
      <name val="Calibri"/>
      <family val="2"/>
      <scheme val="minor"/>
    </font>
    <font>
      <i/>
      <sz val="11"/>
      <name val="Calibri"/>
      <family val="2"/>
      <scheme val="minor"/>
    </font>
    <font>
      <b/>
      <sz val="11"/>
      <name val="Calibri"/>
      <family val="2"/>
      <scheme val="minor"/>
    </font>
    <font>
      <vertAlign val="superscript"/>
      <sz val="11"/>
      <color theme="1"/>
      <name val="Calibri"/>
      <family val="2"/>
      <scheme val="minor"/>
    </font>
    <font>
      <vertAlign val="superscript"/>
      <sz val="11"/>
      <color theme="0"/>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5" tint="0.59999389629810485"/>
        <bgColor indexed="64"/>
      </patternFill>
    </fill>
    <fill>
      <patternFill patternType="solid">
        <fgColor theme="4"/>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rgb="FFC00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5"/>
        <bgColor indexed="64"/>
      </patternFill>
    </fill>
  </fills>
  <borders count="6">
    <border>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91">
    <xf numFmtId="0" fontId="0" fillId="0" borderId="0" xfId="0"/>
    <xf numFmtId="0" fontId="1" fillId="2" borderId="0" xfId="0" applyFont="1" applyFill="1"/>
    <xf numFmtId="0" fontId="1" fillId="2" borderId="0" xfId="0" applyFont="1" applyFill="1" applyAlignment="1">
      <alignment horizontal="center" vertical="center"/>
    </xf>
    <xf numFmtId="0" fontId="0" fillId="3" borderId="0" xfId="0" applyFill="1"/>
    <xf numFmtId="0" fontId="0" fillId="4" borderId="0" xfId="0" applyFill="1"/>
    <xf numFmtId="0" fontId="0" fillId="0" borderId="0" xfId="0" applyAlignment="1">
      <alignment horizontal="center"/>
    </xf>
    <xf numFmtId="0" fontId="0" fillId="0" borderId="0" xfId="0" applyAlignment="1">
      <alignment horizontal="center" vertical="center"/>
    </xf>
    <xf numFmtId="0" fontId="0" fillId="6" borderId="0" xfId="0" applyFill="1"/>
    <xf numFmtId="0" fontId="0" fillId="6" borderId="0" xfId="0" applyFill="1" applyAlignment="1">
      <alignment horizontal="center" vertical="center"/>
    </xf>
    <xf numFmtId="0" fontId="2" fillId="7" borderId="0" xfId="0" applyFont="1" applyFill="1" applyAlignment="1">
      <alignment horizontal="center" vertical="center"/>
    </xf>
    <xf numFmtId="2" fontId="0" fillId="0" borderId="0" xfId="0" applyNumberFormat="1" applyAlignment="1">
      <alignment horizontal="center" vertical="center"/>
    </xf>
    <xf numFmtId="0" fontId="1" fillId="8" borderId="0" xfId="0" applyFont="1" applyFill="1"/>
    <xf numFmtId="0" fontId="1" fillId="2" borderId="0" xfId="0" applyFont="1" applyFill="1" applyAlignment="1">
      <alignment horizontal="left" vertical="center"/>
    </xf>
    <xf numFmtId="164" fontId="0" fillId="0" borderId="0" xfId="0" applyNumberFormat="1" applyAlignment="1">
      <alignment horizontal="center" vertical="center"/>
    </xf>
    <xf numFmtId="164"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2" fontId="0" fillId="3" borderId="0" xfId="0" applyNumberFormat="1" applyFill="1" applyAlignment="1">
      <alignment horizontal="center" vertical="center"/>
    </xf>
    <xf numFmtId="0" fontId="1" fillId="9" borderId="0" xfId="0" applyFont="1" applyFill="1"/>
    <xf numFmtId="0" fontId="1" fillId="9"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xf>
    <xf numFmtId="0" fontId="0" fillId="9" borderId="0" xfId="0" applyFill="1"/>
    <xf numFmtId="0" fontId="2" fillId="0" borderId="0" xfId="0" applyFont="1" applyAlignment="1">
      <alignment horizontal="center" vertical="center"/>
    </xf>
    <xf numFmtId="0" fontId="0" fillId="0" borderId="0" xfId="0" applyAlignment="1">
      <alignment horizontal="center" vertical="center"/>
    </xf>
    <xf numFmtId="0" fontId="1" fillId="2" borderId="0" xfId="0" applyFont="1" applyFill="1" applyAlignment="1">
      <alignment horizontal="center"/>
    </xf>
    <xf numFmtId="0" fontId="2" fillId="0" borderId="0" xfId="0" applyFont="1" applyFill="1"/>
    <xf numFmtId="0" fontId="0" fillId="11" borderId="0" xfId="0" applyFill="1"/>
    <xf numFmtId="0" fontId="3" fillId="2" borderId="0" xfId="0" applyFont="1" applyFill="1"/>
    <xf numFmtId="0" fontId="0" fillId="0" borderId="0" xfId="0" applyFill="1"/>
    <xf numFmtId="0" fontId="1" fillId="5" borderId="0" xfId="0" applyFont="1" applyFill="1"/>
    <xf numFmtId="0" fontId="4" fillId="2" borderId="0" xfId="0" applyFont="1" applyFill="1"/>
    <xf numFmtId="0" fontId="5" fillId="2" borderId="0" xfId="0" applyFont="1" applyFill="1"/>
    <xf numFmtId="0" fontId="0" fillId="10" borderId="0" xfId="0" applyFill="1"/>
    <xf numFmtId="0" fontId="2" fillId="12" borderId="0" xfId="0" applyFont="1" applyFill="1"/>
    <xf numFmtId="15" fontId="2" fillId="12" borderId="0" xfId="0" applyNumberFormat="1" applyFont="1" applyFill="1"/>
    <xf numFmtId="0" fontId="2" fillId="12" borderId="0" xfId="0" applyFont="1" applyFill="1" applyAlignment="1">
      <alignment horizontal="left" vertical="center"/>
    </xf>
    <xf numFmtId="0" fontId="0" fillId="12" borderId="0" xfId="0" applyFill="1"/>
    <xf numFmtId="0" fontId="0" fillId="13" borderId="0" xfId="0" applyFill="1" applyAlignment="1">
      <alignment horizontal="center" vertical="center"/>
    </xf>
    <xf numFmtId="0" fontId="0" fillId="13" borderId="0" xfId="0" applyFill="1"/>
    <xf numFmtId="0" fontId="1" fillId="9" borderId="0" xfId="0" applyFont="1" applyFill="1" applyAlignment="1">
      <alignment horizontal="left"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1" fillId="2" borderId="0" xfId="0" applyFont="1" applyFill="1" applyAlignment="1">
      <alignment horizontal="center" vertical="center"/>
    </xf>
    <xf numFmtId="0" fontId="0" fillId="13" borderId="0" xfId="0" applyFill="1" applyAlignment="1">
      <alignment horizontal="center" vertical="center"/>
    </xf>
    <xf numFmtId="0" fontId="1" fillId="9" borderId="0" xfId="0" applyFont="1" applyFill="1" applyAlignment="1">
      <alignment horizontal="center" vertical="center"/>
    </xf>
    <xf numFmtId="0" fontId="0" fillId="3" borderId="0" xfId="0"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xf>
    <xf numFmtId="0" fontId="1" fillId="2" borderId="0" xfId="0" applyFont="1" applyFill="1" applyAlignment="1">
      <alignment horizontal="center" vertical="center"/>
    </xf>
    <xf numFmtId="0" fontId="1" fillId="9" borderId="0" xfId="0" applyFont="1"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xf>
    <xf numFmtId="0" fontId="0" fillId="13" borderId="0" xfId="0" applyFill="1" applyAlignment="1">
      <alignment horizontal="center" vertical="center"/>
    </xf>
    <xf numFmtId="0" fontId="1" fillId="9" borderId="0" xfId="0" applyFont="1" applyFill="1" applyAlignment="1">
      <alignment horizontal="center" vertical="center"/>
    </xf>
    <xf numFmtId="0" fontId="0" fillId="0" borderId="0" xfId="0" applyAlignment="1">
      <alignment horizontal="center" vertical="center"/>
    </xf>
    <xf numFmtId="0" fontId="1" fillId="9" borderId="0" xfId="0" applyFont="1" applyFill="1" applyAlignment="1">
      <alignment vertical="center"/>
    </xf>
    <xf numFmtId="0" fontId="0" fillId="16" borderId="0" xfId="0" applyFill="1"/>
    <xf numFmtId="165" fontId="0" fillId="0" borderId="0" xfId="0" applyNumberFormat="1" applyFill="1" applyAlignment="1">
      <alignment horizontal="center" vertical="center"/>
    </xf>
    <xf numFmtId="0" fontId="1" fillId="9" borderId="0" xfId="0" applyFont="1" applyFill="1" applyAlignment="1">
      <alignment horizontal="right" vertical="center"/>
    </xf>
    <xf numFmtId="0" fontId="0" fillId="0" borderId="1" xfId="0"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13" borderId="2" xfId="0" applyFill="1" applyBorder="1" applyAlignment="1">
      <alignment horizontal="center" vertical="center"/>
    </xf>
    <xf numFmtId="0" fontId="0" fillId="0" borderId="2" xfId="0" applyBorder="1" applyAlignment="1">
      <alignment horizontal="center"/>
    </xf>
    <xf numFmtId="0" fontId="2" fillId="0" borderId="2" xfId="0" applyFont="1" applyBorder="1" applyAlignment="1">
      <alignment horizontal="center" vertical="center"/>
    </xf>
    <xf numFmtId="0" fontId="0" fillId="0" borderId="2" xfId="0" applyFill="1" applyBorder="1" applyAlignment="1">
      <alignment horizontal="center" vertical="center"/>
    </xf>
    <xf numFmtId="0" fontId="0" fillId="0" borderId="2" xfId="0" applyBorder="1"/>
    <xf numFmtId="0" fontId="0" fillId="0" borderId="3" xfId="0" applyFill="1" applyBorder="1" applyAlignment="1">
      <alignment horizontal="center" vertical="center"/>
    </xf>
    <xf numFmtId="0" fontId="0" fillId="0" borderId="0" xfId="0" applyBorder="1" applyAlignment="1">
      <alignment horizontal="center" vertical="center"/>
    </xf>
    <xf numFmtId="164" fontId="0" fillId="0" borderId="0" xfId="0" applyNumberFormat="1" applyFill="1" applyBorder="1" applyAlignment="1">
      <alignment horizontal="center" vertical="center"/>
    </xf>
    <xf numFmtId="0" fontId="0" fillId="0" borderId="0" xfId="0" applyFill="1" applyBorder="1" applyAlignment="1">
      <alignment horizontal="center" vertical="center"/>
    </xf>
    <xf numFmtId="0" fontId="0" fillId="0" borderId="0" xfId="0" applyBorder="1"/>
    <xf numFmtId="0" fontId="0" fillId="0" borderId="2" xfId="0" applyBorder="1" applyAlignment="1">
      <alignment horizontal="left" vertical="center"/>
    </xf>
    <xf numFmtId="0" fontId="0" fillId="0" borderId="4" xfId="0" applyBorder="1"/>
    <xf numFmtId="0" fontId="2" fillId="0" borderId="1" xfId="0" applyFont="1" applyBorder="1" applyAlignment="1">
      <alignment horizontal="center" vertical="center"/>
    </xf>
    <xf numFmtId="2" fontId="0" fillId="13" borderId="0" xfId="0" applyNumberFormat="1" applyFill="1"/>
    <xf numFmtId="164" fontId="0" fillId="0" borderId="0" xfId="0" applyNumberFormat="1"/>
    <xf numFmtId="164" fontId="0" fillId="0" borderId="5" xfId="0" applyNumberFormat="1" applyFont="1" applyBorder="1"/>
    <xf numFmtId="0" fontId="1" fillId="2" borderId="0" xfId="0" applyFont="1" applyFill="1" applyAlignment="1">
      <alignment horizontal="center" vertical="center"/>
    </xf>
    <xf numFmtId="0" fontId="0" fillId="13" borderId="0" xfId="0" applyFill="1" applyAlignment="1">
      <alignment horizontal="center" vertical="center"/>
    </xf>
    <xf numFmtId="0" fontId="0" fillId="0" borderId="0" xfId="0" applyAlignment="1">
      <alignment horizontal="center" vertical="center"/>
    </xf>
    <xf numFmtId="0" fontId="1" fillId="15" borderId="0" xfId="0" applyFont="1" applyFill="1" applyAlignment="1">
      <alignment horizontal="center" vertical="center"/>
    </xf>
    <xf numFmtId="0" fontId="1" fillId="5" borderId="0" xfId="0" applyFont="1" applyFill="1" applyAlignment="1">
      <alignment horizontal="center"/>
    </xf>
    <xf numFmtId="0" fontId="1" fillId="9" borderId="0" xfId="0" applyFont="1" applyFill="1" applyAlignment="1">
      <alignment horizontal="center" vertical="center"/>
    </xf>
    <xf numFmtId="0" fontId="1" fillId="14" borderId="0" xfId="0" applyFont="1" applyFill="1" applyAlignment="1">
      <alignment horizontal="center" vertical="center"/>
    </xf>
    <xf numFmtId="0" fontId="1" fillId="5" borderId="0" xfId="0" applyFont="1" applyFill="1" applyAlignment="1">
      <alignment horizontal="center" vertical="center"/>
    </xf>
    <xf numFmtId="0" fontId="2" fillId="7" borderId="0" xfId="0" applyFont="1" applyFill="1" applyAlignment="1">
      <alignment horizontal="center" vertical="center"/>
    </xf>
    <xf numFmtId="15" fontId="1" fillId="2" borderId="0" xfId="0" applyNumberFormat="1" applyFont="1" applyFill="1" applyAlignment="1">
      <alignment horizontal="center" vertical="center"/>
    </xf>
  </cellXfs>
  <cellStyles count="1">
    <cellStyle name="Normal" xfId="0" builtinId="0"/>
  </cellStyles>
  <dxfs count="65">
    <dxf>
      <numFmt numFmtId="165" formatCode="0.0000"/>
      <fill>
        <patternFill patternType="none">
          <fgColor indexed="64"/>
          <bgColor auto="1"/>
        </patternFill>
      </fill>
      <alignment horizontal="center" vertical="center" textRotation="0" wrapText="0" indent="0" justifyLastLine="0" shrinkToFit="0" readingOrder="0"/>
    </dxf>
    <dxf>
      <numFmt numFmtId="165" formatCode="0.0000"/>
      <fill>
        <patternFill patternType="none">
          <fgColor indexed="64"/>
          <bgColor auto="1"/>
        </patternFill>
      </fill>
      <alignment horizontal="center" vertical="center" textRotation="0" wrapText="0" indent="0" justifyLastLine="0" shrinkToFit="0" readingOrder="0"/>
    </dxf>
    <dxf>
      <fill>
        <patternFill patternType="solid">
          <fgColor indexed="64"/>
          <bgColor theme="7" tint="0.39997558519241921"/>
        </patternFill>
      </fill>
      <alignment horizontal="center" vertical="center" textRotation="0" wrapText="0" indent="0" justifyLastLine="0" shrinkToFit="0" readingOrder="0"/>
    </dxf>
    <dxf>
      <fill>
        <patternFill patternType="solid">
          <fgColor indexed="64"/>
          <bgColor theme="7" tint="0.39997558519241921"/>
        </patternFill>
      </fill>
      <alignment horizontal="center" vertical="center" textRotation="0" wrapText="0" indent="0" justifyLastLine="0" shrinkToFit="0" readingOrder="0"/>
    </dxf>
    <dxf>
      <fill>
        <patternFill patternType="solid">
          <fgColor indexed="64"/>
          <bgColor theme="7" tint="0.39997558519241921"/>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theme="1"/>
        </patternFill>
      </fill>
      <alignment horizontal="center" vertical="center" textRotation="0" wrapText="0" indent="0" justifyLastLine="0" shrinkToFit="0" readingOrder="0"/>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
      <fill>
        <patternFill>
          <bgColor theme="5" tint="0.59996337778862885"/>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Calibration</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experimental</c:v>
          </c:tx>
          <c:spPr>
            <a:ln w="25400" cap="rnd">
              <a:noFill/>
              <a:round/>
            </a:ln>
            <a:effectLst/>
          </c:spPr>
          <c:marker>
            <c:symbol val="circle"/>
            <c:size val="5"/>
            <c:spPr>
              <a:solidFill>
                <a:schemeClr val="accent1"/>
              </a:solidFill>
              <a:ln w="9525">
                <a:solidFill>
                  <a:schemeClr val="accent1"/>
                </a:solidFill>
              </a:ln>
              <a:effectLst/>
            </c:spPr>
          </c:marker>
          <c:xVal>
            <c:numRef>
              <c:f>'Calibration analysis'!$B$16:$B$165</c:f>
              <c:numCache>
                <c:formatCode>000,000</c:formatCode>
                <c:ptCount val="150"/>
                <c:pt idx="0">
                  <c:v>0</c:v>
                </c:pt>
                <c:pt idx="1">
                  <c:v>0</c:v>
                </c:pt>
                <c:pt idx="2">
                  <c:v>2.5000000000000001E-2</c:v>
                </c:pt>
                <c:pt idx="3">
                  <c:v>2.5000000000000001E-2</c:v>
                </c:pt>
                <c:pt idx="4">
                  <c:v>3.125E-2</c:v>
                </c:pt>
                <c:pt idx="5">
                  <c:v>3.125E-2</c:v>
                </c:pt>
                <c:pt idx="6">
                  <c:v>4.1669999999999999E-2</c:v>
                </c:pt>
                <c:pt idx="7">
                  <c:v>4.1669999999999999E-2</c:v>
                </c:pt>
                <c:pt idx="8">
                  <c:v>6.25E-2</c:v>
                </c:pt>
                <c:pt idx="9">
                  <c:v>6.25E-2</c:v>
                </c:pt>
                <c:pt idx="10">
                  <c:v>0.125</c:v>
                </c:pt>
                <c:pt idx="11">
                  <c:v>0.125</c:v>
                </c:pt>
                <c:pt idx="12">
                  <c:v>0.25</c:v>
                </c:pt>
                <c:pt idx="13">
                  <c:v>0.25</c:v>
                </c:pt>
              </c:numCache>
            </c:numRef>
          </c:xVal>
          <c:yVal>
            <c:numRef>
              <c:f>'Calibration analysis'!$C$16:$C$165</c:f>
              <c:numCache>
                <c:formatCode>General</c:formatCode>
                <c:ptCount val="150"/>
                <c:pt idx="0">
                  <c:v>6.3E-2</c:v>
                </c:pt>
                <c:pt idx="1">
                  <c:v>0.05</c:v>
                </c:pt>
                <c:pt idx="2">
                  <c:v>0.17199999999999999</c:v>
                </c:pt>
                <c:pt idx="3">
                  <c:v>0.16500000000000001</c:v>
                </c:pt>
                <c:pt idx="4">
                  <c:v>0.20399999999999999</c:v>
                </c:pt>
                <c:pt idx="5">
                  <c:v>0.191</c:v>
                </c:pt>
                <c:pt idx="6">
                  <c:v>0.23499999999999999</c:v>
                </c:pt>
                <c:pt idx="7">
                  <c:v>0.249</c:v>
                </c:pt>
                <c:pt idx="8">
                  <c:v>0.32900000000000001</c:v>
                </c:pt>
                <c:pt idx="9">
                  <c:v>0.33</c:v>
                </c:pt>
                <c:pt idx="10">
                  <c:v>0.53900000000000003</c:v>
                </c:pt>
                <c:pt idx="11">
                  <c:v>0.53600000000000003</c:v>
                </c:pt>
                <c:pt idx="12">
                  <c:v>0.81200000000000006</c:v>
                </c:pt>
                <c:pt idx="13">
                  <c:v>0.82099999999999995</c:v>
                </c:pt>
              </c:numCache>
            </c:numRef>
          </c:yVal>
          <c:smooth val="0"/>
          <c:extLst>
            <c:ext xmlns:c16="http://schemas.microsoft.com/office/drawing/2014/chart" uri="{C3380CC4-5D6E-409C-BE32-E72D297353CC}">
              <c16:uniqueId val="{00000000-7881-4A4C-9D90-30FE533C811C}"/>
            </c:ext>
          </c:extLst>
        </c:ser>
        <c:ser>
          <c:idx val="1"/>
          <c:order val="1"/>
          <c:tx>
            <c:v>best model</c:v>
          </c:tx>
          <c:spPr>
            <a:ln w="25400" cap="rnd">
              <a:solidFill>
                <a:srgbClr val="C00000"/>
              </a:solidFill>
              <a:round/>
            </a:ln>
            <a:effectLst/>
          </c:spPr>
          <c:marker>
            <c:symbol val="none"/>
          </c:marker>
          <c:xVal>
            <c:numRef>
              <c:f>'Calibration analysis'!$BF$16:$BF$116</c:f>
              <c:numCache>
                <c:formatCode>General</c:formatCode>
                <c:ptCount val="101"/>
                <c:pt idx="0">
                  <c:v>0</c:v>
                </c:pt>
                <c:pt idx="1">
                  <c:v>2.5000000000000001E-3</c:v>
                </c:pt>
                <c:pt idx="2">
                  <c:v>5.0000000000000001E-3</c:v>
                </c:pt>
                <c:pt idx="3">
                  <c:v>7.4999999999999997E-3</c:v>
                </c:pt>
                <c:pt idx="4">
                  <c:v>0.01</c:v>
                </c:pt>
                <c:pt idx="5">
                  <c:v>1.2500000000000001E-2</c:v>
                </c:pt>
                <c:pt idx="6">
                  <c:v>1.5000000000000001E-2</c:v>
                </c:pt>
                <c:pt idx="7">
                  <c:v>1.7500000000000002E-2</c:v>
                </c:pt>
                <c:pt idx="8">
                  <c:v>0.02</c:v>
                </c:pt>
                <c:pt idx="9">
                  <c:v>2.2499999999999999E-2</c:v>
                </c:pt>
                <c:pt idx="10">
                  <c:v>2.4999999999999998E-2</c:v>
                </c:pt>
                <c:pt idx="11">
                  <c:v>2.7499999999999997E-2</c:v>
                </c:pt>
                <c:pt idx="12">
                  <c:v>2.9999999999999995E-2</c:v>
                </c:pt>
                <c:pt idx="13">
                  <c:v>3.2499999999999994E-2</c:v>
                </c:pt>
                <c:pt idx="14">
                  <c:v>3.4999999999999996E-2</c:v>
                </c:pt>
                <c:pt idx="15">
                  <c:v>3.7499999999999999E-2</c:v>
                </c:pt>
                <c:pt idx="16">
                  <c:v>0.04</c:v>
                </c:pt>
                <c:pt idx="17">
                  <c:v>4.2500000000000003E-2</c:v>
                </c:pt>
                <c:pt idx="18">
                  <c:v>4.5000000000000005E-2</c:v>
                </c:pt>
                <c:pt idx="19">
                  <c:v>4.7500000000000007E-2</c:v>
                </c:pt>
                <c:pt idx="20">
                  <c:v>5.000000000000001E-2</c:v>
                </c:pt>
                <c:pt idx="21">
                  <c:v>5.2500000000000012E-2</c:v>
                </c:pt>
                <c:pt idx="22">
                  <c:v>5.5000000000000014E-2</c:v>
                </c:pt>
                <c:pt idx="23">
                  <c:v>5.7500000000000016E-2</c:v>
                </c:pt>
                <c:pt idx="24">
                  <c:v>6.0000000000000019E-2</c:v>
                </c:pt>
                <c:pt idx="25">
                  <c:v>6.2500000000000014E-2</c:v>
                </c:pt>
                <c:pt idx="26">
                  <c:v>6.5000000000000016E-2</c:v>
                </c:pt>
                <c:pt idx="27">
                  <c:v>6.7500000000000018E-2</c:v>
                </c:pt>
                <c:pt idx="28">
                  <c:v>7.0000000000000021E-2</c:v>
                </c:pt>
                <c:pt idx="29">
                  <c:v>7.2500000000000023E-2</c:v>
                </c:pt>
                <c:pt idx="30">
                  <c:v>7.5000000000000025E-2</c:v>
                </c:pt>
                <c:pt idx="31">
                  <c:v>7.7500000000000027E-2</c:v>
                </c:pt>
                <c:pt idx="32">
                  <c:v>8.0000000000000029E-2</c:v>
                </c:pt>
                <c:pt idx="33">
                  <c:v>8.2500000000000032E-2</c:v>
                </c:pt>
                <c:pt idx="34">
                  <c:v>8.5000000000000034E-2</c:v>
                </c:pt>
                <c:pt idx="35">
                  <c:v>8.7500000000000036E-2</c:v>
                </c:pt>
                <c:pt idx="36">
                  <c:v>9.0000000000000038E-2</c:v>
                </c:pt>
                <c:pt idx="37">
                  <c:v>9.2500000000000041E-2</c:v>
                </c:pt>
                <c:pt idx="38">
                  <c:v>9.5000000000000043E-2</c:v>
                </c:pt>
                <c:pt idx="39">
                  <c:v>9.7500000000000045E-2</c:v>
                </c:pt>
                <c:pt idx="40">
                  <c:v>0.10000000000000005</c:v>
                </c:pt>
                <c:pt idx="41">
                  <c:v>0.10250000000000005</c:v>
                </c:pt>
                <c:pt idx="42">
                  <c:v>0.10500000000000005</c:v>
                </c:pt>
                <c:pt idx="43">
                  <c:v>0.10750000000000005</c:v>
                </c:pt>
                <c:pt idx="44">
                  <c:v>0.11000000000000006</c:v>
                </c:pt>
                <c:pt idx="45">
                  <c:v>0.11250000000000006</c:v>
                </c:pt>
                <c:pt idx="46">
                  <c:v>0.11500000000000006</c:v>
                </c:pt>
                <c:pt idx="47">
                  <c:v>0.11750000000000006</c:v>
                </c:pt>
                <c:pt idx="48">
                  <c:v>0.12000000000000006</c:v>
                </c:pt>
                <c:pt idx="49">
                  <c:v>0.12250000000000007</c:v>
                </c:pt>
                <c:pt idx="50">
                  <c:v>0.12500000000000006</c:v>
                </c:pt>
                <c:pt idx="51">
                  <c:v>0.12750000000000006</c:v>
                </c:pt>
                <c:pt idx="52">
                  <c:v>0.13000000000000006</c:v>
                </c:pt>
                <c:pt idx="53">
                  <c:v>0.13250000000000006</c:v>
                </c:pt>
                <c:pt idx="54">
                  <c:v>0.13500000000000006</c:v>
                </c:pt>
                <c:pt idx="55">
                  <c:v>0.13750000000000007</c:v>
                </c:pt>
                <c:pt idx="56">
                  <c:v>0.14000000000000007</c:v>
                </c:pt>
                <c:pt idx="57">
                  <c:v>0.14250000000000007</c:v>
                </c:pt>
                <c:pt idx="58">
                  <c:v>0.14500000000000007</c:v>
                </c:pt>
                <c:pt idx="59">
                  <c:v>0.14750000000000008</c:v>
                </c:pt>
                <c:pt idx="60">
                  <c:v>0.15000000000000008</c:v>
                </c:pt>
                <c:pt idx="61">
                  <c:v>0.15250000000000008</c:v>
                </c:pt>
                <c:pt idx="62">
                  <c:v>0.15500000000000008</c:v>
                </c:pt>
                <c:pt idx="63">
                  <c:v>0.15750000000000008</c:v>
                </c:pt>
                <c:pt idx="64">
                  <c:v>0.16000000000000009</c:v>
                </c:pt>
                <c:pt idx="65">
                  <c:v>0.16250000000000009</c:v>
                </c:pt>
                <c:pt idx="66">
                  <c:v>0.16500000000000009</c:v>
                </c:pt>
                <c:pt idx="67">
                  <c:v>0.16750000000000009</c:v>
                </c:pt>
                <c:pt idx="68">
                  <c:v>0.1700000000000001</c:v>
                </c:pt>
                <c:pt idx="69">
                  <c:v>0.1725000000000001</c:v>
                </c:pt>
                <c:pt idx="70">
                  <c:v>0.1750000000000001</c:v>
                </c:pt>
                <c:pt idx="71">
                  <c:v>0.1775000000000001</c:v>
                </c:pt>
                <c:pt idx="72">
                  <c:v>0.1800000000000001</c:v>
                </c:pt>
                <c:pt idx="73">
                  <c:v>0.18250000000000011</c:v>
                </c:pt>
                <c:pt idx="74">
                  <c:v>0.18500000000000011</c:v>
                </c:pt>
                <c:pt idx="75">
                  <c:v>0.18750000000000011</c:v>
                </c:pt>
                <c:pt idx="76">
                  <c:v>0.19000000000000011</c:v>
                </c:pt>
                <c:pt idx="77">
                  <c:v>0.19250000000000012</c:v>
                </c:pt>
                <c:pt idx="78">
                  <c:v>0.19500000000000012</c:v>
                </c:pt>
                <c:pt idx="79">
                  <c:v>0.19750000000000012</c:v>
                </c:pt>
                <c:pt idx="80">
                  <c:v>0.20000000000000012</c:v>
                </c:pt>
                <c:pt idx="81">
                  <c:v>0.20250000000000012</c:v>
                </c:pt>
                <c:pt idx="82">
                  <c:v>0.20500000000000013</c:v>
                </c:pt>
                <c:pt idx="83">
                  <c:v>0.20750000000000013</c:v>
                </c:pt>
                <c:pt idx="84">
                  <c:v>0.21000000000000013</c:v>
                </c:pt>
                <c:pt idx="85">
                  <c:v>0.21250000000000013</c:v>
                </c:pt>
                <c:pt idx="86">
                  <c:v>0.21500000000000014</c:v>
                </c:pt>
                <c:pt idx="87">
                  <c:v>0.21750000000000014</c:v>
                </c:pt>
                <c:pt idx="88">
                  <c:v>0.22000000000000014</c:v>
                </c:pt>
                <c:pt idx="89">
                  <c:v>0.22250000000000014</c:v>
                </c:pt>
                <c:pt idx="90">
                  <c:v>0.22500000000000014</c:v>
                </c:pt>
                <c:pt idx="91">
                  <c:v>0.22750000000000015</c:v>
                </c:pt>
                <c:pt idx="92">
                  <c:v>0.23000000000000015</c:v>
                </c:pt>
                <c:pt idx="93">
                  <c:v>0.23250000000000015</c:v>
                </c:pt>
                <c:pt idx="94">
                  <c:v>0.23500000000000015</c:v>
                </c:pt>
                <c:pt idx="95">
                  <c:v>0.23750000000000016</c:v>
                </c:pt>
                <c:pt idx="96">
                  <c:v>0.24000000000000016</c:v>
                </c:pt>
                <c:pt idx="97">
                  <c:v>0.24250000000000016</c:v>
                </c:pt>
                <c:pt idx="98">
                  <c:v>0.24500000000000016</c:v>
                </c:pt>
                <c:pt idx="99">
                  <c:v>0.24750000000000016</c:v>
                </c:pt>
                <c:pt idx="100">
                  <c:v>0.25000000000000017</c:v>
                </c:pt>
              </c:numCache>
            </c:numRef>
          </c:xVal>
          <c:yVal>
            <c:numRef>
              <c:f>'Calibration analysis'!$BG$16:$BG$116</c:f>
              <c:numCache>
                <c:formatCode>General</c:formatCode>
                <c:ptCount val="101"/>
                <c:pt idx="0">
                  <c:v>5.7139834408349799E-2</c:v>
                </c:pt>
                <c:pt idx="1">
                  <c:v>6.8847409793450651E-2</c:v>
                </c:pt>
                <c:pt idx="2">
                  <c:v>8.0471776427248357E-2</c:v>
                </c:pt>
                <c:pt idx="3">
                  <c:v>9.2012934309742903E-2</c:v>
                </c:pt>
                <c:pt idx="4">
                  <c:v>0.1034708834409343</c:v>
                </c:pt>
                <c:pt idx="5">
                  <c:v>0.11484562382082257</c:v>
                </c:pt>
                <c:pt idx="6">
                  <c:v>0.12613715544940768</c:v>
                </c:pt>
                <c:pt idx="7">
                  <c:v>0.13734547832668964</c:v>
                </c:pt>
                <c:pt idx="8">
                  <c:v>0.14847059245266844</c:v>
                </c:pt>
                <c:pt idx="9">
                  <c:v>0.15951249782734411</c:v>
                </c:pt>
                <c:pt idx="10">
                  <c:v>0.17047119445071662</c:v>
                </c:pt>
                <c:pt idx="11">
                  <c:v>0.18134668232278595</c:v>
                </c:pt>
                <c:pt idx="12">
                  <c:v>0.19213896144355219</c:v>
                </c:pt>
                <c:pt idx="13">
                  <c:v>0.20284803181301522</c:v>
                </c:pt>
                <c:pt idx="14">
                  <c:v>0.21347389343117518</c:v>
                </c:pt>
                <c:pt idx="15">
                  <c:v>0.22401654629803194</c:v>
                </c:pt>
                <c:pt idx="16">
                  <c:v>0.23447599041358558</c:v>
                </c:pt>
                <c:pt idx="17">
                  <c:v>0.24485222577783605</c:v>
                </c:pt>
                <c:pt idx="18">
                  <c:v>0.25514525239078339</c:v>
                </c:pt>
                <c:pt idx="19">
                  <c:v>0.26535507025242755</c:v>
                </c:pt>
                <c:pt idx="20">
                  <c:v>0.27548167936276857</c:v>
                </c:pt>
                <c:pt idx="21">
                  <c:v>0.28552507972180652</c:v>
                </c:pt>
                <c:pt idx="22">
                  <c:v>0.29548527132954122</c:v>
                </c:pt>
                <c:pt idx="23">
                  <c:v>0.30536225418597279</c:v>
                </c:pt>
                <c:pt idx="24">
                  <c:v>0.31515602829110123</c:v>
                </c:pt>
                <c:pt idx="25">
                  <c:v>0.32486659364492648</c:v>
                </c:pt>
                <c:pt idx="26">
                  <c:v>0.33449395024744866</c:v>
                </c:pt>
                <c:pt idx="27">
                  <c:v>0.34403809809866759</c:v>
                </c:pt>
                <c:pt idx="28">
                  <c:v>0.35349903719858344</c:v>
                </c:pt>
                <c:pt idx="29">
                  <c:v>0.36287676754719617</c:v>
                </c:pt>
                <c:pt idx="30">
                  <c:v>0.37217128914450565</c:v>
                </c:pt>
                <c:pt idx="31">
                  <c:v>0.3813826019905121</c:v>
                </c:pt>
                <c:pt idx="32">
                  <c:v>0.39051070608521532</c:v>
                </c:pt>
                <c:pt idx="33">
                  <c:v>0.3995556014286154</c:v>
                </c:pt>
                <c:pt idx="34">
                  <c:v>0.4085172880207123</c:v>
                </c:pt>
                <c:pt idx="35">
                  <c:v>0.41739576586150617</c:v>
                </c:pt>
                <c:pt idx="36">
                  <c:v>0.42619103495099681</c:v>
                </c:pt>
                <c:pt idx="37">
                  <c:v>0.43490309528918425</c:v>
                </c:pt>
                <c:pt idx="38">
                  <c:v>0.44353194687606873</c:v>
                </c:pt>
                <c:pt idx="39">
                  <c:v>0.4520775897116498</c:v>
                </c:pt>
                <c:pt idx="40">
                  <c:v>0.4605400237959279</c:v>
                </c:pt>
                <c:pt idx="41">
                  <c:v>0.46891924912890287</c:v>
                </c:pt>
                <c:pt idx="42">
                  <c:v>0.47721526571057449</c:v>
                </c:pt>
                <c:pt idx="43">
                  <c:v>0.48542807354094319</c:v>
                </c:pt>
                <c:pt idx="44">
                  <c:v>0.4935576726200086</c:v>
                </c:pt>
                <c:pt idx="45">
                  <c:v>0.50160406294777082</c:v>
                </c:pt>
                <c:pt idx="46">
                  <c:v>0.50956724452423008</c:v>
                </c:pt>
                <c:pt idx="47">
                  <c:v>0.51744721734938603</c:v>
                </c:pt>
                <c:pt idx="48">
                  <c:v>0.52524398142323891</c:v>
                </c:pt>
                <c:pt idx="49">
                  <c:v>0.53295753674578872</c:v>
                </c:pt>
                <c:pt idx="50">
                  <c:v>0.54058788331703511</c:v>
                </c:pt>
                <c:pt idx="51">
                  <c:v>0.54813502113697865</c:v>
                </c:pt>
                <c:pt idx="52">
                  <c:v>0.55559895020561889</c:v>
                </c:pt>
                <c:pt idx="53">
                  <c:v>0.56297967052295594</c:v>
                </c:pt>
                <c:pt idx="54">
                  <c:v>0.57027718208898992</c:v>
                </c:pt>
                <c:pt idx="55">
                  <c:v>0.57749148490372071</c:v>
                </c:pt>
                <c:pt idx="56">
                  <c:v>0.58462257896714842</c:v>
                </c:pt>
                <c:pt idx="57">
                  <c:v>0.59167046427927295</c:v>
                </c:pt>
                <c:pt idx="58">
                  <c:v>0.59863514084009428</c:v>
                </c:pt>
                <c:pt idx="59">
                  <c:v>0.60551660864961254</c:v>
                </c:pt>
                <c:pt idx="60">
                  <c:v>0.61231486770782761</c:v>
                </c:pt>
                <c:pt idx="61">
                  <c:v>0.61902991801473961</c:v>
                </c:pt>
                <c:pt idx="62">
                  <c:v>0.62566175957034831</c:v>
                </c:pt>
                <c:pt idx="63">
                  <c:v>0.63221039237465382</c:v>
                </c:pt>
                <c:pt idx="64">
                  <c:v>0.63867581642765625</c:v>
                </c:pt>
                <c:pt idx="65">
                  <c:v>0.64505803172935572</c:v>
                </c:pt>
                <c:pt idx="66">
                  <c:v>0.65135703827975189</c:v>
                </c:pt>
                <c:pt idx="67">
                  <c:v>0.65757283607884487</c:v>
                </c:pt>
                <c:pt idx="68">
                  <c:v>0.66370542512663477</c:v>
                </c:pt>
                <c:pt idx="69">
                  <c:v>0.66975480542312149</c:v>
                </c:pt>
                <c:pt idx="70">
                  <c:v>0.67572097696830502</c:v>
                </c:pt>
                <c:pt idx="71">
                  <c:v>0.68160393976218558</c:v>
                </c:pt>
                <c:pt idx="72">
                  <c:v>0.68740369380476285</c:v>
                </c:pt>
                <c:pt idx="73">
                  <c:v>0.69312023909603693</c:v>
                </c:pt>
                <c:pt idx="74">
                  <c:v>0.69875357563600793</c:v>
                </c:pt>
                <c:pt idx="75">
                  <c:v>0.70430370342467574</c:v>
                </c:pt>
                <c:pt idx="76">
                  <c:v>0.70977062246204048</c:v>
                </c:pt>
                <c:pt idx="77">
                  <c:v>0.71515433274810192</c:v>
                </c:pt>
                <c:pt idx="78">
                  <c:v>0.7204548342828605</c:v>
                </c:pt>
                <c:pt idx="79">
                  <c:v>0.72567212706631556</c:v>
                </c:pt>
                <c:pt idx="80">
                  <c:v>0.73080621109846766</c:v>
                </c:pt>
                <c:pt idx="81">
                  <c:v>0.73585708637931657</c:v>
                </c:pt>
                <c:pt idx="82">
                  <c:v>0.74082475290886252</c:v>
                </c:pt>
                <c:pt idx="83">
                  <c:v>0.74570921068710527</c:v>
                </c:pt>
                <c:pt idx="84">
                  <c:v>0.75051045971404451</c:v>
                </c:pt>
                <c:pt idx="85">
                  <c:v>0.755228499989681</c:v>
                </c:pt>
                <c:pt idx="86">
                  <c:v>0.75986333151401397</c:v>
                </c:pt>
                <c:pt idx="87">
                  <c:v>0.7644149542870442</c:v>
                </c:pt>
                <c:pt idx="88">
                  <c:v>0.76888336830877113</c:v>
                </c:pt>
                <c:pt idx="89">
                  <c:v>0.77326857357919465</c:v>
                </c:pt>
                <c:pt idx="90">
                  <c:v>0.77757057009831532</c:v>
                </c:pt>
                <c:pt idx="91">
                  <c:v>0.78178935786613291</c:v>
                </c:pt>
                <c:pt idx="92">
                  <c:v>0.78592493688264708</c:v>
                </c:pt>
                <c:pt idx="93">
                  <c:v>0.7899773071478583</c:v>
                </c:pt>
                <c:pt idx="94">
                  <c:v>0.79394646866176632</c:v>
                </c:pt>
                <c:pt idx="95">
                  <c:v>0.79783242142437105</c:v>
                </c:pt>
                <c:pt idx="96">
                  <c:v>0.80163516543567293</c:v>
                </c:pt>
                <c:pt idx="97">
                  <c:v>0.8053547006956715</c:v>
                </c:pt>
                <c:pt idx="98">
                  <c:v>0.80899102720436677</c:v>
                </c:pt>
                <c:pt idx="99">
                  <c:v>0.8125441449617592</c:v>
                </c:pt>
                <c:pt idx="100">
                  <c:v>0.81601405396784832</c:v>
                </c:pt>
              </c:numCache>
            </c:numRef>
          </c:yVal>
          <c:smooth val="1"/>
          <c:extLst>
            <c:ext xmlns:c16="http://schemas.microsoft.com/office/drawing/2014/chart" uri="{C3380CC4-5D6E-409C-BE32-E72D297353CC}">
              <c16:uniqueId val="{00000002-7881-4A4C-9D90-30FE533C811C}"/>
            </c:ext>
          </c:extLst>
        </c:ser>
        <c:ser>
          <c:idx val="2"/>
          <c:order val="2"/>
          <c:tx>
            <c:v>lower CI</c:v>
          </c:tx>
          <c:spPr>
            <a:ln w="12700" cap="rnd">
              <a:solidFill>
                <a:schemeClr val="accent1"/>
              </a:solidFill>
              <a:prstDash val="sysDash"/>
              <a:round/>
            </a:ln>
            <a:effectLst/>
          </c:spPr>
          <c:marker>
            <c:symbol val="none"/>
          </c:marker>
          <c:xVal>
            <c:numRef>
              <c:f>'Calibration analysis'!$BF$16:$BF$116</c:f>
              <c:numCache>
                <c:formatCode>General</c:formatCode>
                <c:ptCount val="101"/>
                <c:pt idx="0">
                  <c:v>0</c:v>
                </c:pt>
                <c:pt idx="1">
                  <c:v>2.5000000000000001E-3</c:v>
                </c:pt>
                <c:pt idx="2">
                  <c:v>5.0000000000000001E-3</c:v>
                </c:pt>
                <c:pt idx="3">
                  <c:v>7.4999999999999997E-3</c:v>
                </c:pt>
                <c:pt idx="4">
                  <c:v>0.01</c:v>
                </c:pt>
                <c:pt idx="5">
                  <c:v>1.2500000000000001E-2</c:v>
                </c:pt>
                <c:pt idx="6">
                  <c:v>1.5000000000000001E-2</c:v>
                </c:pt>
                <c:pt idx="7">
                  <c:v>1.7500000000000002E-2</c:v>
                </c:pt>
                <c:pt idx="8">
                  <c:v>0.02</c:v>
                </c:pt>
                <c:pt idx="9">
                  <c:v>2.2499999999999999E-2</c:v>
                </c:pt>
                <c:pt idx="10">
                  <c:v>2.4999999999999998E-2</c:v>
                </c:pt>
                <c:pt idx="11">
                  <c:v>2.7499999999999997E-2</c:v>
                </c:pt>
                <c:pt idx="12">
                  <c:v>2.9999999999999995E-2</c:v>
                </c:pt>
                <c:pt idx="13">
                  <c:v>3.2499999999999994E-2</c:v>
                </c:pt>
                <c:pt idx="14">
                  <c:v>3.4999999999999996E-2</c:v>
                </c:pt>
                <c:pt idx="15">
                  <c:v>3.7499999999999999E-2</c:v>
                </c:pt>
                <c:pt idx="16">
                  <c:v>0.04</c:v>
                </c:pt>
                <c:pt idx="17">
                  <c:v>4.2500000000000003E-2</c:v>
                </c:pt>
                <c:pt idx="18">
                  <c:v>4.5000000000000005E-2</c:v>
                </c:pt>
                <c:pt idx="19">
                  <c:v>4.7500000000000007E-2</c:v>
                </c:pt>
                <c:pt idx="20">
                  <c:v>5.000000000000001E-2</c:v>
                </c:pt>
                <c:pt idx="21">
                  <c:v>5.2500000000000012E-2</c:v>
                </c:pt>
                <c:pt idx="22">
                  <c:v>5.5000000000000014E-2</c:v>
                </c:pt>
                <c:pt idx="23">
                  <c:v>5.7500000000000016E-2</c:v>
                </c:pt>
                <c:pt idx="24">
                  <c:v>6.0000000000000019E-2</c:v>
                </c:pt>
                <c:pt idx="25">
                  <c:v>6.2500000000000014E-2</c:v>
                </c:pt>
                <c:pt idx="26">
                  <c:v>6.5000000000000016E-2</c:v>
                </c:pt>
                <c:pt idx="27">
                  <c:v>6.7500000000000018E-2</c:v>
                </c:pt>
                <c:pt idx="28">
                  <c:v>7.0000000000000021E-2</c:v>
                </c:pt>
                <c:pt idx="29">
                  <c:v>7.2500000000000023E-2</c:v>
                </c:pt>
                <c:pt idx="30">
                  <c:v>7.5000000000000025E-2</c:v>
                </c:pt>
                <c:pt idx="31">
                  <c:v>7.7500000000000027E-2</c:v>
                </c:pt>
                <c:pt idx="32">
                  <c:v>8.0000000000000029E-2</c:v>
                </c:pt>
                <c:pt idx="33">
                  <c:v>8.2500000000000032E-2</c:v>
                </c:pt>
                <c:pt idx="34">
                  <c:v>8.5000000000000034E-2</c:v>
                </c:pt>
                <c:pt idx="35">
                  <c:v>8.7500000000000036E-2</c:v>
                </c:pt>
                <c:pt idx="36">
                  <c:v>9.0000000000000038E-2</c:v>
                </c:pt>
                <c:pt idx="37">
                  <c:v>9.2500000000000041E-2</c:v>
                </c:pt>
                <c:pt idx="38">
                  <c:v>9.5000000000000043E-2</c:v>
                </c:pt>
                <c:pt idx="39">
                  <c:v>9.7500000000000045E-2</c:v>
                </c:pt>
                <c:pt idx="40">
                  <c:v>0.10000000000000005</c:v>
                </c:pt>
                <c:pt idx="41">
                  <c:v>0.10250000000000005</c:v>
                </c:pt>
                <c:pt idx="42">
                  <c:v>0.10500000000000005</c:v>
                </c:pt>
                <c:pt idx="43">
                  <c:v>0.10750000000000005</c:v>
                </c:pt>
                <c:pt idx="44">
                  <c:v>0.11000000000000006</c:v>
                </c:pt>
                <c:pt idx="45">
                  <c:v>0.11250000000000006</c:v>
                </c:pt>
                <c:pt idx="46">
                  <c:v>0.11500000000000006</c:v>
                </c:pt>
                <c:pt idx="47">
                  <c:v>0.11750000000000006</c:v>
                </c:pt>
                <c:pt idx="48">
                  <c:v>0.12000000000000006</c:v>
                </c:pt>
                <c:pt idx="49">
                  <c:v>0.12250000000000007</c:v>
                </c:pt>
                <c:pt idx="50">
                  <c:v>0.12500000000000006</c:v>
                </c:pt>
                <c:pt idx="51">
                  <c:v>0.12750000000000006</c:v>
                </c:pt>
                <c:pt idx="52">
                  <c:v>0.13000000000000006</c:v>
                </c:pt>
                <c:pt idx="53">
                  <c:v>0.13250000000000006</c:v>
                </c:pt>
                <c:pt idx="54">
                  <c:v>0.13500000000000006</c:v>
                </c:pt>
                <c:pt idx="55">
                  <c:v>0.13750000000000007</c:v>
                </c:pt>
                <c:pt idx="56">
                  <c:v>0.14000000000000007</c:v>
                </c:pt>
                <c:pt idx="57">
                  <c:v>0.14250000000000007</c:v>
                </c:pt>
                <c:pt idx="58">
                  <c:v>0.14500000000000007</c:v>
                </c:pt>
                <c:pt idx="59">
                  <c:v>0.14750000000000008</c:v>
                </c:pt>
                <c:pt idx="60">
                  <c:v>0.15000000000000008</c:v>
                </c:pt>
                <c:pt idx="61">
                  <c:v>0.15250000000000008</c:v>
                </c:pt>
                <c:pt idx="62">
                  <c:v>0.15500000000000008</c:v>
                </c:pt>
                <c:pt idx="63">
                  <c:v>0.15750000000000008</c:v>
                </c:pt>
                <c:pt idx="64">
                  <c:v>0.16000000000000009</c:v>
                </c:pt>
                <c:pt idx="65">
                  <c:v>0.16250000000000009</c:v>
                </c:pt>
                <c:pt idx="66">
                  <c:v>0.16500000000000009</c:v>
                </c:pt>
                <c:pt idx="67">
                  <c:v>0.16750000000000009</c:v>
                </c:pt>
                <c:pt idx="68">
                  <c:v>0.1700000000000001</c:v>
                </c:pt>
                <c:pt idx="69">
                  <c:v>0.1725000000000001</c:v>
                </c:pt>
                <c:pt idx="70">
                  <c:v>0.1750000000000001</c:v>
                </c:pt>
                <c:pt idx="71">
                  <c:v>0.1775000000000001</c:v>
                </c:pt>
                <c:pt idx="72">
                  <c:v>0.1800000000000001</c:v>
                </c:pt>
                <c:pt idx="73">
                  <c:v>0.18250000000000011</c:v>
                </c:pt>
                <c:pt idx="74">
                  <c:v>0.18500000000000011</c:v>
                </c:pt>
                <c:pt idx="75">
                  <c:v>0.18750000000000011</c:v>
                </c:pt>
                <c:pt idx="76">
                  <c:v>0.19000000000000011</c:v>
                </c:pt>
                <c:pt idx="77">
                  <c:v>0.19250000000000012</c:v>
                </c:pt>
                <c:pt idx="78">
                  <c:v>0.19500000000000012</c:v>
                </c:pt>
                <c:pt idx="79">
                  <c:v>0.19750000000000012</c:v>
                </c:pt>
                <c:pt idx="80">
                  <c:v>0.20000000000000012</c:v>
                </c:pt>
                <c:pt idx="81">
                  <c:v>0.20250000000000012</c:v>
                </c:pt>
                <c:pt idx="82">
                  <c:v>0.20500000000000013</c:v>
                </c:pt>
                <c:pt idx="83">
                  <c:v>0.20750000000000013</c:v>
                </c:pt>
                <c:pt idx="84">
                  <c:v>0.21000000000000013</c:v>
                </c:pt>
                <c:pt idx="85">
                  <c:v>0.21250000000000013</c:v>
                </c:pt>
                <c:pt idx="86">
                  <c:v>0.21500000000000014</c:v>
                </c:pt>
                <c:pt idx="87">
                  <c:v>0.21750000000000014</c:v>
                </c:pt>
                <c:pt idx="88">
                  <c:v>0.22000000000000014</c:v>
                </c:pt>
                <c:pt idx="89">
                  <c:v>0.22250000000000014</c:v>
                </c:pt>
                <c:pt idx="90">
                  <c:v>0.22500000000000014</c:v>
                </c:pt>
                <c:pt idx="91">
                  <c:v>0.22750000000000015</c:v>
                </c:pt>
                <c:pt idx="92">
                  <c:v>0.23000000000000015</c:v>
                </c:pt>
                <c:pt idx="93">
                  <c:v>0.23250000000000015</c:v>
                </c:pt>
                <c:pt idx="94">
                  <c:v>0.23500000000000015</c:v>
                </c:pt>
                <c:pt idx="95">
                  <c:v>0.23750000000000016</c:v>
                </c:pt>
                <c:pt idx="96">
                  <c:v>0.24000000000000016</c:v>
                </c:pt>
                <c:pt idx="97">
                  <c:v>0.24250000000000016</c:v>
                </c:pt>
                <c:pt idx="98">
                  <c:v>0.24500000000000016</c:v>
                </c:pt>
                <c:pt idx="99">
                  <c:v>0.24750000000000016</c:v>
                </c:pt>
                <c:pt idx="100">
                  <c:v>0.25000000000000017</c:v>
                </c:pt>
              </c:numCache>
            </c:numRef>
          </c:xVal>
          <c:yVal>
            <c:numRef>
              <c:f>'Calibration analysis'!$BU$16:$BU$116</c:f>
              <c:numCache>
                <c:formatCode>General</c:formatCode>
                <c:ptCount val="101"/>
                <c:pt idx="0">
                  <c:v>5.0063309868326342E-2</c:v>
                </c:pt>
                <c:pt idx="1">
                  <c:v>6.2126411821046307E-2</c:v>
                </c:pt>
                <c:pt idx="2">
                  <c:v>7.4089647315794968E-2</c:v>
                </c:pt>
                <c:pt idx="3">
                  <c:v>8.5951982712686448E-2</c:v>
                </c:pt>
                <c:pt idx="4">
                  <c:v>9.7712273513607215E-2</c:v>
                </c:pt>
                <c:pt idx="5">
                  <c:v>0.10936927013887462</c:v>
                </c:pt>
                <c:pt idx="6">
                  <c:v>0.12092163422088281</c:v>
                </c:pt>
                <c:pt idx="7">
                  <c:v>0.13236796935480663</c:v>
                </c:pt>
                <c:pt idx="8">
                  <c:v>0.14370687014148123</c:v>
                </c:pt>
                <c:pt idx="9">
                  <c:v>0.15493699211355941</c:v>
                </c:pt>
                <c:pt idx="10">
                  <c:v>0.16605714223320373</c:v>
                </c:pt>
                <c:pt idx="11">
                  <c:v>0.17706638490715818</c:v>
                </c:pt>
                <c:pt idx="12">
                  <c:v>0.1879641525035802</c:v>
                </c:pt>
                <c:pt idx="13">
                  <c:v>0.19875034391285992</c:v>
                </c:pt>
                <c:pt idx="14">
                  <c:v>0.20942539233975685</c:v>
                </c:pt>
                <c:pt idx="15">
                  <c:v>0.21999028647460164</c:v>
                </c:pt>
                <c:pt idx="16">
                  <c:v>0.23044653775008883</c:v>
                </c:pt>
                <c:pt idx="17">
                  <c:v>0.24079609805534699</c:v>
                </c:pt>
                <c:pt idx="18">
                  <c:v>0.25104124274401085</c:v>
                </c:pt>
                <c:pt idx="19">
                  <c:v>0.26118443926604784</c:v>
                </c:pt>
                <c:pt idx="20">
                  <c:v>0.27122822104568878</c:v>
                </c:pt>
                <c:pt idx="21">
                  <c:v>0.28117508085975673</c:v>
                </c:pt>
                <c:pt idx="22">
                  <c:v>0.29102739084769152</c:v>
                </c:pt>
                <c:pt idx="23">
                  <c:v>0.30078734997240258</c:v>
                </c:pt>
                <c:pt idx="24">
                  <c:v>0.31045695556774788</c:v>
                </c:pt>
                <c:pt idx="25">
                  <c:v>0.32003799366937219</c:v>
                </c:pt>
                <c:pt idx="26">
                  <c:v>0.32953204256925123</c:v>
                </c:pt>
                <c:pt idx="27">
                  <c:v>0.33894048473917043</c:v>
                </c:pt>
                <c:pt idx="28">
                  <c:v>0.3482645233481072</c:v>
                </c:pt>
                <c:pt idx="29">
                  <c:v>0.35750520068694075</c:v>
                </c:pt>
                <c:pt idx="30">
                  <c:v>0.3666634167348467</c:v>
                </c:pt>
                <c:pt idx="31">
                  <c:v>0.37573994680309514</c:v>
                </c:pt>
                <c:pt idx="32">
                  <c:v>0.38473545768706663</c:v>
                </c:pt>
                <c:pt idx="33">
                  <c:v>0.39365052208524981</c:v>
                </c:pt>
                <c:pt idx="34">
                  <c:v>0.4024856312480139</c:v>
                </c:pt>
                <c:pt idx="35">
                  <c:v>0.41124120593673313</c:v>
                </c:pt>
                <c:pt idx="36">
                  <c:v>0.41991760583458509</c:v>
                </c:pt>
                <c:pt idx="37">
                  <c:v>0.42851513757513549</c:v>
                </c:pt>
                <c:pt idx="38">
                  <c:v>0.43703406155810326</c:v>
                </c:pt>
                <c:pt idx="39">
                  <c:v>0.44547459771299097</c:v>
                </c:pt>
                <c:pt idx="40">
                  <c:v>0.4538369303565814</c:v>
                </c:pt>
                <c:pt idx="41">
                  <c:v>0.462121212273302</c:v>
                </c:pt>
                <c:pt idx="42">
                  <c:v>0.4703275681303028</c:v>
                </c:pt>
                <c:pt idx="43">
                  <c:v>0.47845609732289035</c:v>
                </c:pt>
                <c:pt idx="44">
                  <c:v>0.4865068763312872</c:v>
                </c:pt>
                <c:pt idx="45">
                  <c:v>0.49447996065673316</c:v>
                </c:pt>
                <c:pt idx="46">
                  <c:v>0.50237538639367607</c:v>
                </c:pt>
                <c:pt idx="47">
                  <c:v>0.51019317148513321</c:v>
                </c:pt>
                <c:pt idx="48">
                  <c:v>0.51793331670005605</c:v>
                </c:pt>
                <c:pt idx="49">
                  <c:v>0.52559580636451997</c:v>
                </c:pt>
                <c:pt idx="50">
                  <c:v>0.5331806088726474</c:v>
                </c:pt>
                <c:pt idx="51">
                  <c:v>0.54068767699816234</c:v>
                </c:pt>
                <c:pt idx="52">
                  <c:v>0.54811694802326905</c:v>
                </c:pt>
                <c:pt idx="53">
                  <c:v>0.55546834369802434</c:v>
                </c:pt>
                <c:pt idx="54">
                  <c:v>0.56274177004043391</c:v>
                </c:pt>
                <c:pt idx="55">
                  <c:v>0.56993711698510674</c:v>
                </c:pt>
                <c:pt idx="56">
                  <c:v>0.57705425788638065</c:v>
                </c:pt>
                <c:pt idx="57">
                  <c:v>0.5840930488803816</c:v>
                </c:pt>
                <c:pt idx="58">
                  <c:v>0.59105332810948641</c:v>
                </c:pt>
                <c:pt idx="59">
                  <c:v>0.59793491481215011</c:v>
                </c:pt>
                <c:pt idx="60">
                  <c:v>0.6047376082810707</c:v>
                </c:pt>
                <c:pt idx="61">
                  <c:v>0.61146118669326821</c:v>
                </c:pt>
                <c:pt idx="62">
                  <c:v>0.6181054058169293</c:v>
                </c:pt>
                <c:pt idx="63">
                  <c:v>0.62466999760192909</c:v>
                </c:pt>
                <c:pt idx="64">
                  <c:v>0.63115466866392245</c:v>
                </c:pt>
                <c:pt idx="65">
                  <c:v>0.63755909867593963</c:v>
                </c:pt>
                <c:pt idx="66">
                  <c:v>0.64388293868670299</c:v>
                </c:pt>
                <c:pt idx="67">
                  <c:v>0.65012580939155362</c:v>
                </c:pt>
                <c:pt idx="68">
                  <c:v>0.65628729939009545</c:v>
                </c:pt>
                <c:pt idx="69">
                  <c:v>0.66236696347453916</c:v>
                </c:pt>
                <c:pt idx="70">
                  <c:v>0.66836432100428755</c:v>
                </c:pt>
                <c:pt idx="71">
                  <c:v>0.67427885443544755</c:v>
                </c:pt>
                <c:pt idx="72">
                  <c:v>0.68011000808841582</c:v>
                </c:pt>
                <c:pt idx="73">
                  <c:v>0.68585718725191702</c:v>
                </c:pt>
                <c:pt idx="74">
                  <c:v>0.69151975773699936</c:v>
                </c:pt>
                <c:pt idx="75">
                  <c:v>0.69709704600824896</c:v>
                </c:pt>
                <c:pt idx="76">
                  <c:v>0.70258834003010828</c:v>
                </c:pt>
                <c:pt idx="77">
                  <c:v>0.70799289097147933</c:v>
                </c:pt>
                <c:pt idx="78">
                  <c:v>0.71330991590914627</c:v>
                </c:pt>
                <c:pt idx="79">
                  <c:v>0.71853860165713768</c:v>
                </c:pt>
                <c:pt idx="80">
                  <c:v>0.72367810982227765</c:v>
                </c:pt>
                <c:pt idx="81">
                  <c:v>0.72872758314368358</c:v>
                </c:pt>
                <c:pt idx="82">
                  <c:v>0.73368615311500163</c:v>
                </c:pt>
                <c:pt idx="83">
                  <c:v>0.73855294881362232</c:v>
                </c:pt>
                <c:pt idx="84">
                  <c:v>0.74332710677446823</c:v>
                </c:pt>
                <c:pt idx="85">
                  <c:v>0.74800778165338311</c:v>
                </c:pt>
                <c:pt idx="86">
                  <c:v>0.75259415733556922</c:v>
                </c:pt>
                <c:pt idx="87">
                  <c:v>0.75708545806874117</c:v>
                </c:pt>
                <c:pt idx="88">
                  <c:v>0.76148095914987723</c:v>
                </c:pt>
                <c:pt idx="89">
                  <c:v>0.765779996678565</c:v>
                </c:pt>
                <c:pt idx="90">
                  <c:v>0.7699819759151374</c:v>
                </c:pt>
                <c:pt idx="91">
                  <c:v>0.77408637784921108</c:v>
                </c:pt>
                <c:pt idx="92">
                  <c:v>0.77809276368882352</c:v>
                </c:pt>
                <c:pt idx="93">
                  <c:v>0.78200077711147364</c:v>
                </c:pt>
                <c:pt idx="94">
                  <c:v>0.785810144261335</c:v>
                </c:pt>
                <c:pt idx="95">
                  <c:v>0.78952067161559036</c:v>
                </c:pt>
                <c:pt idx="96">
                  <c:v>0.7931322419623843</c:v>
                </c:pt>
                <c:pt idx="97">
                  <c:v>0.79664480882221955</c:v>
                </c:pt>
                <c:pt idx="98">
                  <c:v>0.80005838969779486</c:v>
                </c:pt>
                <c:pt idx="99">
                  <c:v>0.80337305855375407</c:v>
                </c:pt>
                <c:pt idx="100">
                  <c:v>0.80658893791178221</c:v>
                </c:pt>
              </c:numCache>
            </c:numRef>
          </c:yVal>
          <c:smooth val="1"/>
          <c:extLst>
            <c:ext xmlns:c16="http://schemas.microsoft.com/office/drawing/2014/chart" uri="{C3380CC4-5D6E-409C-BE32-E72D297353CC}">
              <c16:uniqueId val="{00000000-42BD-4DC8-B526-FF9AE02984F4}"/>
            </c:ext>
          </c:extLst>
        </c:ser>
        <c:ser>
          <c:idx val="3"/>
          <c:order val="3"/>
          <c:tx>
            <c:v>upper CI</c:v>
          </c:tx>
          <c:spPr>
            <a:ln w="12700" cap="rnd">
              <a:solidFill>
                <a:schemeClr val="accent1"/>
              </a:solidFill>
              <a:prstDash val="sysDash"/>
              <a:round/>
            </a:ln>
            <a:effectLst/>
          </c:spPr>
          <c:marker>
            <c:symbol val="none"/>
          </c:marker>
          <c:xVal>
            <c:numRef>
              <c:f>'Calibration analysis'!$BF$16:$BF$116</c:f>
              <c:numCache>
                <c:formatCode>General</c:formatCode>
                <c:ptCount val="101"/>
                <c:pt idx="0">
                  <c:v>0</c:v>
                </c:pt>
                <c:pt idx="1">
                  <c:v>2.5000000000000001E-3</c:v>
                </c:pt>
                <c:pt idx="2">
                  <c:v>5.0000000000000001E-3</c:v>
                </c:pt>
                <c:pt idx="3">
                  <c:v>7.4999999999999997E-3</c:v>
                </c:pt>
                <c:pt idx="4">
                  <c:v>0.01</c:v>
                </c:pt>
                <c:pt idx="5">
                  <c:v>1.2500000000000001E-2</c:v>
                </c:pt>
                <c:pt idx="6">
                  <c:v>1.5000000000000001E-2</c:v>
                </c:pt>
                <c:pt idx="7">
                  <c:v>1.7500000000000002E-2</c:v>
                </c:pt>
                <c:pt idx="8">
                  <c:v>0.02</c:v>
                </c:pt>
                <c:pt idx="9">
                  <c:v>2.2499999999999999E-2</c:v>
                </c:pt>
                <c:pt idx="10">
                  <c:v>2.4999999999999998E-2</c:v>
                </c:pt>
                <c:pt idx="11">
                  <c:v>2.7499999999999997E-2</c:v>
                </c:pt>
                <c:pt idx="12">
                  <c:v>2.9999999999999995E-2</c:v>
                </c:pt>
                <c:pt idx="13">
                  <c:v>3.2499999999999994E-2</c:v>
                </c:pt>
                <c:pt idx="14">
                  <c:v>3.4999999999999996E-2</c:v>
                </c:pt>
                <c:pt idx="15">
                  <c:v>3.7499999999999999E-2</c:v>
                </c:pt>
                <c:pt idx="16">
                  <c:v>0.04</c:v>
                </c:pt>
                <c:pt idx="17">
                  <c:v>4.2500000000000003E-2</c:v>
                </c:pt>
                <c:pt idx="18">
                  <c:v>4.5000000000000005E-2</c:v>
                </c:pt>
                <c:pt idx="19">
                  <c:v>4.7500000000000007E-2</c:v>
                </c:pt>
                <c:pt idx="20">
                  <c:v>5.000000000000001E-2</c:v>
                </c:pt>
                <c:pt idx="21">
                  <c:v>5.2500000000000012E-2</c:v>
                </c:pt>
                <c:pt idx="22">
                  <c:v>5.5000000000000014E-2</c:v>
                </c:pt>
                <c:pt idx="23">
                  <c:v>5.7500000000000016E-2</c:v>
                </c:pt>
                <c:pt idx="24">
                  <c:v>6.0000000000000019E-2</c:v>
                </c:pt>
                <c:pt idx="25">
                  <c:v>6.2500000000000014E-2</c:v>
                </c:pt>
                <c:pt idx="26">
                  <c:v>6.5000000000000016E-2</c:v>
                </c:pt>
                <c:pt idx="27">
                  <c:v>6.7500000000000018E-2</c:v>
                </c:pt>
                <c:pt idx="28">
                  <c:v>7.0000000000000021E-2</c:v>
                </c:pt>
                <c:pt idx="29">
                  <c:v>7.2500000000000023E-2</c:v>
                </c:pt>
                <c:pt idx="30">
                  <c:v>7.5000000000000025E-2</c:v>
                </c:pt>
                <c:pt idx="31">
                  <c:v>7.7500000000000027E-2</c:v>
                </c:pt>
                <c:pt idx="32">
                  <c:v>8.0000000000000029E-2</c:v>
                </c:pt>
                <c:pt idx="33">
                  <c:v>8.2500000000000032E-2</c:v>
                </c:pt>
                <c:pt idx="34">
                  <c:v>8.5000000000000034E-2</c:v>
                </c:pt>
                <c:pt idx="35">
                  <c:v>8.7500000000000036E-2</c:v>
                </c:pt>
                <c:pt idx="36">
                  <c:v>9.0000000000000038E-2</c:v>
                </c:pt>
                <c:pt idx="37">
                  <c:v>9.2500000000000041E-2</c:v>
                </c:pt>
                <c:pt idx="38">
                  <c:v>9.5000000000000043E-2</c:v>
                </c:pt>
                <c:pt idx="39">
                  <c:v>9.7500000000000045E-2</c:v>
                </c:pt>
                <c:pt idx="40">
                  <c:v>0.10000000000000005</c:v>
                </c:pt>
                <c:pt idx="41">
                  <c:v>0.10250000000000005</c:v>
                </c:pt>
                <c:pt idx="42">
                  <c:v>0.10500000000000005</c:v>
                </c:pt>
                <c:pt idx="43">
                  <c:v>0.10750000000000005</c:v>
                </c:pt>
                <c:pt idx="44">
                  <c:v>0.11000000000000006</c:v>
                </c:pt>
                <c:pt idx="45">
                  <c:v>0.11250000000000006</c:v>
                </c:pt>
                <c:pt idx="46">
                  <c:v>0.11500000000000006</c:v>
                </c:pt>
                <c:pt idx="47">
                  <c:v>0.11750000000000006</c:v>
                </c:pt>
                <c:pt idx="48">
                  <c:v>0.12000000000000006</c:v>
                </c:pt>
                <c:pt idx="49">
                  <c:v>0.12250000000000007</c:v>
                </c:pt>
                <c:pt idx="50">
                  <c:v>0.12500000000000006</c:v>
                </c:pt>
                <c:pt idx="51">
                  <c:v>0.12750000000000006</c:v>
                </c:pt>
                <c:pt idx="52">
                  <c:v>0.13000000000000006</c:v>
                </c:pt>
                <c:pt idx="53">
                  <c:v>0.13250000000000006</c:v>
                </c:pt>
                <c:pt idx="54">
                  <c:v>0.13500000000000006</c:v>
                </c:pt>
                <c:pt idx="55">
                  <c:v>0.13750000000000007</c:v>
                </c:pt>
                <c:pt idx="56">
                  <c:v>0.14000000000000007</c:v>
                </c:pt>
                <c:pt idx="57">
                  <c:v>0.14250000000000007</c:v>
                </c:pt>
                <c:pt idx="58">
                  <c:v>0.14500000000000007</c:v>
                </c:pt>
                <c:pt idx="59">
                  <c:v>0.14750000000000008</c:v>
                </c:pt>
                <c:pt idx="60">
                  <c:v>0.15000000000000008</c:v>
                </c:pt>
                <c:pt idx="61">
                  <c:v>0.15250000000000008</c:v>
                </c:pt>
                <c:pt idx="62">
                  <c:v>0.15500000000000008</c:v>
                </c:pt>
                <c:pt idx="63">
                  <c:v>0.15750000000000008</c:v>
                </c:pt>
                <c:pt idx="64">
                  <c:v>0.16000000000000009</c:v>
                </c:pt>
                <c:pt idx="65">
                  <c:v>0.16250000000000009</c:v>
                </c:pt>
                <c:pt idx="66">
                  <c:v>0.16500000000000009</c:v>
                </c:pt>
                <c:pt idx="67">
                  <c:v>0.16750000000000009</c:v>
                </c:pt>
                <c:pt idx="68">
                  <c:v>0.1700000000000001</c:v>
                </c:pt>
                <c:pt idx="69">
                  <c:v>0.1725000000000001</c:v>
                </c:pt>
                <c:pt idx="70">
                  <c:v>0.1750000000000001</c:v>
                </c:pt>
                <c:pt idx="71">
                  <c:v>0.1775000000000001</c:v>
                </c:pt>
                <c:pt idx="72">
                  <c:v>0.1800000000000001</c:v>
                </c:pt>
                <c:pt idx="73">
                  <c:v>0.18250000000000011</c:v>
                </c:pt>
                <c:pt idx="74">
                  <c:v>0.18500000000000011</c:v>
                </c:pt>
                <c:pt idx="75">
                  <c:v>0.18750000000000011</c:v>
                </c:pt>
                <c:pt idx="76">
                  <c:v>0.19000000000000011</c:v>
                </c:pt>
                <c:pt idx="77">
                  <c:v>0.19250000000000012</c:v>
                </c:pt>
                <c:pt idx="78">
                  <c:v>0.19500000000000012</c:v>
                </c:pt>
                <c:pt idx="79">
                  <c:v>0.19750000000000012</c:v>
                </c:pt>
                <c:pt idx="80">
                  <c:v>0.20000000000000012</c:v>
                </c:pt>
                <c:pt idx="81">
                  <c:v>0.20250000000000012</c:v>
                </c:pt>
                <c:pt idx="82">
                  <c:v>0.20500000000000013</c:v>
                </c:pt>
                <c:pt idx="83">
                  <c:v>0.20750000000000013</c:v>
                </c:pt>
                <c:pt idx="84">
                  <c:v>0.21000000000000013</c:v>
                </c:pt>
                <c:pt idx="85">
                  <c:v>0.21250000000000013</c:v>
                </c:pt>
                <c:pt idx="86">
                  <c:v>0.21500000000000014</c:v>
                </c:pt>
                <c:pt idx="87">
                  <c:v>0.21750000000000014</c:v>
                </c:pt>
                <c:pt idx="88">
                  <c:v>0.22000000000000014</c:v>
                </c:pt>
                <c:pt idx="89">
                  <c:v>0.22250000000000014</c:v>
                </c:pt>
                <c:pt idx="90">
                  <c:v>0.22500000000000014</c:v>
                </c:pt>
                <c:pt idx="91">
                  <c:v>0.22750000000000015</c:v>
                </c:pt>
                <c:pt idx="92">
                  <c:v>0.23000000000000015</c:v>
                </c:pt>
                <c:pt idx="93">
                  <c:v>0.23250000000000015</c:v>
                </c:pt>
                <c:pt idx="94">
                  <c:v>0.23500000000000015</c:v>
                </c:pt>
                <c:pt idx="95">
                  <c:v>0.23750000000000016</c:v>
                </c:pt>
                <c:pt idx="96">
                  <c:v>0.24000000000000016</c:v>
                </c:pt>
                <c:pt idx="97">
                  <c:v>0.24250000000000016</c:v>
                </c:pt>
                <c:pt idx="98">
                  <c:v>0.24500000000000016</c:v>
                </c:pt>
                <c:pt idx="99">
                  <c:v>0.24750000000000016</c:v>
                </c:pt>
                <c:pt idx="100">
                  <c:v>0.25000000000000017</c:v>
                </c:pt>
              </c:numCache>
            </c:numRef>
          </c:xVal>
          <c:yVal>
            <c:numRef>
              <c:f>'Calibration analysis'!$BV$16:$BV$116</c:f>
              <c:numCache>
                <c:formatCode>General</c:formatCode>
                <c:ptCount val="101"/>
                <c:pt idx="0">
                  <c:v>6.4216358948373256E-2</c:v>
                </c:pt>
                <c:pt idx="1">
                  <c:v>7.5568407765854995E-2</c:v>
                </c:pt>
                <c:pt idx="2">
                  <c:v>8.6853905538701745E-2</c:v>
                </c:pt>
                <c:pt idx="3">
                  <c:v>9.8073885906799357E-2</c:v>
                </c:pt>
                <c:pt idx="4">
                  <c:v>0.10922949336826139</c:v>
                </c:pt>
                <c:pt idx="5">
                  <c:v>0.12032197750277052</c:v>
                </c:pt>
                <c:pt idx="6">
                  <c:v>0.13135267667793254</c:v>
                </c:pt>
                <c:pt idx="7">
                  <c:v>0.14232298729857265</c:v>
                </c:pt>
                <c:pt idx="8">
                  <c:v>0.15323431476385566</c:v>
                </c:pt>
                <c:pt idx="9">
                  <c:v>0.16408800354112882</c:v>
                </c:pt>
                <c:pt idx="10">
                  <c:v>0.17488524666822952</c:v>
                </c:pt>
                <c:pt idx="11">
                  <c:v>0.18562697973841372</c:v>
                </c:pt>
                <c:pt idx="12">
                  <c:v>0.19631377038352418</c:v>
                </c:pt>
                <c:pt idx="13">
                  <c:v>0.20694571971317052</c:v>
                </c:pt>
                <c:pt idx="14">
                  <c:v>0.2175223945225935</c:v>
                </c:pt>
                <c:pt idx="15">
                  <c:v>0.22804280612146224</c:v>
                </c:pt>
                <c:pt idx="16">
                  <c:v>0.23850544307708232</c:v>
                </c:pt>
                <c:pt idx="17">
                  <c:v>0.24890835350032511</c:v>
                </c:pt>
                <c:pt idx="18">
                  <c:v>0.25924926203755594</c:v>
                </c:pt>
                <c:pt idx="19">
                  <c:v>0.26952570123880726</c:v>
                </c:pt>
                <c:pt idx="20">
                  <c:v>0.27973513767984837</c:v>
                </c:pt>
                <c:pt idx="21">
                  <c:v>0.2898750785838563</c:v>
                </c:pt>
                <c:pt idx="22">
                  <c:v>0.29994315181139092</c:v>
                </c:pt>
                <c:pt idx="23">
                  <c:v>0.309937158399543</c:v>
                </c:pt>
                <c:pt idx="24">
                  <c:v>0.31985510101445458</c:v>
                </c:pt>
                <c:pt idx="25">
                  <c:v>0.32969519362048078</c:v>
                </c:pt>
                <c:pt idx="26">
                  <c:v>0.33945585792564609</c:v>
                </c:pt>
                <c:pt idx="27">
                  <c:v>0.34913571145816474</c:v>
                </c:pt>
                <c:pt idx="28">
                  <c:v>0.35873355104905968</c:v>
                </c:pt>
                <c:pt idx="29">
                  <c:v>0.36824833440745158</c:v>
                </c:pt>
                <c:pt idx="30">
                  <c:v>0.37767916155416459</c:v>
                </c:pt>
                <c:pt idx="31">
                  <c:v>0.38702525717792907</c:v>
                </c:pt>
                <c:pt idx="32">
                  <c:v>0.39628595448336401</c:v>
                </c:pt>
                <c:pt idx="33">
                  <c:v>0.405460680771981</c:v>
                </c:pt>
                <c:pt idx="34">
                  <c:v>0.4145489447934107</c:v>
                </c:pt>
                <c:pt idx="35">
                  <c:v>0.42355032578627921</c:v>
                </c:pt>
                <c:pt idx="36">
                  <c:v>0.43246446406740852</c:v>
                </c:pt>
                <c:pt idx="37">
                  <c:v>0.44129105300323301</c:v>
                </c:pt>
                <c:pt idx="38">
                  <c:v>0.4500298321940342</c:v>
                </c:pt>
                <c:pt idx="39">
                  <c:v>0.45868058171030862</c:v>
                </c:pt>
                <c:pt idx="40">
                  <c:v>0.4672431172352744</c:v>
                </c:pt>
                <c:pt idx="41">
                  <c:v>0.47571728598450375</c:v>
                </c:pt>
                <c:pt idx="42">
                  <c:v>0.48410296329084618</c:v>
                </c:pt>
                <c:pt idx="43">
                  <c:v>0.49240004975899604</c:v>
                </c:pt>
                <c:pt idx="44">
                  <c:v>0.50060846890873001</c:v>
                </c:pt>
                <c:pt idx="45">
                  <c:v>0.50872816523880848</c:v>
                </c:pt>
                <c:pt idx="46">
                  <c:v>0.51675910265478409</c:v>
                </c:pt>
                <c:pt idx="47">
                  <c:v>0.52470126321363886</c:v>
                </c:pt>
                <c:pt idx="48">
                  <c:v>0.53255464614642178</c:v>
                </c:pt>
                <c:pt idx="49">
                  <c:v>0.54031926712705747</c:v>
                </c:pt>
                <c:pt idx="50">
                  <c:v>0.54799515776142282</c:v>
                </c:pt>
                <c:pt idx="51">
                  <c:v>0.55558236527579496</c:v>
                </c:pt>
                <c:pt idx="52">
                  <c:v>0.56308095238796874</c:v>
                </c:pt>
                <c:pt idx="53">
                  <c:v>0.57049099734788755</c:v>
                </c:pt>
                <c:pt idx="54">
                  <c:v>0.57781259413754593</c:v>
                </c:pt>
                <c:pt idx="55">
                  <c:v>0.58504585282233468</c:v>
                </c:pt>
                <c:pt idx="56">
                  <c:v>0.59219090004791619</c:v>
                </c:pt>
                <c:pt idx="57">
                  <c:v>0.59924787967816429</c:v>
                </c:pt>
                <c:pt idx="58">
                  <c:v>0.60621695357070216</c:v>
                </c:pt>
                <c:pt idx="59">
                  <c:v>0.61309830248707498</c:v>
                </c:pt>
                <c:pt idx="60">
                  <c:v>0.61989212713458453</c:v>
                </c:pt>
                <c:pt idx="61">
                  <c:v>0.62659864933621101</c:v>
                </c:pt>
                <c:pt idx="62">
                  <c:v>0.63321811332376732</c:v>
                </c:pt>
                <c:pt idx="63">
                  <c:v>0.63975078714737854</c:v>
                </c:pt>
                <c:pt idx="64">
                  <c:v>0.64619696419139006</c:v>
                </c:pt>
                <c:pt idx="65">
                  <c:v>0.65255696478277181</c:v>
                </c:pt>
                <c:pt idx="66">
                  <c:v>0.65883113787280079</c:v>
                </c:pt>
                <c:pt idx="67">
                  <c:v>0.66501986276613612</c:v>
                </c:pt>
                <c:pt idx="68">
                  <c:v>0.6711235508631741</c:v>
                </c:pt>
                <c:pt idx="69">
                  <c:v>0.67714264737170382</c:v>
                </c:pt>
                <c:pt idx="70">
                  <c:v>0.68307763293232249</c:v>
                </c:pt>
                <c:pt idx="71">
                  <c:v>0.68892902508892362</c:v>
                </c:pt>
                <c:pt idx="72">
                  <c:v>0.69469737952110988</c:v>
                </c:pt>
                <c:pt idx="73">
                  <c:v>0.70038329094015683</c:v>
                </c:pt>
                <c:pt idx="74">
                  <c:v>0.70598739353501649</c:v>
                </c:pt>
                <c:pt idx="75">
                  <c:v>0.71151036084110253</c:v>
                </c:pt>
                <c:pt idx="76">
                  <c:v>0.71695290489397268</c:v>
                </c:pt>
                <c:pt idx="77">
                  <c:v>0.72231577452472451</c:v>
                </c:pt>
                <c:pt idx="78">
                  <c:v>0.72759975265657473</c:v>
                </c:pt>
                <c:pt idx="79">
                  <c:v>0.73280565247549345</c:v>
                </c:pt>
                <c:pt idx="80">
                  <c:v>0.73793431237465767</c:v>
                </c:pt>
                <c:pt idx="81">
                  <c:v>0.74298658961494957</c:v>
                </c:pt>
                <c:pt idx="82">
                  <c:v>0.74796335270272341</c:v>
                </c:pt>
                <c:pt idx="83">
                  <c:v>0.75286547256058822</c:v>
                </c:pt>
                <c:pt idx="84">
                  <c:v>0.75769381265362079</c:v>
                </c:pt>
                <c:pt idx="85">
                  <c:v>0.76244921832597889</c:v>
                </c:pt>
                <c:pt idx="86">
                  <c:v>0.76713250569245872</c:v>
                </c:pt>
                <c:pt idx="87">
                  <c:v>0.77174445050534723</c:v>
                </c:pt>
                <c:pt idx="88">
                  <c:v>0.77628577746766503</c:v>
                </c:pt>
                <c:pt idx="89">
                  <c:v>0.7807571504798243</c:v>
                </c:pt>
                <c:pt idx="90">
                  <c:v>0.78515916428149324</c:v>
                </c:pt>
                <c:pt idx="91">
                  <c:v>0.78949233788305473</c:v>
                </c:pt>
                <c:pt idx="92">
                  <c:v>0.79375711007647065</c:v>
                </c:pt>
                <c:pt idx="93">
                  <c:v>0.79795383718424295</c:v>
                </c:pt>
                <c:pt idx="94">
                  <c:v>0.80208279306219765</c:v>
                </c:pt>
                <c:pt idx="95">
                  <c:v>0.80614417123315174</c:v>
                </c:pt>
                <c:pt idx="96">
                  <c:v>0.81013808890896155</c:v>
                </c:pt>
                <c:pt idx="97">
                  <c:v>0.81406459256912345</c:v>
                </c:pt>
                <c:pt idx="98">
                  <c:v>0.81792366471093869</c:v>
                </c:pt>
                <c:pt idx="99">
                  <c:v>0.82171523136976432</c:v>
                </c:pt>
                <c:pt idx="100">
                  <c:v>0.82543917002391443</c:v>
                </c:pt>
              </c:numCache>
            </c:numRef>
          </c:yVal>
          <c:smooth val="0"/>
          <c:extLst>
            <c:ext xmlns:c16="http://schemas.microsoft.com/office/drawing/2014/chart" uri="{C3380CC4-5D6E-409C-BE32-E72D297353CC}">
              <c16:uniqueId val="{00000001-42BD-4DC8-B526-FF9AE02984F4}"/>
            </c:ext>
          </c:extLst>
        </c:ser>
        <c:dLbls>
          <c:showLegendKey val="0"/>
          <c:showVal val="0"/>
          <c:showCatName val="0"/>
          <c:showSerName val="0"/>
          <c:showPercent val="0"/>
          <c:showBubbleSize val="0"/>
        </c:dLbls>
        <c:axId val="449535552"/>
        <c:axId val="449541456"/>
      </c:scatterChart>
      <c:valAx>
        <c:axId val="4495355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x-axis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541456"/>
        <c:crosses val="autoZero"/>
        <c:crossBetween val="midCat"/>
      </c:valAx>
      <c:valAx>
        <c:axId val="4495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y-axis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5355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3384</xdr:colOff>
      <xdr:row>23</xdr:row>
      <xdr:rowOff>1312</xdr:rowOff>
    </xdr:from>
    <xdr:to>
      <xdr:col>30</xdr:col>
      <xdr:colOff>8282</xdr:colOff>
      <xdr:row>43</xdr:row>
      <xdr:rowOff>190499</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15:E165" totalsRowShown="0" headerRowDxfId="5" dataDxfId="4">
  <autoFilter ref="B15:E165" xr:uid="{00000000-0009-0000-0100-000002000000}"/>
  <tableColumns count="4">
    <tableColumn id="1" xr3:uid="{00000000-0010-0000-0000-000001000000}" name="x" dataDxfId="3"/>
    <tableColumn id="2" xr3:uid="{00000000-0010-0000-0000-000002000000}" name="y" dataDxfId="2"/>
    <tableColumn id="3" xr3:uid="{00000000-0010-0000-0000-000003000000}" name="d = res/s.y|x" dataDxfId="1">
      <calculatedColumnFormula>AU16</calculatedColumnFormula>
    </tableColumn>
    <tableColumn id="4" xr3:uid="{00000000-0010-0000-0000-000004000000}" name="r = studentized" dataDxfId="0">
      <calculatedColumnFormula>BD16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165"/>
  <sheetViews>
    <sheetView tabSelected="1" topLeftCell="F53" zoomScale="110" zoomScaleNormal="110" workbookViewId="0">
      <selection activeCell="X48" sqref="X48:Z48"/>
    </sheetView>
  </sheetViews>
  <sheetFormatPr baseColWidth="10" defaultColWidth="8.83203125" defaultRowHeight="15"/>
  <cols>
    <col min="2" max="3" width="11.5" customWidth="1"/>
    <col min="4" max="5" width="16" customWidth="1"/>
    <col min="7" max="7" width="9.1640625" customWidth="1"/>
    <col min="10" max="10" width="9.5" customWidth="1"/>
    <col min="12" max="12" width="9.5" customWidth="1"/>
    <col min="13" max="13" width="9.1640625" customWidth="1"/>
    <col min="16" max="20" width="9.33203125" customWidth="1"/>
    <col min="21" max="23" width="10.5" customWidth="1"/>
    <col min="32" max="32" width="110.33203125" customWidth="1"/>
    <col min="33" max="46" width="9.1640625" customWidth="1"/>
    <col min="47" max="47" width="11.5" customWidth="1"/>
    <col min="48" max="55" width="9.1640625" customWidth="1"/>
    <col min="56" max="56" width="13.5" bestFit="1" customWidth="1"/>
    <col min="57" max="59" width="9.1640625" customWidth="1"/>
    <col min="60" max="74" width="11.5" customWidth="1"/>
    <col min="75" max="75" width="9.1640625" customWidth="1"/>
    <col min="76" max="76" width="11.5" customWidth="1"/>
    <col min="77" max="77" width="9.1640625" customWidth="1"/>
    <col min="78" max="78" width="11.1640625" customWidth="1"/>
    <col min="79" max="81" width="9.1640625" customWidth="1"/>
    <col min="82" max="82" width="10.6640625" customWidth="1"/>
    <col min="83" max="83" width="9.1640625" customWidth="1"/>
    <col min="84" max="84" width="10.5" customWidth="1"/>
    <col min="85" max="90" width="9.1640625" customWidth="1"/>
    <col min="91" max="91" width="18.83203125" customWidth="1"/>
    <col min="92" max="111" width="9.1640625" customWidth="1"/>
  </cols>
  <sheetData>
    <row r="1" spans="1:111" ht="21">
      <c r="A1" s="32" t="s">
        <v>128</v>
      </c>
      <c r="B1" s="32"/>
      <c r="C1" s="32"/>
      <c r="D1" s="32"/>
      <c r="E1" s="32"/>
      <c r="F1" s="32"/>
      <c r="G1" s="32"/>
      <c r="H1" s="32"/>
      <c r="I1" s="32"/>
      <c r="J1" s="32"/>
      <c r="K1" s="32"/>
      <c r="L1" s="32"/>
      <c r="M1" s="32"/>
      <c r="N1" s="32"/>
      <c r="O1" s="32"/>
      <c r="P1" s="32"/>
      <c r="Q1" s="32"/>
      <c r="R1" s="32"/>
      <c r="S1" s="32"/>
      <c r="T1" s="32"/>
      <c r="U1" s="32"/>
      <c r="V1" s="32"/>
      <c r="W1" s="32"/>
      <c r="X1" s="28"/>
      <c r="Y1" s="1"/>
      <c r="Z1" s="1"/>
      <c r="AA1" s="1"/>
    </row>
    <row r="2" spans="1:111" ht="21">
      <c r="A2" s="28" t="s">
        <v>129</v>
      </c>
      <c r="B2" s="32"/>
      <c r="C2" s="32"/>
      <c r="D2" s="32"/>
      <c r="E2" s="32"/>
      <c r="F2" s="32"/>
      <c r="G2" s="32"/>
      <c r="H2" s="32"/>
      <c r="I2" s="32"/>
      <c r="J2" s="32"/>
      <c r="K2" s="32"/>
      <c r="L2" s="32"/>
      <c r="M2" s="32"/>
      <c r="N2" s="32"/>
      <c r="O2" s="32"/>
      <c r="P2" s="32"/>
      <c r="Q2" s="32"/>
      <c r="R2" s="32"/>
      <c r="S2" s="32"/>
      <c r="T2" s="32"/>
      <c r="U2" s="32"/>
      <c r="V2" s="32"/>
      <c r="W2" s="32"/>
      <c r="X2" s="31"/>
      <c r="Y2" s="1"/>
      <c r="Z2" s="1"/>
      <c r="AA2" s="1"/>
    </row>
    <row r="3" spans="1:111">
      <c r="A3" s="1" t="s">
        <v>117</v>
      </c>
      <c r="B3" s="12" t="s">
        <v>107</v>
      </c>
      <c r="C3" s="1"/>
      <c r="D3" s="1" t="s">
        <v>181</v>
      </c>
      <c r="E3" s="1"/>
      <c r="F3" s="1"/>
      <c r="G3" s="1"/>
      <c r="H3" s="1"/>
      <c r="I3" s="1"/>
      <c r="J3" s="1"/>
      <c r="K3" s="1"/>
      <c r="L3" s="1"/>
      <c r="M3" s="1"/>
      <c r="N3" s="1"/>
      <c r="O3" s="1"/>
      <c r="P3" s="1"/>
      <c r="Q3" s="1"/>
      <c r="R3" s="1"/>
      <c r="S3" s="1"/>
      <c r="T3" s="1"/>
      <c r="U3" s="1"/>
      <c r="V3" s="1"/>
      <c r="W3" s="1"/>
      <c r="X3" s="1"/>
      <c r="Y3" s="1"/>
      <c r="Z3" s="1"/>
      <c r="AA3" s="1"/>
    </row>
    <row r="4" spans="1:111">
      <c r="A4" s="43" t="s">
        <v>118</v>
      </c>
      <c r="B4" s="43">
        <v>19</v>
      </c>
      <c r="C4" s="43"/>
      <c r="D4" s="43"/>
      <c r="E4" s="50"/>
      <c r="F4" s="43" t="s">
        <v>116</v>
      </c>
      <c r="G4" s="90">
        <v>43418</v>
      </c>
      <c r="H4" s="90"/>
      <c r="I4" s="43" t="s">
        <v>119</v>
      </c>
      <c r="J4" s="90">
        <v>43438</v>
      </c>
      <c r="K4" s="90"/>
      <c r="L4" s="90">
        <v>43467</v>
      </c>
      <c r="M4" s="90" t="s">
        <v>174</v>
      </c>
      <c r="N4" s="12" t="s">
        <v>174</v>
      </c>
      <c r="O4" s="43"/>
      <c r="P4" s="43"/>
      <c r="Q4" s="43"/>
      <c r="R4" s="43"/>
      <c r="S4" s="43"/>
      <c r="T4" s="43"/>
      <c r="U4" s="43"/>
      <c r="V4" s="1"/>
      <c r="W4" s="1"/>
      <c r="X4" s="1"/>
      <c r="Y4" s="1"/>
      <c r="Z4" s="1"/>
      <c r="AA4" s="1"/>
    </row>
    <row r="5" spans="1:111" s="29" customFormat="1">
      <c r="A5" s="34" t="s">
        <v>123</v>
      </c>
      <c r="B5" s="36" t="s">
        <v>127</v>
      </c>
      <c r="C5" s="34"/>
      <c r="D5" s="34"/>
      <c r="E5" s="34"/>
      <c r="F5" s="34"/>
      <c r="G5" s="35"/>
      <c r="H5" s="34"/>
      <c r="I5" s="34"/>
      <c r="J5" s="34"/>
      <c r="K5" s="34"/>
      <c r="L5" s="34"/>
      <c r="M5" s="34"/>
      <c r="N5" s="34"/>
      <c r="O5" s="34"/>
      <c r="P5" s="34"/>
      <c r="Q5" s="34"/>
      <c r="R5" s="34"/>
      <c r="S5" s="34"/>
      <c r="T5" s="34"/>
      <c r="U5" s="34"/>
      <c r="V5" s="34"/>
      <c r="W5" s="34"/>
      <c r="X5" s="34"/>
      <c r="Y5" s="37"/>
      <c r="Z5" s="37"/>
      <c r="AA5" s="37"/>
    </row>
    <row r="6" spans="1:111" s="29" customFormat="1">
      <c r="A6" s="34"/>
      <c r="B6" s="36" t="s">
        <v>130</v>
      </c>
      <c r="C6" s="34"/>
      <c r="D6" s="34"/>
      <c r="E6" s="34"/>
      <c r="F6" s="34"/>
      <c r="G6" s="35"/>
      <c r="H6" s="34"/>
      <c r="I6" s="34"/>
      <c r="J6" s="34"/>
      <c r="K6" s="34"/>
      <c r="L6" s="34"/>
      <c r="M6" s="34"/>
      <c r="N6" s="34"/>
      <c r="O6" s="34"/>
      <c r="P6" s="34"/>
      <c r="Q6" s="34"/>
      <c r="R6" s="34"/>
      <c r="S6" s="34"/>
      <c r="T6" s="34"/>
      <c r="U6" s="34"/>
      <c r="V6" s="34"/>
      <c r="W6" s="34"/>
      <c r="X6" s="34"/>
      <c r="Y6" s="37"/>
      <c r="Z6" s="37"/>
      <c r="AA6" s="37"/>
    </row>
    <row r="7" spans="1:111" s="29" customFormat="1">
      <c r="A7" s="34"/>
      <c r="B7" s="36" t="s">
        <v>165</v>
      </c>
      <c r="C7" s="34"/>
      <c r="D7" s="34"/>
      <c r="E7" s="34"/>
      <c r="F7" s="34"/>
      <c r="G7" s="35"/>
      <c r="H7" s="34"/>
      <c r="I7" s="34"/>
      <c r="J7" s="34"/>
      <c r="K7" s="34"/>
      <c r="L7" s="34"/>
      <c r="M7" s="34"/>
      <c r="N7" s="34"/>
      <c r="O7" s="34"/>
      <c r="P7" s="34"/>
      <c r="Q7" s="34"/>
      <c r="R7" s="34"/>
      <c r="S7" s="34"/>
      <c r="T7" s="34"/>
      <c r="U7" s="34"/>
      <c r="V7" s="34"/>
      <c r="W7" s="34"/>
      <c r="X7" s="34"/>
      <c r="Y7" s="37"/>
      <c r="Z7" s="37"/>
      <c r="AA7" s="37"/>
    </row>
    <row r="8" spans="1:111" s="29" customFormat="1">
      <c r="A8" s="34"/>
      <c r="B8" s="36" t="s">
        <v>166</v>
      </c>
      <c r="C8" s="34"/>
      <c r="D8" s="34"/>
      <c r="E8" s="34"/>
      <c r="F8" s="34"/>
      <c r="G8" s="35"/>
      <c r="H8" s="34"/>
      <c r="I8" s="34"/>
      <c r="J8" s="34"/>
      <c r="K8" s="34"/>
      <c r="L8" s="34"/>
      <c r="M8" s="34"/>
      <c r="N8" s="34"/>
      <c r="O8" s="34"/>
      <c r="P8" s="34"/>
      <c r="Q8" s="34"/>
      <c r="R8" s="34"/>
      <c r="S8" s="34"/>
      <c r="T8" s="34"/>
      <c r="U8" s="34"/>
      <c r="V8" s="34"/>
      <c r="W8" s="34"/>
      <c r="X8" s="34"/>
      <c r="Y8" s="37"/>
      <c r="Z8" s="37"/>
      <c r="AA8" s="37"/>
    </row>
    <row r="9" spans="1:111" s="29" customFormat="1">
      <c r="A9" s="34"/>
      <c r="B9" s="36" t="s">
        <v>161</v>
      </c>
      <c r="C9" s="34"/>
      <c r="D9" s="34"/>
      <c r="E9" s="34"/>
      <c r="F9" s="34"/>
      <c r="G9" s="35"/>
      <c r="H9" s="34"/>
      <c r="I9" s="34"/>
      <c r="J9" s="34"/>
      <c r="K9" s="34"/>
      <c r="L9" s="34"/>
      <c r="M9" s="34"/>
      <c r="N9" s="34"/>
      <c r="O9" s="34"/>
      <c r="P9" s="34"/>
      <c r="Q9" s="34"/>
      <c r="R9" s="34"/>
      <c r="S9" s="34"/>
      <c r="T9" s="34"/>
      <c r="U9" s="34"/>
      <c r="V9" s="34"/>
      <c r="W9" s="34"/>
      <c r="X9" s="34"/>
      <c r="Y9" s="37"/>
      <c r="Z9" s="37"/>
      <c r="AA9" s="37"/>
    </row>
    <row r="10" spans="1:111" s="29" customFormat="1">
      <c r="A10" s="34"/>
      <c r="B10" s="36"/>
      <c r="C10" s="34" t="s">
        <v>167</v>
      </c>
      <c r="D10" s="34"/>
      <c r="E10" s="34"/>
      <c r="F10" s="34"/>
      <c r="G10" s="35"/>
      <c r="H10" s="34"/>
      <c r="I10" s="34"/>
      <c r="J10" s="34"/>
      <c r="K10" s="34"/>
      <c r="L10" s="34"/>
      <c r="M10" s="34"/>
      <c r="N10" s="34"/>
      <c r="O10" s="34"/>
      <c r="P10" s="34"/>
      <c r="Q10" s="34"/>
      <c r="R10" s="34"/>
      <c r="S10" s="34"/>
      <c r="T10" s="34"/>
      <c r="U10" s="34"/>
      <c r="V10" s="34"/>
      <c r="W10" s="34"/>
      <c r="X10" s="34"/>
      <c r="Y10" s="37"/>
      <c r="Z10" s="37"/>
      <c r="AA10" s="37"/>
    </row>
    <row r="11" spans="1:111" s="29" customFormat="1">
      <c r="A11" s="34"/>
      <c r="B11" s="36" t="s">
        <v>132</v>
      </c>
      <c r="C11" s="34"/>
      <c r="D11" s="34"/>
      <c r="E11" s="34"/>
      <c r="F11" s="34"/>
      <c r="G11" s="35"/>
      <c r="H11" s="34"/>
      <c r="I11" s="34"/>
      <c r="J11" s="34"/>
      <c r="K11" s="34"/>
      <c r="L11" s="34"/>
      <c r="M11" s="34"/>
      <c r="N11" s="34"/>
      <c r="O11" s="34"/>
      <c r="P11" s="34"/>
      <c r="Q11" s="34"/>
      <c r="R11" s="34"/>
      <c r="S11" s="34"/>
      <c r="T11" s="34"/>
      <c r="U11" s="34"/>
      <c r="V11" s="34"/>
      <c r="W11" s="34"/>
      <c r="X11" s="34"/>
      <c r="Y11" s="37"/>
      <c r="Z11" s="37"/>
      <c r="AA11" s="37"/>
    </row>
    <row r="12" spans="1:111">
      <c r="BX12" s="7" t="s">
        <v>60</v>
      </c>
      <c r="BY12" s="7">
        <f>(100-C13)/100</f>
        <v>0.05</v>
      </c>
      <c r="CN12" s="25" t="s">
        <v>26</v>
      </c>
      <c r="CO12" s="25" t="s">
        <v>27</v>
      </c>
      <c r="CP12" s="25" t="s">
        <v>28</v>
      </c>
      <c r="CQ12" s="25" t="s">
        <v>29</v>
      </c>
      <c r="CR12" s="25" t="s">
        <v>30</v>
      </c>
      <c r="CS12" s="25" t="s">
        <v>31</v>
      </c>
      <c r="CT12" s="25" t="s">
        <v>32</v>
      </c>
      <c r="CU12" s="25" t="s">
        <v>33</v>
      </c>
      <c r="CV12" s="25" t="s">
        <v>34</v>
      </c>
      <c r="CW12" s="25" t="s">
        <v>35</v>
      </c>
      <c r="CX12" s="25" t="s">
        <v>65</v>
      </c>
      <c r="CY12" s="25" t="s">
        <v>66</v>
      </c>
      <c r="CZ12" s="25" t="s">
        <v>67</v>
      </c>
      <c r="DA12" s="25" t="s">
        <v>68</v>
      </c>
      <c r="DB12" s="25" t="s">
        <v>69</v>
      </c>
      <c r="DC12" s="25" t="s">
        <v>70</v>
      </c>
      <c r="DD12" s="25" t="s">
        <v>71</v>
      </c>
      <c r="DE12" s="25" t="s">
        <v>72</v>
      </c>
      <c r="DF12" s="25" t="s">
        <v>73</v>
      </c>
      <c r="DG12" s="25" t="s">
        <v>74</v>
      </c>
    </row>
    <row r="13" spans="1:111">
      <c r="B13" s="24" t="s">
        <v>126</v>
      </c>
      <c r="C13" s="38">
        <v>95</v>
      </c>
      <c r="D13" t="s">
        <v>2</v>
      </c>
      <c r="H13" s="33"/>
      <c r="I13" t="s">
        <v>124</v>
      </c>
      <c r="K13" s="4"/>
      <c r="L13" t="s">
        <v>125</v>
      </c>
      <c r="Q13" s="58"/>
      <c r="R13" t="s">
        <v>124</v>
      </c>
      <c r="U13" s="51" t="s">
        <v>60</v>
      </c>
      <c r="V13" s="56">
        <f>$BY$12</f>
        <v>0.05</v>
      </c>
      <c r="BX13" s="7" t="s">
        <v>13</v>
      </c>
      <c r="BY13" s="7">
        <f>COUNT(B16:B165)</f>
        <v>14</v>
      </c>
      <c r="BZ13" s="7" t="s">
        <v>133</v>
      </c>
      <c r="CA13" s="7" t="b">
        <f>IF(BY13&gt;0,TRUE,FALSE)</f>
        <v>1</v>
      </c>
      <c r="CB13" s="7"/>
      <c r="CC13" s="7"/>
      <c r="CD13" s="7"/>
      <c r="CE13" s="7"/>
      <c r="CF13" s="7"/>
      <c r="CG13" s="7"/>
      <c r="CH13" s="7"/>
      <c r="CI13" s="7"/>
      <c r="CJ13" s="7"/>
      <c r="CK13" s="7"/>
      <c r="CM13" t="s">
        <v>91</v>
      </c>
      <c r="CN13" t="b">
        <f t="shared" ref="CN13:DG13" si="0">IF(COUNTIF(H68,"")&gt;0,FALSE,TRUE)</f>
        <v>1</v>
      </c>
      <c r="CO13" t="b">
        <f t="shared" si="0"/>
        <v>0</v>
      </c>
      <c r="CP13" t="b">
        <f t="shared" si="0"/>
        <v>0</v>
      </c>
      <c r="CQ13" t="b">
        <f t="shared" si="0"/>
        <v>0</v>
      </c>
      <c r="CR13" t="b">
        <f t="shared" si="0"/>
        <v>0</v>
      </c>
      <c r="CS13" t="b">
        <f t="shared" si="0"/>
        <v>0</v>
      </c>
      <c r="CT13" t="b">
        <f t="shared" si="0"/>
        <v>0</v>
      </c>
      <c r="CU13" t="b">
        <f t="shared" si="0"/>
        <v>0</v>
      </c>
      <c r="CV13" t="b">
        <f t="shared" si="0"/>
        <v>0</v>
      </c>
      <c r="CW13" t="b">
        <f t="shared" si="0"/>
        <v>0</v>
      </c>
      <c r="CX13" t="b">
        <f t="shared" si="0"/>
        <v>0</v>
      </c>
      <c r="CY13" t="b">
        <f t="shared" si="0"/>
        <v>0</v>
      </c>
      <c r="CZ13" t="b">
        <f t="shared" si="0"/>
        <v>0</v>
      </c>
      <c r="DA13" t="b">
        <f t="shared" si="0"/>
        <v>0</v>
      </c>
      <c r="DB13" t="b">
        <f t="shared" si="0"/>
        <v>0</v>
      </c>
      <c r="DC13" t="b">
        <f t="shared" si="0"/>
        <v>0</v>
      </c>
      <c r="DD13" t="b">
        <f t="shared" si="0"/>
        <v>0</v>
      </c>
      <c r="DE13" t="b">
        <f t="shared" si="0"/>
        <v>0</v>
      </c>
      <c r="DF13" t="b">
        <f t="shared" si="0"/>
        <v>0</v>
      </c>
      <c r="DG13" t="b">
        <f t="shared" si="0"/>
        <v>0</v>
      </c>
    </row>
    <row r="14" spans="1:111">
      <c r="D14" s="60" t="s">
        <v>182</v>
      </c>
      <c r="E14" s="57" t="str">
        <f>L71</f>
        <v>model 2</v>
      </c>
      <c r="AB14" s="86" t="s">
        <v>131</v>
      </c>
      <c r="AC14" s="86"/>
      <c r="AD14" s="86"/>
      <c r="AI14" s="89" t="s">
        <v>44</v>
      </c>
      <c r="AJ14" s="89"/>
      <c r="AK14" s="89"/>
      <c r="AL14" s="89"/>
      <c r="AM14" s="89"/>
      <c r="AN14" s="84" t="s">
        <v>57</v>
      </c>
      <c r="AO14" s="84"/>
      <c r="AP14" s="84"/>
      <c r="AQ14" s="84"/>
      <c r="AR14" s="84"/>
      <c r="AS14" s="84"/>
      <c r="AT14" s="84"/>
      <c r="AU14" s="87" t="s">
        <v>144</v>
      </c>
      <c r="AV14" s="87"/>
      <c r="AW14" s="87"/>
      <c r="AX14" s="87"/>
      <c r="AY14" s="87"/>
      <c r="AZ14" s="87"/>
      <c r="BA14" s="87"/>
      <c r="BB14" s="87"/>
      <c r="BC14" s="87"/>
      <c r="BD14" s="87"/>
      <c r="BE14" s="86" t="s">
        <v>141</v>
      </c>
      <c r="BF14" s="86"/>
      <c r="BG14" s="86"/>
      <c r="BH14" s="88" t="s">
        <v>145</v>
      </c>
      <c r="BI14" s="88"/>
      <c r="BJ14" s="88"/>
      <c r="BK14" s="88"/>
      <c r="BL14" s="88"/>
      <c r="BM14" s="88"/>
      <c r="BN14" s="88"/>
      <c r="BO14" s="88"/>
      <c r="BP14" s="88"/>
      <c r="BQ14" s="88"/>
      <c r="BR14" s="88"/>
      <c r="BS14" s="88"/>
      <c r="BT14" s="88"/>
      <c r="BU14" s="88"/>
      <c r="BV14" s="88"/>
      <c r="BX14" s="85" t="s">
        <v>58</v>
      </c>
      <c r="BY14" s="85"/>
      <c r="BZ14" s="85"/>
      <c r="CA14" s="85"/>
      <c r="CB14" s="49"/>
      <c r="CC14" s="49"/>
      <c r="CD14" s="53"/>
      <c r="CE14" s="53"/>
      <c r="CF14" s="53"/>
      <c r="CG14" s="53"/>
      <c r="CH14" s="53"/>
      <c r="CI14" s="53"/>
      <c r="CJ14" s="53"/>
      <c r="CK14" s="53"/>
      <c r="CM14" t="s">
        <v>40</v>
      </c>
      <c r="CN14">
        <f t="shared" ref="CN14:DG14" si="1">IF(CN13,H68,0.1)</f>
        <v>0.20200000000000001</v>
      </c>
      <c r="CO14">
        <f t="shared" si="1"/>
        <v>0.1</v>
      </c>
      <c r="CP14">
        <f t="shared" si="1"/>
        <v>0.1</v>
      </c>
      <c r="CQ14">
        <f t="shared" si="1"/>
        <v>0.1</v>
      </c>
      <c r="CR14">
        <f t="shared" si="1"/>
        <v>0.1</v>
      </c>
      <c r="CS14">
        <f t="shared" si="1"/>
        <v>0.1</v>
      </c>
      <c r="CT14">
        <f t="shared" si="1"/>
        <v>0.1</v>
      </c>
      <c r="CU14">
        <f t="shared" si="1"/>
        <v>0.1</v>
      </c>
      <c r="CV14">
        <f t="shared" si="1"/>
        <v>0.1</v>
      </c>
      <c r="CW14">
        <f t="shared" si="1"/>
        <v>0.1</v>
      </c>
      <c r="CX14">
        <f t="shared" si="1"/>
        <v>0.1</v>
      </c>
      <c r="CY14">
        <f t="shared" si="1"/>
        <v>0.1</v>
      </c>
      <c r="CZ14">
        <f t="shared" si="1"/>
        <v>0.1</v>
      </c>
      <c r="DA14">
        <f t="shared" si="1"/>
        <v>0.1</v>
      </c>
      <c r="DB14">
        <f t="shared" si="1"/>
        <v>0.1</v>
      </c>
      <c r="DC14">
        <f t="shared" si="1"/>
        <v>0.1</v>
      </c>
      <c r="DD14">
        <f t="shared" si="1"/>
        <v>0.1</v>
      </c>
      <c r="DE14">
        <f t="shared" si="1"/>
        <v>0.1</v>
      </c>
      <c r="DF14">
        <f t="shared" si="1"/>
        <v>0.1</v>
      </c>
      <c r="DG14">
        <f t="shared" si="1"/>
        <v>0.1</v>
      </c>
    </row>
    <row r="15" spans="1:111" ht="17">
      <c r="A15" s="21" t="s">
        <v>122</v>
      </c>
      <c r="B15" s="2" t="s">
        <v>0</v>
      </c>
      <c r="C15" s="2" t="s">
        <v>1</v>
      </c>
      <c r="D15" s="40" t="s">
        <v>137</v>
      </c>
      <c r="E15" s="40" t="s">
        <v>160</v>
      </c>
      <c r="H15" s="41" t="str">
        <f>BX15</f>
        <v>model 0</v>
      </c>
      <c r="I15" s="40" t="str">
        <f>BY15</f>
        <v>y = a.0</v>
      </c>
      <c r="J15" s="41"/>
      <c r="K15" s="41"/>
      <c r="L15" s="42"/>
      <c r="M15" s="42"/>
      <c r="N15" s="22"/>
      <c r="O15" s="22"/>
      <c r="P15" s="22"/>
      <c r="Q15" s="22"/>
      <c r="R15" s="22"/>
      <c r="S15" s="22"/>
      <c r="U15" s="19" t="s">
        <v>42</v>
      </c>
      <c r="V15" s="55"/>
      <c r="W15" s="55"/>
      <c r="X15" s="55" t="s">
        <v>12</v>
      </c>
      <c r="Y15" s="55" t="s">
        <v>43</v>
      </c>
      <c r="Z15" s="55" t="s">
        <v>185</v>
      </c>
      <c r="AA15" s="55" t="s">
        <v>186</v>
      </c>
      <c r="AB15" s="55" t="s">
        <v>5</v>
      </c>
      <c r="AC15" s="55" t="s">
        <v>8</v>
      </c>
      <c r="AD15" s="55" t="s">
        <v>17</v>
      </c>
      <c r="AG15" s="2" t="s">
        <v>140</v>
      </c>
      <c r="AH15" s="2" t="s">
        <v>1</v>
      </c>
      <c r="AI15" s="2" t="s">
        <v>24</v>
      </c>
      <c r="AJ15" s="2" t="s">
        <v>0</v>
      </c>
      <c r="AK15" s="2" t="s">
        <v>25</v>
      </c>
      <c r="AL15" s="2" t="s">
        <v>24</v>
      </c>
      <c r="AM15" s="2" t="s">
        <v>25</v>
      </c>
      <c r="AN15" s="47" t="s">
        <v>46</v>
      </c>
      <c r="AO15" s="47" t="s">
        <v>47</v>
      </c>
      <c r="AP15" s="47" t="s">
        <v>51</v>
      </c>
      <c r="AQ15" s="47" t="s">
        <v>53</v>
      </c>
      <c r="AR15" s="47" t="s">
        <v>54</v>
      </c>
      <c r="AS15" s="47" t="s">
        <v>55</v>
      </c>
      <c r="AT15" s="47" t="s">
        <v>56</v>
      </c>
      <c r="AU15" s="43" t="s">
        <v>137</v>
      </c>
      <c r="AV15" s="47" t="s">
        <v>146</v>
      </c>
      <c r="AW15" s="47" t="s">
        <v>147</v>
      </c>
      <c r="AX15" s="47" t="s">
        <v>148</v>
      </c>
      <c r="AY15" s="47" t="s">
        <v>149</v>
      </c>
      <c r="AZ15" s="47" t="s">
        <v>150</v>
      </c>
      <c r="BA15" s="47" t="s">
        <v>151</v>
      </c>
      <c r="BB15" s="47" t="s">
        <v>152</v>
      </c>
      <c r="BC15" s="47" t="s">
        <v>138</v>
      </c>
      <c r="BD15" s="47" t="s">
        <v>143</v>
      </c>
      <c r="BE15" s="47" t="s">
        <v>139</v>
      </c>
      <c r="BF15" s="2" t="s">
        <v>81</v>
      </c>
      <c r="BG15" s="2" t="s">
        <v>77</v>
      </c>
      <c r="BH15" s="47" t="s">
        <v>24</v>
      </c>
      <c r="BI15" s="47" t="s">
        <v>0</v>
      </c>
      <c r="BJ15" s="47" t="s">
        <v>25</v>
      </c>
      <c r="BK15" s="47" t="s">
        <v>24</v>
      </c>
      <c r="BL15" s="47" t="s">
        <v>25</v>
      </c>
      <c r="BM15" s="50" t="s">
        <v>153</v>
      </c>
      <c r="BN15" s="50" t="s">
        <v>154</v>
      </c>
      <c r="BO15" s="50" t="s">
        <v>155</v>
      </c>
      <c r="BP15" s="50" t="s">
        <v>156</v>
      </c>
      <c r="BQ15" s="50" t="s">
        <v>157</v>
      </c>
      <c r="BR15" s="50" t="s">
        <v>158</v>
      </c>
      <c r="BS15" s="50" t="s">
        <v>159</v>
      </c>
      <c r="BT15" s="47" t="s">
        <v>142</v>
      </c>
      <c r="BU15" s="47" t="s">
        <v>135</v>
      </c>
      <c r="BV15" s="47" t="s">
        <v>136</v>
      </c>
      <c r="BX15" s="2" t="s">
        <v>3</v>
      </c>
      <c r="BY15" s="12" t="s">
        <v>4</v>
      </c>
      <c r="BZ15" s="1"/>
      <c r="CA15" s="1"/>
      <c r="CB15" s="1"/>
      <c r="CC15" s="1"/>
      <c r="CD15" s="1"/>
      <c r="CE15" s="1"/>
      <c r="CF15" s="1"/>
      <c r="CG15" s="1"/>
      <c r="CH15" s="1"/>
      <c r="CI15" s="1"/>
      <c r="CJ15" s="1"/>
      <c r="CK15" s="1"/>
      <c r="CM15" t="s">
        <v>41</v>
      </c>
      <c r="CN15">
        <f t="shared" ref="CN15:DG15" si="2">IF(CN13,H69,1)</f>
        <v>2</v>
      </c>
      <c r="CO15">
        <f t="shared" si="2"/>
        <v>1</v>
      </c>
      <c r="CP15">
        <f t="shared" si="2"/>
        <v>1</v>
      </c>
      <c r="CQ15">
        <f t="shared" si="2"/>
        <v>1</v>
      </c>
      <c r="CR15">
        <f t="shared" si="2"/>
        <v>1</v>
      </c>
      <c r="CS15">
        <f t="shared" si="2"/>
        <v>1</v>
      </c>
      <c r="CT15">
        <f t="shared" si="2"/>
        <v>1</v>
      </c>
      <c r="CU15">
        <f t="shared" si="2"/>
        <v>1</v>
      </c>
      <c r="CV15">
        <f t="shared" si="2"/>
        <v>1</v>
      </c>
      <c r="CW15">
        <f t="shared" si="2"/>
        <v>1</v>
      </c>
      <c r="CX15">
        <f t="shared" si="2"/>
        <v>1</v>
      </c>
      <c r="CY15">
        <f t="shared" si="2"/>
        <v>1</v>
      </c>
      <c r="CZ15">
        <f t="shared" si="2"/>
        <v>1</v>
      </c>
      <c r="DA15">
        <f t="shared" si="2"/>
        <v>1</v>
      </c>
      <c r="DB15">
        <f t="shared" si="2"/>
        <v>1</v>
      </c>
      <c r="DC15">
        <f t="shared" si="2"/>
        <v>1</v>
      </c>
      <c r="DD15">
        <f t="shared" si="2"/>
        <v>1</v>
      </c>
      <c r="DE15">
        <f t="shared" si="2"/>
        <v>1</v>
      </c>
      <c r="DF15">
        <f t="shared" si="2"/>
        <v>1</v>
      </c>
      <c r="DG15">
        <f t="shared" si="2"/>
        <v>1</v>
      </c>
    </row>
    <row r="16" spans="1:111" ht="16" thickBot="1">
      <c r="A16" s="20">
        <v>1</v>
      </c>
      <c r="B16" s="79">
        <v>0</v>
      </c>
      <c r="C16">
        <v>6.3E-2</v>
      </c>
      <c r="D16" s="59">
        <f t="shared" ref="D16:D47" si="3">AU16</f>
        <v>0.96134061205094667</v>
      </c>
      <c r="E16" s="59">
        <f t="shared" ref="E16:E79" si="4">BD16</f>
        <v>1.1315289444878296</v>
      </c>
      <c r="H16" s="63" t="s">
        <v>14</v>
      </c>
      <c r="I16" s="63">
        <f>BY16</f>
        <v>1</v>
      </c>
      <c r="J16" s="63"/>
      <c r="K16" s="63"/>
      <c r="L16" s="63"/>
      <c r="M16" s="63"/>
      <c r="N16" s="68" t="s">
        <v>135</v>
      </c>
      <c r="O16" s="70" t="s">
        <v>136</v>
      </c>
      <c r="P16" s="75" t="s">
        <v>187</v>
      </c>
      <c r="Q16" s="69"/>
      <c r="R16" s="69"/>
      <c r="S16" s="69"/>
      <c r="U16" s="6" t="str">
        <f>H15</f>
        <v>model 0</v>
      </c>
      <c r="V16" s="83" t="str">
        <f>I15</f>
        <v>y = a.0</v>
      </c>
      <c r="W16" s="83"/>
      <c r="X16" s="10">
        <f>I19</f>
        <v>-34.775404108658428</v>
      </c>
      <c r="Y16" s="10">
        <f>IF(CA13,X16-MIN($X$16:$X$22),"")</f>
        <v>98.960646003430469</v>
      </c>
      <c r="Z16" s="13">
        <f>K19</f>
        <v>0</v>
      </c>
      <c r="AA16" s="13">
        <f>M19</f>
        <v>0</v>
      </c>
      <c r="AB16" s="17"/>
      <c r="AC16" s="17"/>
      <c r="AD16" s="3"/>
      <c r="AG16" s="8">
        <f t="shared" ref="AG16:AG47" si="5">IF(COUNTIF(B16,"")&gt;0,0,1)</f>
        <v>1</v>
      </c>
      <c r="AH16" s="8">
        <f t="shared" ref="AH16:AH47" si="6">IF(COUNTIF(C16,"")&gt;0,0,C16)</f>
        <v>6.3E-2</v>
      </c>
      <c r="AI16" s="8">
        <f t="shared" ref="AI16:AI47" si="7">IF(COUNTIF(B16,"")&gt;0,0,1)</f>
        <v>1</v>
      </c>
      <c r="AJ16" s="8">
        <f t="shared" ref="AJ16:AJ47" si="8">IF(COUNTIF(B16,"")&gt;0,0,B16)</f>
        <v>0</v>
      </c>
      <c r="AK16" s="8">
        <f t="shared" ref="AK16:AK47" si="9">IF(COUNTIF(B16,"")&gt;0,0,B16^2)</f>
        <v>0</v>
      </c>
      <c r="AL16" s="8">
        <f t="shared" ref="AL16:AL47" si="10">IF(COUNTIF(B16,"")&gt;0,0,1)</f>
        <v>1</v>
      </c>
      <c r="AM16" s="8">
        <f t="shared" ref="AM16:AM47" si="11">IF(COUNTIF(B16,"")&gt;0,0,B16^2)</f>
        <v>0</v>
      </c>
      <c r="AN16" s="8">
        <f t="shared" ref="AN16:AN47" si="12">IF(COUNTIF(B16,"")&gt;0,0,$BY$18*AI16)</f>
        <v>0.33542857142857141</v>
      </c>
      <c r="AO16" s="8">
        <f t="shared" ref="AO16:AO47" si="13">IF(COUNTIF(B16,"")&gt;0,0,$BY$32+$BY$33*AJ16)</f>
        <v>0.1067678942408774</v>
      </c>
      <c r="AP16" s="8">
        <f t="shared" ref="AP16:AP47" si="14">IF(COUNTIF(B16,"")&gt;0,0,$BY$48*AJ16)</f>
        <v>0</v>
      </c>
      <c r="AQ16" s="8">
        <f t="shared" ref="AQ16:AQ47" si="15">IF(COUNTIF(B16,"")&gt;0,0,$BY$63+$BY$64*AJ16+$BY$65*AK16)</f>
        <v>5.7139834408349799E-2</v>
      </c>
      <c r="AR16" s="8">
        <f t="shared" ref="AR16:AR47" si="16">IF(COUNTIF(B16,"")&gt;0,0,$BY$83*AJ16+$BY$84*AK16)</f>
        <v>0</v>
      </c>
      <c r="AS16" s="8">
        <f t="shared" ref="AS16:AS47" si="17">IF(COUNTIF(B16,"")&gt;0,0,$BY$99*AK16)</f>
        <v>0</v>
      </c>
      <c r="AT16" s="8">
        <f t="shared" ref="AT16:AT47" si="18">IF(COUNTIF(B16,"")&gt;0,0,$BY$113+$BY$114*AM16)</f>
        <v>0.207582612471059</v>
      </c>
      <c r="AU16" s="8">
        <f t="shared" ref="AU16:AU47" si="19">IF(AG16, IF( $X$48=$BX$15, (AH16-AN16)/$BY$21, IF( $X$48=$BX$28, (AH16-AO16)/$BY$36, IF( $X$48=$BX$45, (AH16-AP16)/$BY$51, IF( $X$48=$BX$58, (AH16-AQ16)/$BY$68, IF( $X$48=$BX$79, (AH16-AR16)/$BY$87, IF(  $X$48=$BX$96, (AH16-AS16)/$BY$102, IF( $X$48=$BX$109, (AH16-AT16)/$BY$117, "error" ) ) ) ) ) ) ), "")</f>
        <v>0.96134061205094667</v>
      </c>
      <c r="AV16" s="8">
        <f>IF(AG16, $BY$17,"")</f>
        <v>7.1428571428571425E-2</v>
      </c>
      <c r="AW16" s="8">
        <f t="array" ref="AW16">IF(AG16,MMULT(MMULT(AI16:AJ16,$BY$30:$BZ$31),TRANSPOSE(AI16:AJ16)),"")</f>
        <v>0.13728932350970152</v>
      </c>
      <c r="AX16" s="8">
        <f>IF(AG16,AJ16^2*$BY$47,"")</f>
        <v>0</v>
      </c>
      <c r="AY16" s="8">
        <f t="array" ref="AY16">IF(AG16,MMULT(MMULT(AI16:AK16,$BY$60:$CA$62),TRANSPOSE(AI16:AK16)),"")</f>
        <v>0.27818941949577258</v>
      </c>
      <c r="AZ16" s="8">
        <f t="array" ref="AZ16">IF(AG16,MMULT(MMULT(AJ16:AK16,$BY$81:$BZ$82),TRANSPOSE(AJ16:AK16)),"")</f>
        <v>0</v>
      </c>
      <c r="BA16" s="8">
        <f>IF(AG16,AK16^2*$BY$98,"")</f>
        <v>0</v>
      </c>
      <c r="BB16" s="8">
        <f t="array" ref="BB16">IF(AG16,MMULT(MMULT(AL16:AM16,$BY$111:$BZ$112),TRANSPOSE(AL16:AM16)),"")</f>
        <v>9.5196286873632116E-2</v>
      </c>
      <c r="BC16" s="8">
        <f t="shared" ref="BC16:BC47" si="20">IF(AG16,IF($X$48=$BX$15,AV16,IF($X$48=$BX$28,AW16,IF($X$48=$BX$45,AX16,IF($X$48=$BX$58,AY16,IF($X$48=$BX$79,AZ16,IF($X$48=$BX$96,BA16,IF($X$48=$BX$109,BB16,"error"))))))),"")</f>
        <v>0.27818941949577258</v>
      </c>
      <c r="BD16" s="8">
        <f>IF(AG16,AU16/SQRT(1-BC16),"")</f>
        <v>1.1315289444878296</v>
      </c>
      <c r="BE16" s="8">
        <f>IF(COUNTIF(BF16,"")&gt;0,0,1)</f>
        <v>1</v>
      </c>
      <c r="BF16" s="8">
        <f>BY132</f>
        <v>0</v>
      </c>
      <c r="BG16" s="8">
        <f t="shared" ref="BG16:BG47" si="21">IF(COUNTIF(BF16,"")&gt;0,"",IF($X$48=$U$16,$BY$18,IF($X$48=$U$17,$BY$32+$BY$33*BF16,IF($X$48=$U$18,$BY$48*BF16,IF($X$48=$U$19,$BY$63+$BY$64*BF16+$BY$65*BF16^2,IF($X$48=$U$20,$BY$83*BF16+$BY$84*BF16^2,IF($X$48=$U$21,$BY$99*BF16^2,IF($X$48=$U$22,$BY$113+$BY$114*BF16^2,"error"))))))))</f>
        <v>5.7139834408349799E-2</v>
      </c>
      <c r="BH16" s="8">
        <f>IF(BE16,1,"")</f>
        <v>1</v>
      </c>
      <c r="BI16" s="8">
        <f>IF(BE16,BF16,"")</f>
        <v>0</v>
      </c>
      <c r="BJ16" s="8">
        <f t="shared" ref="BJ16:BJ47" si="22">IF(BE16,BF16^2,"")</f>
        <v>0</v>
      </c>
      <c r="BK16" s="8">
        <f>IF(BE16,1,"")</f>
        <v>1</v>
      </c>
      <c r="BL16" s="8">
        <f t="shared" ref="BL16:BL47" si="23">IF(BE16,BF16^2,"")</f>
        <v>0</v>
      </c>
      <c r="BM16" s="8">
        <f>IF(BE16,$CA$16*SQRT($BY$22),"")</f>
        <v>0.14428097038043194</v>
      </c>
      <c r="BN16" s="8">
        <f t="array" ref="BN16">IF(BE16,$CA$29*SQRT(MMULT(MMULT(BH16:BI16,$BY$37:$BZ$38),TRANSPOSE(BH16:BI16))),"")</f>
        <v>3.117012896598419E-2</v>
      </c>
      <c r="BO16" s="8">
        <f>IF(BE16,$CA$46*SQRT(BI16^2*$BY$52),"")</f>
        <v>0</v>
      </c>
      <c r="BP16" s="8">
        <f t="array" ref="BP16">IF(BE16,$CA$59*SQRT(MMULT(MMULT(BH16:BJ16,$BY$69:$CA$71),TRANSPOSE(BH16:BJ16))),"")</f>
        <v>7.0765245400234546E-3</v>
      </c>
      <c r="BQ16" s="8">
        <f t="array" ref="BQ16">IF(BE16,$CA$80*SQRT(MMULT(MMULT(BI16:BJ16,$BY$88:$BZ$89),TRANSPOSE(BI16:BJ16))),"")</f>
        <v>0</v>
      </c>
      <c r="BR16" s="8">
        <f>IF(BE16,$CA$97*SQRT(BJ16^2*$BY$103),"")</f>
        <v>0</v>
      </c>
      <c r="BS16" s="8">
        <f t="array" ref="BS16">IF(BE16,$CA$110*SQRT(MMULT(MMULT(BK16:BL16,$BY$118:$BZ$119),TRANSPOSE(BK16:BL16))),"")</f>
        <v>6.8361204603605646E-2</v>
      </c>
      <c r="BT16" s="8">
        <f t="shared" ref="BT16:BT47" si="24">IF(BE16,IF($X$48=$BX$15,BM16,IF($X$48=$BX$28,BN16,IF($X$48=$BX$45,BO16,IF($X$48=$BX$58,BP16,IF($X$48=$BX$79,BQ16,IF($X$48=$BX$96,BR16,IF($X$48=$BX$109,BS16,"error"))))))),"")</f>
        <v>7.0765245400234546E-3</v>
      </c>
      <c r="BU16" s="8">
        <f>IF(BE16,BG16-BT16,"")</f>
        <v>5.0063309868326342E-2</v>
      </c>
      <c r="BV16" s="8">
        <f>IF(BE16,BG16+BT16,"")</f>
        <v>6.4216358948373256E-2</v>
      </c>
      <c r="BX16" s="7" t="s">
        <v>14</v>
      </c>
      <c r="BY16" s="7">
        <v>1</v>
      </c>
      <c r="BZ16" s="7" t="s">
        <v>99</v>
      </c>
      <c r="CA16" s="7">
        <f>TINV(0.05,BY20)</f>
        <v>2.1603686564627926</v>
      </c>
      <c r="CD16" s="7" t="s">
        <v>170</v>
      </c>
      <c r="CE16" s="7" t="b">
        <f>IF(COUNTIF(Q17,"")&gt;0,FALSE,TRUE)</f>
        <v>0</v>
      </c>
      <c r="CF16" s="7" t="s">
        <v>188</v>
      </c>
      <c r="CG16" s="7" t="b">
        <f>AND($CA$13,CE16)</f>
        <v>0</v>
      </c>
      <c r="CM16" t="s">
        <v>94</v>
      </c>
    </row>
    <row r="17" spans="1:111" ht="16" thickBot="1">
      <c r="A17" s="20">
        <v>2</v>
      </c>
      <c r="B17" s="79">
        <v>0</v>
      </c>
      <c r="C17">
        <v>0.05</v>
      </c>
      <c r="D17" s="59">
        <f t="shared" si="3"/>
        <v>-1.1712660116371518</v>
      </c>
      <c r="E17" s="59">
        <f t="shared" si="4"/>
        <v>-1.3786179188194125</v>
      </c>
      <c r="H17" s="63" t="s">
        <v>5</v>
      </c>
      <c r="I17" s="63">
        <f>IF(CA13,BY18,"")</f>
        <v>0.33542857142857141</v>
      </c>
      <c r="J17" s="63" t="s">
        <v>50</v>
      </c>
      <c r="K17" s="63">
        <f>IF(CA13,BY23,"")</f>
        <v>6.6785347004925333E-2</v>
      </c>
      <c r="L17" s="63" t="s">
        <v>59</v>
      </c>
      <c r="M17" s="67">
        <f>IF(CA13,CA18,"")</f>
        <v>2.3349825019597356E-4</v>
      </c>
      <c r="N17" s="63">
        <f>IF(CA13,CB18,"")</f>
        <v>0.19114760104813946</v>
      </c>
      <c r="O17" s="64">
        <f>IF(CA13,CC18,"")</f>
        <v>0.47970954180900338</v>
      </c>
      <c r="P17" s="63" t="s">
        <v>162</v>
      </c>
      <c r="Q17" s="65"/>
      <c r="R17" s="63" t="s">
        <v>59</v>
      </c>
      <c r="S17" s="63" t="str">
        <f>IF(CG16,CK18,"")</f>
        <v/>
      </c>
      <c r="U17" s="6" t="str">
        <f>H21</f>
        <v>model 1</v>
      </c>
      <c r="V17" s="83" t="str">
        <f>I21</f>
        <v>y = a.0 + a.1*x</v>
      </c>
      <c r="W17" s="83"/>
      <c r="X17" s="10">
        <f>I26</f>
        <v>-84.876908977602426</v>
      </c>
      <c r="Y17" s="10">
        <f>IF(CA13,X17-MIN($X$16:$X$22),"")</f>
        <v>48.859141134486464</v>
      </c>
      <c r="Z17" s="13">
        <f>K26</f>
        <v>0.977963223353987</v>
      </c>
      <c r="AA17" s="13">
        <f>M26</f>
        <v>0.9761268253001526</v>
      </c>
      <c r="AB17" s="17"/>
      <c r="AC17" s="17"/>
      <c r="AD17" s="3"/>
      <c r="AG17" s="8">
        <f t="shared" si="5"/>
        <v>1</v>
      </c>
      <c r="AH17" s="8">
        <f t="shared" si="6"/>
        <v>0.05</v>
      </c>
      <c r="AI17" s="8">
        <f t="shared" si="7"/>
        <v>1</v>
      </c>
      <c r="AJ17" s="8">
        <f t="shared" si="8"/>
        <v>0</v>
      </c>
      <c r="AK17" s="8">
        <f t="shared" si="9"/>
        <v>0</v>
      </c>
      <c r="AL17" s="8">
        <f t="shared" si="10"/>
        <v>1</v>
      </c>
      <c r="AM17" s="8">
        <f t="shared" si="11"/>
        <v>0</v>
      </c>
      <c r="AN17" s="8">
        <f t="shared" si="12"/>
        <v>0.33542857142857141</v>
      </c>
      <c r="AO17" s="8">
        <f t="shared" si="13"/>
        <v>0.1067678942408774</v>
      </c>
      <c r="AP17" s="8">
        <f t="shared" si="14"/>
        <v>0</v>
      </c>
      <c r="AQ17" s="8">
        <f t="shared" si="15"/>
        <v>5.7139834408349799E-2</v>
      </c>
      <c r="AR17" s="8">
        <f t="shared" si="16"/>
        <v>0</v>
      </c>
      <c r="AS17" s="8">
        <f t="shared" si="17"/>
        <v>0</v>
      </c>
      <c r="AT17" s="8">
        <f t="shared" si="18"/>
        <v>0.207582612471059</v>
      </c>
      <c r="AU17" s="8">
        <f t="shared" si="19"/>
        <v>-1.1712660116371518</v>
      </c>
      <c r="AV17" s="8">
        <f t="shared" ref="AV17:AV80" si="25">IF(AG17, $BY$17,"")</f>
        <v>7.1428571428571425E-2</v>
      </c>
      <c r="AW17" s="8">
        <f t="array" ref="AW17">IF(AG17,MMULT(MMULT(AI17:AJ17,$BY$30:$BZ$31),TRANSPOSE(AI17:AJ17)),"")</f>
        <v>0.13728932350970152</v>
      </c>
      <c r="AX17" s="8">
        <f t="shared" ref="AX17:AX80" si="26">IF(AG17,AJ17^2*$BY$47,"")</f>
        <v>0</v>
      </c>
      <c r="AY17" s="8">
        <f t="array" ref="AY17">IF(AG17,MMULT(MMULT(AI17:AK17,$BY$60:$CA$62),TRANSPOSE(AI17:AK17)),"")</f>
        <v>0.27818941949577258</v>
      </c>
      <c r="AZ17" s="8">
        <f t="array" ref="AZ17">IF(AG17,MMULT(MMULT(AJ17:AK17,$BY$81:$BZ$82),TRANSPOSE(AJ17:AK17)),"")</f>
        <v>0</v>
      </c>
      <c r="BA17" s="8">
        <f t="shared" ref="BA17:BA80" si="27">IF(AG17,AK17^2*$BY$98,"")</f>
        <v>0</v>
      </c>
      <c r="BB17" s="8">
        <f t="array" ref="BB17">IF(AG17,MMULT(MMULT(AL17:AM17,$BY$111:$BZ$112),TRANSPOSE(AL17:AM17)),"")</f>
        <v>9.5196286873632116E-2</v>
      </c>
      <c r="BC17" s="8">
        <f t="shared" si="20"/>
        <v>0.27818941949577258</v>
      </c>
      <c r="BD17" s="8">
        <f t="shared" ref="BD17:BD80" si="28">IF(AG17,AU17/SQRT(1-BC17),"")</f>
        <v>-1.3786179188194125</v>
      </c>
      <c r="BE17" s="8">
        <f t="shared" ref="BE17:BE80" si="29">IF(COUNTIF(BF17,"")&gt;0,0,1)</f>
        <v>1</v>
      </c>
      <c r="BF17" s="8">
        <f t="shared" ref="BF17:BF48" si="30">IF(BF16+$BY$135&lt;=$BY$133+0.0001,BF16+$BY$135,"")</f>
        <v>2.5000000000000001E-3</v>
      </c>
      <c r="BG17" s="8">
        <f t="shared" si="21"/>
        <v>6.8847409793450651E-2</v>
      </c>
      <c r="BH17" s="8">
        <f t="shared" ref="BH17:BH80" si="31">IF(BE17,1,"")</f>
        <v>1</v>
      </c>
      <c r="BI17" s="8">
        <f t="shared" ref="BI17:BI80" si="32">IF(BE17,BF17,"")</f>
        <v>2.5000000000000001E-3</v>
      </c>
      <c r="BJ17" s="8">
        <f t="shared" si="22"/>
        <v>6.2500000000000003E-6</v>
      </c>
      <c r="BK17" s="8">
        <f t="shared" ref="BK17:BK80" si="33">IF(BE17,1,"")</f>
        <v>1</v>
      </c>
      <c r="BL17" s="8">
        <f t="shared" si="23"/>
        <v>6.2500000000000003E-6</v>
      </c>
      <c r="BM17" s="8">
        <f t="shared" ref="BM17:BM80" si="34">IF(BE17,$CA$16*SQRT($BY$22),"")</f>
        <v>0.14428097038043194</v>
      </c>
      <c r="BN17" s="8">
        <f t="array" ref="BN17">IF(BE17,$CA$29*SQRT(MMULT(MMULT(BH17:BI17,$BY$37:$BZ$38),TRANSPOSE(BH17:BI17))),"")</f>
        <v>3.0685616990111533E-2</v>
      </c>
      <c r="BO17" s="8">
        <f t="shared" ref="BO17:BO80" si="35">IF(BE17,$CA$46*SQRT(BI17^2*$BY$52),"")</f>
        <v>1.1516502770650796E-3</v>
      </c>
      <c r="BP17" s="8">
        <f t="array" ref="BP17">IF(BE17,$CA$59*SQRT(MMULT(MMULT(BH17:BJ17,$BY$69:$CA$71),TRANSPOSE(BH17:BJ17))),"")</f>
        <v>6.7209979724043413E-3</v>
      </c>
      <c r="BQ17" s="8">
        <f t="array" ref="BQ17">IF(BE17,$CA$80*SQRT(MMULT(MMULT(BI17:BJ17,$BY$88:$BZ$89),TRANSPOSE(BI17:BJ17))),"")</f>
        <v>1.3400822221442338E-3</v>
      </c>
      <c r="BR17" s="8">
        <f t="shared" ref="BR17:BR80" si="36">IF(BE17,$CA$97*SQRT(BJ17^2*$BY$103),"")</f>
        <v>3.1141746554271052E-5</v>
      </c>
      <c r="BS17" s="8">
        <f t="array" ref="BS17">IF(BE17,$CA$110*SQRT(MMULT(MMULT(BK17:BL17,$BY$118:$BZ$119),TRANSPOSE(BK17:BL17))),"")</f>
        <v>6.8352459389277698E-2</v>
      </c>
      <c r="BT17" s="8">
        <f t="shared" si="24"/>
        <v>6.7209979724043413E-3</v>
      </c>
      <c r="BU17" s="8">
        <f t="shared" ref="BU17:BU80" si="37">IF(BE17,BG17-BT17,"")</f>
        <v>6.2126411821046307E-2</v>
      </c>
      <c r="BV17" s="8">
        <f t="shared" ref="BV17:BV80" si="38">IF(BE17,BG17+BT17,"")</f>
        <v>7.5568407765854995E-2</v>
      </c>
      <c r="BX17" s="7" t="s">
        <v>45</v>
      </c>
      <c r="BY17" s="11">
        <f t="array" ref="BY17">MINVERSE(MMULT(TRANSPOSE(AI16:AI165),AI16:AI165))</f>
        <v>7.1428571428571425E-2</v>
      </c>
      <c r="CB17" s="8" t="s">
        <v>135</v>
      </c>
      <c r="CC17" s="8" t="s">
        <v>136</v>
      </c>
      <c r="CD17" s="7" t="s">
        <v>168</v>
      </c>
      <c r="CE17" s="11">
        <f>1/BY22</f>
        <v>224.20104181331831</v>
      </c>
      <c r="CM17" s="1" t="str">
        <f>BX15</f>
        <v>model 0</v>
      </c>
    </row>
    <row r="18" spans="1:111" ht="17">
      <c r="A18" s="20">
        <v>3</v>
      </c>
      <c r="B18" s="79">
        <v>2.5000000000000001E-2</v>
      </c>
      <c r="C18">
        <v>0.17199999999999999</v>
      </c>
      <c r="D18" s="59">
        <f t="shared" si="3"/>
        <v>0.25079544928714015</v>
      </c>
      <c r="E18" s="59">
        <f t="shared" si="4"/>
        <v>0.26557972251891826</v>
      </c>
      <c r="H18" s="6" t="s">
        <v>9</v>
      </c>
      <c r="I18" s="6">
        <f>IF(CA13,BY21,"")</f>
        <v>0.2498878869492398</v>
      </c>
      <c r="J18" s="6"/>
      <c r="K18" s="6"/>
      <c r="L18" s="6"/>
      <c r="M18" s="6"/>
      <c r="O18" s="62"/>
      <c r="P18" t="s">
        <v>173</v>
      </c>
      <c r="R18" s="56" t="s">
        <v>59</v>
      </c>
      <c r="S18" s="56" t="str">
        <f>IF(CG16,CG19,"")</f>
        <v/>
      </c>
      <c r="U18" s="6" t="str">
        <f>H28</f>
        <v>model 1a</v>
      </c>
      <c r="V18" s="83" t="str">
        <f>I28</f>
        <v>y = a.1*x</v>
      </c>
      <c r="W18" s="83"/>
      <c r="X18" s="10">
        <f>I32</f>
        <v>-63.96378327682794</v>
      </c>
      <c r="Y18" s="10">
        <f>IF(CA13,X18-MIN($X$16:$X$22),"")</f>
        <v>69.77226683526095</v>
      </c>
      <c r="Z18" s="13">
        <f>K32</f>
        <v>0.95771972371377856</v>
      </c>
      <c r="AA18" s="13">
        <f>M32</f>
        <v>0.95446739476868458</v>
      </c>
      <c r="AB18" s="17"/>
      <c r="AC18" s="17"/>
      <c r="AD18" s="3"/>
      <c r="AG18" s="8">
        <f t="shared" si="5"/>
        <v>1</v>
      </c>
      <c r="AH18" s="8">
        <f t="shared" si="6"/>
        <v>0.17199999999999999</v>
      </c>
      <c r="AI18" s="8">
        <f t="shared" si="7"/>
        <v>1</v>
      </c>
      <c r="AJ18" s="8">
        <f t="shared" si="8"/>
        <v>2.5000000000000001E-2</v>
      </c>
      <c r="AK18" s="8">
        <f t="shared" si="9"/>
        <v>6.2500000000000012E-4</v>
      </c>
      <c r="AL18" s="8">
        <f t="shared" si="10"/>
        <v>1</v>
      </c>
      <c r="AM18" s="8">
        <f t="shared" si="11"/>
        <v>6.2500000000000012E-4</v>
      </c>
      <c r="AN18" s="8">
        <f t="shared" si="12"/>
        <v>0.33542857142857141</v>
      </c>
      <c r="AO18" s="8">
        <f t="shared" si="13"/>
        <v>0.1815047709131094</v>
      </c>
      <c r="AP18" s="8">
        <f t="shared" si="14"/>
        <v>9.1477593756663644E-2</v>
      </c>
      <c r="AQ18" s="8">
        <f t="shared" si="15"/>
        <v>0.17047119445071662</v>
      </c>
      <c r="AR18" s="8">
        <f t="shared" si="16"/>
        <v>0.14025932951020581</v>
      </c>
      <c r="AS18" s="8">
        <f t="shared" si="17"/>
        <v>9.2078923153194204E-3</v>
      </c>
      <c r="AT18" s="8">
        <f t="shared" si="18"/>
        <v>0.2141344609277217</v>
      </c>
      <c r="AU18" s="8">
        <f t="shared" si="19"/>
        <v>0.25079544928714015</v>
      </c>
      <c r="AV18" s="8">
        <f t="shared" si="25"/>
        <v>7.1428571428571425E-2</v>
      </c>
      <c r="AW18" s="8">
        <f t="array" ref="AW18">IF(AG18,MMULT(MMULT(AI18:AJ18,$BY$30:$BZ$31),TRANSPOSE(AI18:AJ18)),"")</f>
        <v>0.10127245045830063</v>
      </c>
      <c r="AX18" s="8">
        <f t="shared" si="26"/>
        <v>3.6605707313082593E-3</v>
      </c>
      <c r="AY18" s="8">
        <f t="array" ref="AY18">IF(AG18,MMULT(MMULT(AI18:AK18,$BY$60:$CA$62),TRANSPOSE(AI18:AK18)),"")</f>
        <v>0.10823694035470086</v>
      </c>
      <c r="AZ18" s="8">
        <f t="array" ref="AZ18">IF(AG18,MMULT(MMULT(AJ18:AK18,$BY$81:$BZ$82),TRANSPOSE(AJ18:AK18)),"")</f>
        <v>3.0465933339336948E-2</v>
      </c>
      <c r="BA18" s="8">
        <f t="shared" si="27"/>
        <v>4.6837431586064933E-5</v>
      </c>
      <c r="BB18" s="8">
        <f t="array" ref="BB18">IF(AG18,MMULT(MMULT(AL18:AM18,$BY$111:$BZ$112),TRANSPOSE(AL18:AM18)),"")</f>
        <v>9.2822614069432721E-2</v>
      </c>
      <c r="BC18" s="8">
        <f t="shared" si="20"/>
        <v>0.10823694035470086</v>
      </c>
      <c r="BD18" s="8">
        <f t="shared" si="28"/>
        <v>0.26557972251891826</v>
      </c>
      <c r="BE18" s="8">
        <f t="shared" si="29"/>
        <v>1</v>
      </c>
      <c r="BF18" s="8">
        <f t="shared" si="30"/>
        <v>5.0000000000000001E-3</v>
      </c>
      <c r="BG18" s="8">
        <f t="shared" si="21"/>
        <v>8.0471776427248357E-2</v>
      </c>
      <c r="BH18" s="8">
        <f t="shared" si="31"/>
        <v>1</v>
      </c>
      <c r="BI18" s="8">
        <f t="shared" si="32"/>
        <v>5.0000000000000001E-3</v>
      </c>
      <c r="BJ18" s="8">
        <f t="shared" si="22"/>
        <v>2.5000000000000001E-5</v>
      </c>
      <c r="BK18" s="8">
        <f t="shared" si="33"/>
        <v>1</v>
      </c>
      <c r="BL18" s="8">
        <f t="shared" si="23"/>
        <v>2.5000000000000001E-5</v>
      </c>
      <c r="BM18" s="8">
        <f t="shared" si="34"/>
        <v>0.14428097038043194</v>
      </c>
      <c r="BN18" s="8">
        <f t="array" ref="BN18">IF(BE18,$CA$29*SQRT(MMULT(MMULT(BH18:BI18,$BY$37:$BZ$38),TRANSPOSE(BH18:BI18))),"")</f>
        <v>3.0209817405638929E-2</v>
      </c>
      <c r="BO18" s="8">
        <f t="shared" si="35"/>
        <v>2.3033005541301592E-3</v>
      </c>
      <c r="BP18" s="8">
        <f t="array" ref="BP18">IF(BE18,$CA$59*SQRT(MMULT(MMULT(BH18:BJ18,$BY$69:$CA$71),TRANSPOSE(BH18:BJ18))),"")</f>
        <v>6.382129111453385E-3</v>
      </c>
      <c r="BQ18" s="8">
        <f t="array" ref="BQ18">IF(BE18,$CA$80*SQRT(MMULT(MMULT(BI18:BJ18,$BY$88:$BZ$89),TRANSPOSE(BI18:BJ18))),"")</f>
        <v>2.6510749142052499E-3</v>
      </c>
      <c r="BR18" s="8">
        <f t="shared" si="36"/>
        <v>1.2456698621708421E-4</v>
      </c>
      <c r="BS18" s="8">
        <f t="array" ref="BS18">IF(BE18,$CA$110*SQRT(MMULT(MMULT(BK18:BL18,$BY$118:$BZ$119),TRANSPOSE(BK18:BL18))),"")</f>
        <v>6.8326243939803716E-2</v>
      </c>
      <c r="BT18" s="8">
        <f t="shared" si="24"/>
        <v>6.382129111453385E-3</v>
      </c>
      <c r="BU18" s="8">
        <f t="shared" si="37"/>
        <v>7.4089647315794968E-2</v>
      </c>
      <c r="BV18" s="8">
        <f t="shared" si="38"/>
        <v>8.6853905538701745E-2</v>
      </c>
      <c r="BX18" s="7" t="s">
        <v>5</v>
      </c>
      <c r="BY18" s="11">
        <f t="array" ref="BY18">MMULT(BY17,MMULT(TRANSPOSE(AI16:AI165),AH16:AH165))</f>
        <v>0.33542857142857141</v>
      </c>
      <c r="BZ18" s="7" t="s">
        <v>59</v>
      </c>
      <c r="CA18" s="7">
        <f>TDIST(ABS(BY18/BY23),BY20,2)</f>
        <v>2.3349825019597356E-4</v>
      </c>
      <c r="CB18" s="7">
        <f>BY18-TINV(0.05,$BY$20)*BY23</f>
        <v>0.19114760104813946</v>
      </c>
      <c r="CC18" s="7">
        <f>BY18+TINV(0.05,$BY$20)*BY23</f>
        <v>0.47970954180900338</v>
      </c>
      <c r="CD18" s="7" t="s">
        <v>162</v>
      </c>
      <c r="CE18" s="11">
        <f>Q17</f>
        <v>0</v>
      </c>
      <c r="CF18" s="7" t="s">
        <v>169</v>
      </c>
      <c r="CG18" s="11">
        <f>BY18-CE18</f>
        <v>0.33542857142857141</v>
      </c>
      <c r="CH18" s="7" t="s">
        <v>175</v>
      </c>
      <c r="CI18" s="7">
        <f>CG18^2/BY23^2</f>
        <v>25.225380825003516</v>
      </c>
      <c r="CJ18" s="7" t="s">
        <v>176</v>
      </c>
      <c r="CK18" s="7">
        <f>_xlfn.F.DIST.RT(CI18,1,BY20)</f>
        <v>2.3349825019597356E-4</v>
      </c>
      <c r="CM18" s="27" t="s">
        <v>88</v>
      </c>
      <c r="CN18" t="str">
        <f>IF(CN13,"NA","")</f>
        <v>NA</v>
      </c>
      <c r="CO18" t="str">
        <f t="shared" ref="CO18:DG18" si="39">IF(CO13,"NA","")</f>
        <v/>
      </c>
      <c r="CP18" t="str">
        <f t="shared" si="39"/>
        <v/>
      </c>
      <c r="CQ18" t="str">
        <f t="shared" si="39"/>
        <v/>
      </c>
      <c r="CR18" t="str">
        <f t="shared" si="39"/>
        <v/>
      </c>
      <c r="CS18" t="str">
        <f t="shared" si="39"/>
        <v/>
      </c>
      <c r="CT18" t="str">
        <f t="shared" si="39"/>
        <v/>
      </c>
      <c r="CU18" t="str">
        <f t="shared" si="39"/>
        <v/>
      </c>
      <c r="CV18" t="str">
        <f t="shared" si="39"/>
        <v/>
      </c>
      <c r="CW18" t="str">
        <f t="shared" si="39"/>
        <v/>
      </c>
      <c r="CX18" t="str">
        <f t="shared" si="39"/>
        <v/>
      </c>
      <c r="CY18" t="str">
        <f t="shared" si="39"/>
        <v/>
      </c>
      <c r="CZ18" t="str">
        <f t="shared" si="39"/>
        <v/>
      </c>
      <c r="DA18" t="str">
        <f t="shared" si="39"/>
        <v/>
      </c>
      <c r="DB18" t="str">
        <f t="shared" si="39"/>
        <v/>
      </c>
      <c r="DC18" t="str">
        <f t="shared" si="39"/>
        <v/>
      </c>
      <c r="DD18" t="str">
        <f t="shared" si="39"/>
        <v/>
      </c>
      <c r="DE18" t="str">
        <f t="shared" si="39"/>
        <v/>
      </c>
      <c r="DF18" t="str">
        <f t="shared" si="39"/>
        <v/>
      </c>
      <c r="DG18" t="str">
        <f t="shared" si="39"/>
        <v/>
      </c>
    </row>
    <row r="19" spans="1:111" ht="17">
      <c r="A19" s="20">
        <v>4</v>
      </c>
      <c r="B19" s="79">
        <v>2.5000000000000001E-2</v>
      </c>
      <c r="C19">
        <v>0.16500000000000001</v>
      </c>
      <c r="D19" s="59">
        <f t="shared" si="3"/>
        <v>-0.89753119423721728</v>
      </c>
      <c r="E19" s="59">
        <f t="shared" si="4"/>
        <v>-0.95044023404381606</v>
      </c>
      <c r="H19" s="6" t="s">
        <v>12</v>
      </c>
      <c r="I19" s="10">
        <f>IF(CA13,BY24,"")</f>
        <v>-34.775404108658428</v>
      </c>
      <c r="J19" s="6" t="s">
        <v>183</v>
      </c>
      <c r="K19" s="13">
        <f>IF(CA13,BY26,"")</f>
        <v>0</v>
      </c>
      <c r="L19" s="6" t="s">
        <v>184</v>
      </c>
      <c r="M19" s="13">
        <f>IF(CA13,CA26,"")</f>
        <v>0</v>
      </c>
      <c r="N19" s="16" t="s">
        <v>85</v>
      </c>
      <c r="O19" s="61"/>
      <c r="U19" s="6" t="str">
        <f>H34</f>
        <v>model 2</v>
      </c>
      <c r="V19" s="83" t="str">
        <f>I34</f>
        <v>y = a.0 + a.1*x + a.2*x^2</v>
      </c>
      <c r="W19" s="83"/>
      <c r="X19" s="10">
        <f>I40</f>
        <v>-133.73605011208889</v>
      </c>
      <c r="Y19" s="10">
        <f>IF(CA13,X19-MIN($X$16:$X$22),"")</f>
        <v>0</v>
      </c>
      <c r="Z19" s="13">
        <f>K40</f>
        <v>0.99949647142612841</v>
      </c>
      <c r="AA19" s="13">
        <f>M40</f>
        <v>0.99940492077633358</v>
      </c>
      <c r="AB19" s="17"/>
      <c r="AC19" s="17"/>
      <c r="AD19" s="3"/>
      <c r="AG19" s="8">
        <f t="shared" si="5"/>
        <v>1</v>
      </c>
      <c r="AH19" s="8">
        <f t="shared" si="6"/>
        <v>0.16500000000000001</v>
      </c>
      <c r="AI19" s="8">
        <f t="shared" si="7"/>
        <v>1</v>
      </c>
      <c r="AJ19" s="8">
        <f t="shared" si="8"/>
        <v>2.5000000000000001E-2</v>
      </c>
      <c r="AK19" s="8">
        <f t="shared" si="9"/>
        <v>6.2500000000000012E-4</v>
      </c>
      <c r="AL19" s="8">
        <f t="shared" si="10"/>
        <v>1</v>
      </c>
      <c r="AM19" s="8">
        <f t="shared" si="11"/>
        <v>6.2500000000000012E-4</v>
      </c>
      <c r="AN19" s="8">
        <f t="shared" si="12"/>
        <v>0.33542857142857141</v>
      </c>
      <c r="AO19" s="8">
        <f t="shared" si="13"/>
        <v>0.1815047709131094</v>
      </c>
      <c r="AP19" s="8">
        <f t="shared" si="14"/>
        <v>9.1477593756663644E-2</v>
      </c>
      <c r="AQ19" s="8">
        <f t="shared" si="15"/>
        <v>0.17047119445071662</v>
      </c>
      <c r="AR19" s="8">
        <f t="shared" si="16"/>
        <v>0.14025932951020581</v>
      </c>
      <c r="AS19" s="8">
        <f t="shared" si="17"/>
        <v>9.2078923153194204E-3</v>
      </c>
      <c r="AT19" s="8">
        <f t="shared" si="18"/>
        <v>0.2141344609277217</v>
      </c>
      <c r="AU19" s="8">
        <f t="shared" si="19"/>
        <v>-0.89753119423721728</v>
      </c>
      <c r="AV19" s="8">
        <f t="shared" si="25"/>
        <v>7.1428571428571425E-2</v>
      </c>
      <c r="AW19" s="8">
        <f t="array" ref="AW19">IF(AG19,MMULT(MMULT(AI19:AJ19,$BY$30:$BZ$31),TRANSPOSE(AI19:AJ19)),"")</f>
        <v>0.10127245045830063</v>
      </c>
      <c r="AX19" s="8">
        <f t="shared" si="26"/>
        <v>3.6605707313082593E-3</v>
      </c>
      <c r="AY19" s="8">
        <f t="array" ref="AY19">IF(AG19,MMULT(MMULT(AI19:AK19,$BY$60:$CA$62),TRANSPOSE(AI19:AK19)),"")</f>
        <v>0.10823694035470086</v>
      </c>
      <c r="AZ19" s="8">
        <f t="array" ref="AZ19">IF(AG19,MMULT(MMULT(AJ19:AK19,$BY$81:$BZ$82),TRANSPOSE(AJ19:AK19)),"")</f>
        <v>3.0465933339336948E-2</v>
      </c>
      <c r="BA19" s="8">
        <f t="shared" si="27"/>
        <v>4.6837431586064933E-5</v>
      </c>
      <c r="BB19" s="8">
        <f t="array" ref="BB19">IF(AG19,MMULT(MMULT(AL19:AM19,$BY$111:$BZ$112),TRANSPOSE(AL19:AM19)),"")</f>
        <v>9.2822614069432721E-2</v>
      </c>
      <c r="BC19" s="8">
        <f t="shared" si="20"/>
        <v>0.10823694035470086</v>
      </c>
      <c r="BD19" s="8">
        <f t="shared" si="28"/>
        <v>-0.95044023404381606</v>
      </c>
      <c r="BE19" s="8">
        <f t="shared" si="29"/>
        <v>1</v>
      </c>
      <c r="BF19" s="8">
        <f t="shared" si="30"/>
        <v>7.4999999999999997E-3</v>
      </c>
      <c r="BG19" s="8">
        <f t="shared" si="21"/>
        <v>9.2012934309742903E-2</v>
      </c>
      <c r="BH19" s="8">
        <f t="shared" si="31"/>
        <v>1</v>
      </c>
      <c r="BI19" s="8">
        <f t="shared" si="32"/>
        <v>7.4999999999999997E-3</v>
      </c>
      <c r="BJ19" s="8">
        <f t="shared" si="22"/>
        <v>5.6249999999999998E-5</v>
      </c>
      <c r="BK19" s="8">
        <f t="shared" si="33"/>
        <v>1</v>
      </c>
      <c r="BL19" s="8">
        <f t="shared" si="23"/>
        <v>5.6249999999999998E-5</v>
      </c>
      <c r="BM19" s="8">
        <f t="shared" si="34"/>
        <v>0.14428097038043194</v>
      </c>
      <c r="BN19" s="8">
        <f t="array" ref="BN19">IF(BE19,$CA$29*SQRT(MMULT(MMULT(BH19:BI19,$BY$37:$BZ$38),TRANSPOSE(BH19:BI19))),"")</f>
        <v>2.9743148330510599E-2</v>
      </c>
      <c r="BO19" s="8">
        <f t="shared" si="35"/>
        <v>3.4549508311952385E-3</v>
      </c>
      <c r="BP19" s="8">
        <f t="array" ref="BP19">IF(BE19,$CA$59*SQRT(MMULT(MMULT(BH19:BJ19,$BY$69:$CA$71),TRANSPOSE(BH19:BJ19))),"")</f>
        <v>6.0609515970564513E-3</v>
      </c>
      <c r="BQ19" s="8">
        <f t="array" ref="BQ19">IF(BE19,$CA$80*SQRT(MMULT(MMULT(BI19:BJ19,$BY$88:$BZ$89),TRANSPOSE(BI19:BJ19))),"")</f>
        <v>3.9330312751734596E-3</v>
      </c>
      <c r="BR19" s="8">
        <f t="shared" si="36"/>
        <v>2.802757189884395E-4</v>
      </c>
      <c r="BS19" s="8">
        <f t="array" ref="BS19">IF(BE19,$CA$110*SQRT(MMULT(MMULT(BK19:BL19,$BY$118:$BZ$119),TRANSPOSE(BK19:BL19))),"")</f>
        <v>6.8282618913211454E-2</v>
      </c>
      <c r="BT19" s="8">
        <f t="shared" si="24"/>
        <v>6.0609515970564513E-3</v>
      </c>
      <c r="BU19" s="8">
        <f t="shared" si="37"/>
        <v>8.5951982712686448E-2</v>
      </c>
      <c r="BV19" s="8">
        <f t="shared" si="38"/>
        <v>9.8073885906799357E-2</v>
      </c>
      <c r="BX19" s="7" t="s">
        <v>48</v>
      </c>
      <c r="BY19" s="7">
        <f>SUMPRODUCT((AH16:AH165-AN16:AN165),(AH16:AH165-AN16:AN165))</f>
        <v>0.8117714285714287</v>
      </c>
      <c r="CB19" s="29"/>
      <c r="CC19" s="29"/>
      <c r="CD19" s="7" t="s">
        <v>171</v>
      </c>
      <c r="CE19" s="11">
        <f>CG18^2*CE17</f>
        <v>25.225380825003516</v>
      </c>
      <c r="CF19" s="7" t="s">
        <v>172</v>
      </c>
      <c r="CG19" s="7">
        <f>_xlfn.F.DIST.RT(CE19,BY16,BY20)</f>
        <v>2.3349825019597356E-4</v>
      </c>
      <c r="CM19" s="27" t="s">
        <v>89</v>
      </c>
      <c r="CN19" t="str">
        <f>IF(CN13,"NA","")</f>
        <v>NA</v>
      </c>
      <c r="CO19" t="str">
        <f t="shared" ref="CO19:DG19" si="40">IF(CO13,"NA","")</f>
        <v/>
      </c>
      <c r="CP19" t="str">
        <f t="shared" si="40"/>
        <v/>
      </c>
      <c r="CQ19" t="str">
        <f t="shared" si="40"/>
        <v/>
      </c>
      <c r="CR19" t="str">
        <f t="shared" si="40"/>
        <v/>
      </c>
      <c r="CS19" t="str">
        <f t="shared" si="40"/>
        <v/>
      </c>
      <c r="CT19" t="str">
        <f t="shared" si="40"/>
        <v/>
      </c>
      <c r="CU19" t="str">
        <f t="shared" si="40"/>
        <v/>
      </c>
      <c r="CV19" t="str">
        <f t="shared" si="40"/>
        <v/>
      </c>
      <c r="CW19" t="str">
        <f t="shared" si="40"/>
        <v/>
      </c>
      <c r="CX19" t="str">
        <f t="shared" si="40"/>
        <v/>
      </c>
      <c r="CY19" t="str">
        <f t="shared" si="40"/>
        <v/>
      </c>
      <c r="CZ19" t="str">
        <f t="shared" si="40"/>
        <v/>
      </c>
      <c r="DA19" t="str">
        <f t="shared" si="40"/>
        <v/>
      </c>
      <c r="DB19" t="str">
        <f t="shared" si="40"/>
        <v/>
      </c>
      <c r="DC19" t="str">
        <f t="shared" si="40"/>
        <v/>
      </c>
      <c r="DD19" t="str">
        <f t="shared" si="40"/>
        <v/>
      </c>
      <c r="DE19" t="str">
        <f t="shared" si="40"/>
        <v/>
      </c>
      <c r="DF19" t="str">
        <f t="shared" si="40"/>
        <v/>
      </c>
      <c r="DG19" t="str">
        <f t="shared" si="40"/>
        <v/>
      </c>
    </row>
    <row r="20" spans="1:111">
      <c r="A20" s="20">
        <v>5</v>
      </c>
      <c r="B20" s="79">
        <v>3.125E-2</v>
      </c>
      <c r="C20">
        <v>0.20399999999999999</v>
      </c>
      <c r="D20" s="59">
        <f t="shared" si="3"/>
        <v>1.0656639035229851</v>
      </c>
      <c r="E20" s="59">
        <f t="shared" si="4"/>
        <v>1.1201263779315531</v>
      </c>
      <c r="O20" s="62"/>
      <c r="U20" s="6" t="str">
        <f>H42</f>
        <v>model 2a</v>
      </c>
      <c r="V20" s="83" t="str">
        <f>I42</f>
        <v>y = a.1*x + a.2*x^2</v>
      </c>
      <c r="W20" s="83"/>
      <c r="X20" s="10">
        <f>I47</f>
        <v>-90.298281477570526</v>
      </c>
      <c r="Y20" s="10">
        <f>IF(CA13,X20-MIN($X$16:$X$22),"")</f>
        <v>43.437768634518363</v>
      </c>
      <c r="Z20" s="13">
        <f>K47</f>
        <v>0.99491181353415037</v>
      </c>
      <c r="AA20" s="13">
        <f>M47</f>
        <v>0.99406378245650873</v>
      </c>
      <c r="AB20" s="17"/>
      <c r="AC20" s="17"/>
      <c r="AD20" s="3"/>
      <c r="AG20" s="8">
        <f t="shared" si="5"/>
        <v>1</v>
      </c>
      <c r="AH20" s="8">
        <f t="shared" si="6"/>
        <v>0.20399999999999999</v>
      </c>
      <c r="AI20" s="8">
        <f t="shared" si="7"/>
        <v>1</v>
      </c>
      <c r="AJ20" s="8">
        <f t="shared" si="8"/>
        <v>3.125E-2</v>
      </c>
      <c r="AK20" s="8">
        <f t="shared" si="9"/>
        <v>9.765625E-4</v>
      </c>
      <c r="AL20" s="8">
        <f t="shared" si="10"/>
        <v>1</v>
      </c>
      <c r="AM20" s="8">
        <f t="shared" si="11"/>
        <v>9.765625E-4</v>
      </c>
      <c r="AN20" s="8">
        <f t="shared" si="12"/>
        <v>0.33542857142857141</v>
      </c>
      <c r="AO20" s="8">
        <f t="shared" si="13"/>
        <v>0.20018899008116742</v>
      </c>
      <c r="AP20" s="8">
        <f t="shared" si="14"/>
        <v>0.11434699219582954</v>
      </c>
      <c r="AQ20" s="8">
        <f t="shared" si="15"/>
        <v>0.19750389772219662</v>
      </c>
      <c r="AR20" s="8">
        <f t="shared" si="16"/>
        <v>0.17326584677618337</v>
      </c>
      <c r="AS20" s="8">
        <f t="shared" si="17"/>
        <v>1.4387331742686593E-2</v>
      </c>
      <c r="AT20" s="8">
        <f t="shared" si="18"/>
        <v>0.21781987568459446</v>
      </c>
      <c r="AU20" s="8">
        <f t="shared" si="19"/>
        <v>1.0656639035229851</v>
      </c>
      <c r="AV20" s="8">
        <f t="shared" si="25"/>
        <v>7.1428571428571425E-2</v>
      </c>
      <c r="AW20" s="8">
        <f t="array" ref="AW20">IF(AG20,MMULT(MMULT(AI20:AJ20,$BY$30:$BZ$31),TRANSPOSE(AI20:AJ20)),"")</f>
        <v>9.4466920292653564E-2</v>
      </c>
      <c r="AX20" s="8">
        <f t="shared" si="26"/>
        <v>5.7196417676691541E-3</v>
      </c>
      <c r="AY20" s="8">
        <f t="array" ref="AY20">IF(AG20,MMULT(MMULT(AI20:AK20,$BY$60:$CA$62),TRANSPOSE(AI20:AK20)),"")</f>
        <v>9.4879373943432238E-2</v>
      </c>
      <c r="AZ20" s="8">
        <f t="array" ref="AZ20">IF(AG20,MMULT(MMULT(AJ20:AK20,$BY$81:$BZ$82),TRANSPOSE(AJ20:AK20)),"")</f>
        <v>4.4823155029761495E-2</v>
      </c>
      <c r="BA20" s="8">
        <f t="shared" si="27"/>
        <v>1.1434919820816628E-4</v>
      </c>
      <c r="BB20" s="8">
        <f t="array" ref="BB20">IF(AG20,MMULT(MMULT(AL20:AM20,$BY$111:$BZ$112),TRANSPOSE(AL20:AM20)),"")</f>
        <v>9.1542286637215586E-2</v>
      </c>
      <c r="BC20" s="8">
        <f t="shared" si="20"/>
        <v>9.4879373943432238E-2</v>
      </c>
      <c r="BD20" s="8">
        <f t="shared" si="28"/>
        <v>1.1201263779315531</v>
      </c>
      <c r="BE20" s="8">
        <f t="shared" si="29"/>
        <v>1</v>
      </c>
      <c r="BF20" s="8">
        <f t="shared" si="30"/>
        <v>0.01</v>
      </c>
      <c r="BG20" s="8">
        <f t="shared" si="21"/>
        <v>0.1034708834409343</v>
      </c>
      <c r="BH20" s="8">
        <f t="shared" si="31"/>
        <v>1</v>
      </c>
      <c r="BI20" s="8">
        <f t="shared" si="32"/>
        <v>0.01</v>
      </c>
      <c r="BJ20" s="8">
        <f t="shared" si="22"/>
        <v>1E-4</v>
      </c>
      <c r="BK20" s="8">
        <f t="shared" si="33"/>
        <v>1</v>
      </c>
      <c r="BL20" s="8">
        <f t="shared" si="23"/>
        <v>1E-4</v>
      </c>
      <c r="BM20" s="8">
        <f t="shared" si="34"/>
        <v>0.14428097038043194</v>
      </c>
      <c r="BN20" s="8">
        <f t="array" ref="BN20">IF(BE20,$CA$29*SQRT(MMULT(MMULT(BH20:BI20,$BY$37:$BZ$38),TRANSPOSE(BH20:BI20))),"")</f>
        <v>2.9286046248170036E-2</v>
      </c>
      <c r="BO20" s="8">
        <f t="shared" si="35"/>
        <v>4.6066011082603183E-3</v>
      </c>
      <c r="BP20" s="8">
        <f t="array" ref="BP20">IF(BE20,$CA$59*SQRT(MMULT(MMULT(BH20:BJ20,$BY$69:$CA$71),TRANSPOSE(BH20:BJ20))),"")</f>
        <v>5.7586099273270915E-3</v>
      </c>
      <c r="BQ20" s="8">
        <f t="array" ref="BQ20">IF(BE20,$CA$80*SQRT(MMULT(MMULT(BI20:BJ20,$BY$88:$BZ$89),TRANSPOSE(BI20:BJ20))),"")</f>
        <v>5.1860068883742986E-3</v>
      </c>
      <c r="BR20" s="8">
        <f t="shared" si="36"/>
        <v>4.9826794486833683E-4</v>
      </c>
      <c r="BS20" s="8">
        <f t="array" ref="BS20">IF(BE20,$CA$110*SQRT(MMULT(MMULT(BK20:BL20,$BY$118:$BZ$119),TRANSPOSE(BK20:BL20))),"")</f>
        <v>6.8221685664676512E-2</v>
      </c>
      <c r="BT20" s="8">
        <f t="shared" si="24"/>
        <v>5.7586099273270915E-3</v>
      </c>
      <c r="BU20" s="8">
        <f t="shared" si="37"/>
        <v>9.7712273513607215E-2</v>
      </c>
      <c r="BV20" s="8">
        <f t="shared" si="38"/>
        <v>0.10922949336826139</v>
      </c>
      <c r="BX20" s="7" t="s">
        <v>134</v>
      </c>
      <c r="BY20" s="7">
        <f>BY13-BY16</f>
        <v>13</v>
      </c>
      <c r="BZ20" s="7" t="s">
        <v>83</v>
      </c>
      <c r="CA20" s="7">
        <f>BY13-1</f>
        <v>13</v>
      </c>
      <c r="CB20" s="29"/>
      <c r="CC20" s="29"/>
      <c r="CM20" s="27" t="s">
        <v>90</v>
      </c>
      <c r="CN20" t="str">
        <f>IF(CN13,"NA","")</f>
        <v>NA</v>
      </c>
      <c r="CO20" t="str">
        <f t="shared" ref="CO20:DG20" si="41">IF(CO13,"NA","")</f>
        <v/>
      </c>
      <c r="CP20" t="str">
        <f t="shared" si="41"/>
        <v/>
      </c>
      <c r="CQ20" t="str">
        <f t="shared" si="41"/>
        <v/>
      </c>
      <c r="CR20" t="str">
        <f t="shared" si="41"/>
        <v/>
      </c>
      <c r="CS20" t="str">
        <f t="shared" si="41"/>
        <v/>
      </c>
      <c r="CT20" t="str">
        <f t="shared" si="41"/>
        <v/>
      </c>
      <c r="CU20" t="str">
        <f t="shared" si="41"/>
        <v/>
      </c>
      <c r="CV20" t="str">
        <f t="shared" si="41"/>
        <v/>
      </c>
      <c r="CW20" t="str">
        <f t="shared" si="41"/>
        <v/>
      </c>
      <c r="CX20" t="str">
        <f t="shared" si="41"/>
        <v/>
      </c>
      <c r="CY20" t="str">
        <f t="shared" si="41"/>
        <v/>
      </c>
      <c r="CZ20" t="str">
        <f t="shared" si="41"/>
        <v/>
      </c>
      <c r="DA20" t="str">
        <f t="shared" si="41"/>
        <v/>
      </c>
      <c r="DB20" t="str">
        <f t="shared" si="41"/>
        <v/>
      </c>
      <c r="DC20" t="str">
        <f t="shared" si="41"/>
        <v/>
      </c>
      <c r="DD20" t="str">
        <f t="shared" si="41"/>
        <v/>
      </c>
      <c r="DE20" t="str">
        <f t="shared" si="41"/>
        <v/>
      </c>
      <c r="DF20" t="str">
        <f t="shared" si="41"/>
        <v/>
      </c>
      <c r="DG20" t="str">
        <f t="shared" si="41"/>
        <v/>
      </c>
    </row>
    <row r="21" spans="1:111">
      <c r="A21" s="20">
        <v>6</v>
      </c>
      <c r="B21" s="79">
        <v>3.125E-2</v>
      </c>
      <c r="C21">
        <v>0.191</v>
      </c>
      <c r="D21" s="59">
        <f t="shared" si="3"/>
        <v>-1.0669427201651109</v>
      </c>
      <c r="E21" s="59">
        <f t="shared" si="4"/>
        <v>-1.1214705505629499</v>
      </c>
      <c r="H21" s="41" t="str">
        <f>BX28</f>
        <v>model 1</v>
      </c>
      <c r="I21" s="40" t="str">
        <f>BY28</f>
        <v>y = a.0 + a.1*x</v>
      </c>
      <c r="J21" s="41"/>
      <c r="K21" s="41"/>
      <c r="L21" s="42"/>
      <c r="M21" s="42"/>
      <c r="N21" s="22"/>
      <c r="O21" s="22"/>
      <c r="P21" s="22"/>
      <c r="Q21" s="22"/>
      <c r="R21" s="22"/>
      <c r="S21" s="22"/>
      <c r="U21" s="6" t="str">
        <f>H49</f>
        <v>model 2b</v>
      </c>
      <c r="V21" s="83" t="str">
        <f>I49</f>
        <v>y = a.2*x^2</v>
      </c>
      <c r="W21" s="83"/>
      <c r="X21" s="10">
        <f>I53</f>
        <v>-39.56097259530852</v>
      </c>
      <c r="Y21" s="10">
        <f>IF(CA13,X21-MIN($X$16:$X$22),"")</f>
        <v>94.175077516780362</v>
      </c>
      <c r="Z21" s="13">
        <f>K53</f>
        <v>0.75837701418875603</v>
      </c>
      <c r="AA21" s="13">
        <f>M53</f>
        <v>0.73979063066481421</v>
      </c>
      <c r="AB21" s="17"/>
      <c r="AC21" s="17"/>
      <c r="AD21" s="3"/>
      <c r="AG21" s="8">
        <f t="shared" si="5"/>
        <v>1</v>
      </c>
      <c r="AH21" s="8">
        <f t="shared" si="6"/>
        <v>0.191</v>
      </c>
      <c r="AI21" s="8">
        <f t="shared" si="7"/>
        <v>1</v>
      </c>
      <c r="AJ21" s="8">
        <f t="shared" si="8"/>
        <v>3.125E-2</v>
      </c>
      <c r="AK21" s="8">
        <f t="shared" si="9"/>
        <v>9.765625E-4</v>
      </c>
      <c r="AL21" s="8">
        <f t="shared" si="10"/>
        <v>1</v>
      </c>
      <c r="AM21" s="8">
        <f t="shared" si="11"/>
        <v>9.765625E-4</v>
      </c>
      <c r="AN21" s="8">
        <f t="shared" si="12"/>
        <v>0.33542857142857141</v>
      </c>
      <c r="AO21" s="8">
        <f t="shared" si="13"/>
        <v>0.20018899008116742</v>
      </c>
      <c r="AP21" s="8">
        <f t="shared" si="14"/>
        <v>0.11434699219582954</v>
      </c>
      <c r="AQ21" s="8">
        <f t="shared" si="15"/>
        <v>0.19750389772219662</v>
      </c>
      <c r="AR21" s="8">
        <f t="shared" si="16"/>
        <v>0.17326584677618337</v>
      </c>
      <c r="AS21" s="8">
        <f t="shared" si="17"/>
        <v>1.4387331742686593E-2</v>
      </c>
      <c r="AT21" s="8">
        <f t="shared" si="18"/>
        <v>0.21781987568459446</v>
      </c>
      <c r="AU21" s="8">
        <f t="shared" si="19"/>
        <v>-1.0669427201651109</v>
      </c>
      <c r="AV21" s="8">
        <f t="shared" si="25"/>
        <v>7.1428571428571425E-2</v>
      </c>
      <c r="AW21" s="8">
        <f t="array" ref="AW21">IF(AG21,MMULT(MMULT(AI21:AJ21,$BY$30:$BZ$31),TRANSPOSE(AI21:AJ21)),"")</f>
        <v>9.4466920292653564E-2</v>
      </c>
      <c r="AX21" s="8">
        <f t="shared" si="26"/>
        <v>5.7196417676691541E-3</v>
      </c>
      <c r="AY21" s="8">
        <f t="array" ref="AY21">IF(AG21,MMULT(MMULT(AI21:AK21,$BY$60:$CA$62),TRANSPOSE(AI21:AK21)),"")</f>
        <v>9.4879373943432238E-2</v>
      </c>
      <c r="AZ21" s="8">
        <f t="array" ref="AZ21">IF(AG21,MMULT(MMULT(AJ21:AK21,$BY$81:$BZ$82),TRANSPOSE(AJ21:AK21)),"")</f>
        <v>4.4823155029761495E-2</v>
      </c>
      <c r="BA21" s="8">
        <f t="shared" si="27"/>
        <v>1.1434919820816628E-4</v>
      </c>
      <c r="BB21" s="8">
        <f t="array" ref="BB21">IF(AG21,MMULT(MMULT(AL21:AM21,$BY$111:$BZ$112),TRANSPOSE(AL21:AM21)),"")</f>
        <v>9.1542286637215586E-2</v>
      </c>
      <c r="BC21" s="8">
        <f t="shared" si="20"/>
        <v>9.4879373943432238E-2</v>
      </c>
      <c r="BD21" s="8">
        <f t="shared" si="28"/>
        <v>-1.1214705505629499</v>
      </c>
      <c r="BE21" s="8">
        <f t="shared" si="29"/>
        <v>1</v>
      </c>
      <c r="BF21" s="8">
        <f t="shared" si="30"/>
        <v>1.2500000000000001E-2</v>
      </c>
      <c r="BG21" s="8">
        <f t="shared" si="21"/>
        <v>0.11484562382082257</v>
      </c>
      <c r="BH21" s="8">
        <f t="shared" si="31"/>
        <v>1</v>
      </c>
      <c r="BI21" s="8">
        <f t="shared" si="32"/>
        <v>1.2500000000000001E-2</v>
      </c>
      <c r="BJ21" s="8">
        <f t="shared" si="22"/>
        <v>1.5625000000000003E-4</v>
      </c>
      <c r="BK21" s="8">
        <f t="shared" si="33"/>
        <v>1</v>
      </c>
      <c r="BL21" s="8">
        <f t="shared" si="23"/>
        <v>1.5625000000000003E-4</v>
      </c>
      <c r="BM21" s="8">
        <f t="shared" si="34"/>
        <v>0.14428097038043194</v>
      </c>
      <c r="BN21" s="8">
        <f t="array" ref="BN21">IF(BE21,$CA$29*SQRT(MMULT(MMULT(BH21:BI21,$BY$37:$BZ$38),TRANSPOSE(BH21:BI21))),"")</f>
        <v>2.8838966077160959E-2</v>
      </c>
      <c r="BO21" s="8">
        <f t="shared" si="35"/>
        <v>5.7582513853253973E-3</v>
      </c>
      <c r="BP21" s="8">
        <f t="array" ref="BP21">IF(BE21,$CA$59*SQRT(MMULT(MMULT(BH21:BJ21,$BY$69:$CA$71),TRANSPOSE(BH21:BJ21))),"")</f>
        <v>5.4763536819479449E-3</v>
      </c>
      <c r="BQ21" s="8">
        <f t="array" ref="BQ21">IF(BE21,$CA$80*SQRT(MMULT(MMULT(BI21:BJ21,$BY$88:$BZ$89),TRANSPOSE(BI21:BJ21))),"")</f>
        <v>6.4100598525404775E-3</v>
      </c>
      <c r="BR21" s="8">
        <f t="shared" si="36"/>
        <v>7.7854366385677644E-4</v>
      </c>
      <c r="BS21" s="8">
        <f t="array" ref="BS21">IF(BE21,$CA$110*SQRT(MMULT(MMULT(BK21:BL21,$BY$118:$BZ$119),TRANSPOSE(BK21:BL21))),"")</f>
        <v>6.8143586634682035E-2</v>
      </c>
      <c r="BT21" s="8">
        <f t="shared" si="24"/>
        <v>5.4763536819479449E-3</v>
      </c>
      <c r="BU21" s="8">
        <f t="shared" si="37"/>
        <v>0.10936927013887462</v>
      </c>
      <c r="BV21" s="8">
        <f t="shared" si="38"/>
        <v>0.12032197750277052</v>
      </c>
      <c r="BX21" s="7" t="s">
        <v>9</v>
      </c>
      <c r="BY21" s="7">
        <f>SQRT(BY19/BY20)</f>
        <v>0.2498878869492398</v>
      </c>
      <c r="BZ21" s="7" t="s">
        <v>87</v>
      </c>
      <c r="CA21" s="7">
        <f>CA20-BY20</f>
        <v>0</v>
      </c>
      <c r="CB21" s="29"/>
      <c r="CC21" s="29"/>
    </row>
    <row r="22" spans="1:111" ht="16" thickBot="1">
      <c r="A22" s="20">
        <v>7</v>
      </c>
      <c r="B22" s="79">
        <v>4.1669999999999999E-2</v>
      </c>
      <c r="C22">
        <v>0.23499999999999999</v>
      </c>
      <c r="D22" s="59">
        <f t="shared" si="3"/>
        <v>-1.0526123856188951</v>
      </c>
      <c r="E22" s="59">
        <f t="shared" si="4"/>
        <v>-1.1039749453594931</v>
      </c>
      <c r="H22" s="66" t="s">
        <v>14</v>
      </c>
      <c r="I22" s="63">
        <f>BY29</f>
        <v>2</v>
      </c>
      <c r="J22" s="63"/>
      <c r="K22" s="63"/>
      <c r="L22" s="63"/>
      <c r="M22" s="63"/>
      <c r="N22" s="63" t="s">
        <v>135</v>
      </c>
      <c r="O22" s="64" t="s">
        <v>136</v>
      </c>
      <c r="P22" s="75" t="s">
        <v>187</v>
      </c>
      <c r="Q22" s="69"/>
      <c r="R22" s="69"/>
      <c r="S22" s="69"/>
      <c r="U22" s="6" t="str">
        <f>H55</f>
        <v>model 2c</v>
      </c>
      <c r="V22" s="83" t="str">
        <f>I55</f>
        <v>y = a.0 + a.2*x^2</v>
      </c>
      <c r="W22" s="83"/>
      <c r="X22" s="10">
        <f>I60</f>
        <v>-57.761147459899171</v>
      </c>
      <c r="Y22" s="10">
        <f>IF(CA13,X22-MIN($X$16:$X$22),"")</f>
        <v>75.974902652189712</v>
      </c>
      <c r="Z22" s="13">
        <f>K60</f>
        <v>0.84713535879409196</v>
      </c>
      <c r="AA22" s="13">
        <f>M60</f>
        <v>0.83439663869359959</v>
      </c>
      <c r="AB22" s="17"/>
      <c r="AC22" s="17"/>
      <c r="AD22" s="3"/>
      <c r="AG22" s="8">
        <f t="shared" si="5"/>
        <v>1</v>
      </c>
      <c r="AH22" s="8">
        <f t="shared" si="6"/>
        <v>0.23499999999999999</v>
      </c>
      <c r="AI22" s="8">
        <f t="shared" si="7"/>
        <v>1</v>
      </c>
      <c r="AJ22" s="8">
        <f t="shared" si="8"/>
        <v>4.1669999999999999E-2</v>
      </c>
      <c r="AK22" s="8">
        <f t="shared" si="9"/>
        <v>1.7363888999999998E-3</v>
      </c>
      <c r="AL22" s="8">
        <f t="shared" si="10"/>
        <v>1</v>
      </c>
      <c r="AM22" s="8">
        <f t="shared" si="11"/>
        <v>1.7363888999999998E-3</v>
      </c>
      <c r="AN22" s="8">
        <f t="shared" si="12"/>
        <v>0.33542857142857141</v>
      </c>
      <c r="AO22" s="8">
        <f t="shared" si="13"/>
        <v>0.23133932027815371</v>
      </c>
      <c r="AP22" s="8">
        <f t="shared" si="14"/>
        <v>0.15247485327360694</v>
      </c>
      <c r="AQ22" s="8">
        <f t="shared" si="15"/>
        <v>0.24141654248891939</v>
      </c>
      <c r="AR22" s="8">
        <f t="shared" si="16"/>
        <v>0.22646374741343087</v>
      </c>
      <c r="AS22" s="8">
        <f t="shared" si="17"/>
        <v>2.5581571213945501E-2</v>
      </c>
      <c r="AT22" s="8">
        <f t="shared" si="18"/>
        <v>0.22578510356646897</v>
      </c>
      <c r="AU22" s="8">
        <f t="shared" si="19"/>
        <v>-1.0526123856188951</v>
      </c>
      <c r="AV22" s="8">
        <f t="shared" si="25"/>
        <v>7.1428571428571425E-2</v>
      </c>
      <c r="AW22" s="8">
        <f t="array" ref="AW22">IF(AG22,MMULT(MMULT(AI22:AJ22,$BY$30:$BZ$31),TRANSPOSE(AI22:AJ22)),"")</f>
        <v>8.507614622780213E-2</v>
      </c>
      <c r="AX22" s="8">
        <f t="shared" si="26"/>
        <v>1.0169879016813667E-2</v>
      </c>
      <c r="AY22" s="8">
        <f t="array" ref="AY22">IF(AG22,MMULT(MMULT(AI22:AK22,$BY$60:$CA$62),TRANSPOSE(AI22:AK22)),"")</f>
        <v>9.0885640997932296E-2</v>
      </c>
      <c r="AZ22" s="8">
        <f t="array" ref="AZ22">IF(AG22,MMULT(MMULT(AJ22:AK22,$BY$81:$BZ$82),TRANSPOSE(AJ22:AK22)),"")</f>
        <v>7.1835095484742317E-2</v>
      </c>
      <c r="BA22" s="8">
        <f t="shared" si="27"/>
        <v>3.615155969353838E-4</v>
      </c>
      <c r="BB22" s="8">
        <f t="array" ref="BB22">IF(AG22,MMULT(MMULT(AL22:AM22,$BY$111:$BZ$112),TRANSPOSE(AL22:AM22)),"")</f>
        <v>8.8910081931979273E-2</v>
      </c>
      <c r="BC22" s="8">
        <f t="shared" si="20"/>
        <v>9.0885640997932296E-2</v>
      </c>
      <c r="BD22" s="8">
        <f t="shared" si="28"/>
        <v>-1.1039749453594931</v>
      </c>
      <c r="BE22" s="8">
        <f t="shared" si="29"/>
        <v>1</v>
      </c>
      <c r="BF22" s="8">
        <f t="shared" si="30"/>
        <v>1.5000000000000001E-2</v>
      </c>
      <c r="BG22" s="8">
        <f t="shared" si="21"/>
        <v>0.12613715544940768</v>
      </c>
      <c r="BH22" s="8">
        <f t="shared" si="31"/>
        <v>1</v>
      </c>
      <c r="BI22" s="8">
        <f t="shared" si="32"/>
        <v>1.5000000000000001E-2</v>
      </c>
      <c r="BJ22" s="8">
        <f t="shared" si="22"/>
        <v>2.2500000000000005E-4</v>
      </c>
      <c r="BK22" s="8">
        <f t="shared" si="33"/>
        <v>1</v>
      </c>
      <c r="BL22" s="8">
        <f t="shared" si="23"/>
        <v>2.2500000000000005E-4</v>
      </c>
      <c r="BM22" s="8">
        <f t="shared" si="34"/>
        <v>0.14428097038043194</v>
      </c>
      <c r="BN22" s="8">
        <f t="array" ref="BN22">IF(BE22,$CA$29*SQRT(MMULT(MMULT(BH22:BI22,$BY$37:$BZ$38),TRANSPOSE(BH22:BI22))),"")</f>
        <v>2.8402381084335425E-2</v>
      </c>
      <c r="BO22" s="8">
        <f t="shared" si="35"/>
        <v>6.9099016623904779E-3</v>
      </c>
      <c r="BP22" s="8">
        <f t="array" ref="BP22">IF(BE22,$CA$59*SQRT(MMULT(MMULT(BH22:BJ22,$BY$69:$CA$71),TRANSPOSE(BH22:BJ22))),"")</f>
        <v>5.2155212285248621E-3</v>
      </c>
      <c r="BQ22" s="8">
        <f t="array" ref="BQ22">IF(BE22,$CA$80*SQRT(MMULT(MMULT(BI22:BJ22,$BY$88:$BZ$89),TRANSPOSE(BI22:BJ22))),"")</f>
        <v>7.6052509213365444E-3</v>
      </c>
      <c r="BR22" s="8">
        <f t="shared" si="36"/>
        <v>1.1211028759537582E-3</v>
      </c>
      <c r="BS22" s="8">
        <f t="array" ref="BS22">IF(BE22,$CA$110*SQRT(MMULT(MMULT(BK22:BL22,$BY$118:$BZ$119),TRANSPOSE(BK22:BL22))),"")</f>
        <v>6.8048505893343783E-2</v>
      </c>
      <c r="BT22" s="8">
        <f t="shared" si="24"/>
        <v>5.2155212285248621E-3</v>
      </c>
      <c r="BU22" s="8">
        <f t="shared" si="37"/>
        <v>0.12092163422088281</v>
      </c>
      <c r="BV22" s="8">
        <f t="shared" si="38"/>
        <v>0.13135267667793254</v>
      </c>
      <c r="BX22" s="7" t="s">
        <v>49</v>
      </c>
      <c r="BY22" s="11">
        <f>BY21^2*BY17</f>
        <v>4.4602825745682891E-3</v>
      </c>
      <c r="CB22" s="29"/>
      <c r="CC22" s="29"/>
      <c r="CM22" s="1" t="str">
        <f>BX28</f>
        <v>model 1</v>
      </c>
    </row>
    <row r="23" spans="1:111">
      <c r="A23" s="20">
        <v>8</v>
      </c>
      <c r="B23" s="79">
        <v>4.1669999999999999E-2</v>
      </c>
      <c r="C23">
        <v>0.249</v>
      </c>
      <c r="D23" s="59">
        <f t="shared" si="3"/>
        <v>1.2440409014298288</v>
      </c>
      <c r="E23" s="59">
        <f t="shared" si="4"/>
        <v>1.3047442771381317</v>
      </c>
      <c r="H23" s="5" t="s">
        <v>5</v>
      </c>
      <c r="I23" s="6">
        <f>IF(CA13,BY32,"")</f>
        <v>0.1067678942408774</v>
      </c>
      <c r="J23" s="6" t="s">
        <v>50</v>
      </c>
      <c r="K23" s="6">
        <f>IF(CA13,BY39,"")</f>
        <v>1.43060149736427E-2</v>
      </c>
      <c r="L23" s="6" t="s">
        <v>59</v>
      </c>
      <c r="M23" s="23">
        <f>IF(CA13,CA32,"")</f>
        <v>7.6000073728802715E-6</v>
      </c>
      <c r="N23" s="48">
        <f>IF($CA$13,CB32,"")</f>
        <v>7.5597765274893217E-2</v>
      </c>
      <c r="O23" s="61">
        <f>IF($CA$13,CC32,"")</f>
        <v>0.1379380232068616</v>
      </c>
      <c r="P23" s="56" t="s">
        <v>162</v>
      </c>
      <c r="Q23" s="54"/>
      <c r="R23" s="56" t="s">
        <v>59</v>
      </c>
      <c r="S23" s="56" t="str">
        <f>IF($CG$29,CK32,"")</f>
        <v/>
      </c>
      <c r="AG23" s="8">
        <f t="shared" si="5"/>
        <v>1</v>
      </c>
      <c r="AH23" s="8">
        <f t="shared" si="6"/>
        <v>0.249</v>
      </c>
      <c r="AI23" s="8">
        <f t="shared" si="7"/>
        <v>1</v>
      </c>
      <c r="AJ23" s="8">
        <f t="shared" si="8"/>
        <v>4.1669999999999999E-2</v>
      </c>
      <c r="AK23" s="8">
        <f t="shared" si="9"/>
        <v>1.7363888999999998E-3</v>
      </c>
      <c r="AL23" s="8">
        <f t="shared" si="10"/>
        <v>1</v>
      </c>
      <c r="AM23" s="8">
        <f t="shared" si="11"/>
        <v>1.7363888999999998E-3</v>
      </c>
      <c r="AN23" s="8">
        <f t="shared" si="12"/>
        <v>0.33542857142857141</v>
      </c>
      <c r="AO23" s="8">
        <f t="shared" si="13"/>
        <v>0.23133932027815371</v>
      </c>
      <c r="AP23" s="8">
        <f t="shared" si="14"/>
        <v>0.15247485327360694</v>
      </c>
      <c r="AQ23" s="8">
        <f t="shared" si="15"/>
        <v>0.24141654248891939</v>
      </c>
      <c r="AR23" s="8">
        <f t="shared" si="16"/>
        <v>0.22646374741343087</v>
      </c>
      <c r="AS23" s="8">
        <f t="shared" si="17"/>
        <v>2.5581571213945501E-2</v>
      </c>
      <c r="AT23" s="8">
        <f t="shared" si="18"/>
        <v>0.22578510356646897</v>
      </c>
      <c r="AU23" s="8">
        <f t="shared" si="19"/>
        <v>1.2440409014298288</v>
      </c>
      <c r="AV23" s="8">
        <f t="shared" si="25"/>
        <v>7.1428571428571425E-2</v>
      </c>
      <c r="AW23" s="8">
        <f t="array" ref="AW23">IF(AG23,MMULT(MMULT(AI23:AJ23,$BY$30:$BZ$31),TRANSPOSE(AI23:AJ23)),"")</f>
        <v>8.507614622780213E-2</v>
      </c>
      <c r="AX23" s="8">
        <f t="shared" si="26"/>
        <v>1.0169879016813667E-2</v>
      </c>
      <c r="AY23" s="8">
        <f t="array" ref="AY23">IF(AG23,MMULT(MMULT(AI23:AK23,$BY$60:$CA$62),TRANSPOSE(AI23:AK23)),"")</f>
        <v>9.0885640997932296E-2</v>
      </c>
      <c r="AZ23" s="8">
        <f t="array" ref="AZ23">IF(AG23,MMULT(MMULT(AJ23:AK23,$BY$81:$BZ$82),TRANSPOSE(AJ23:AK23)),"")</f>
        <v>7.1835095484742317E-2</v>
      </c>
      <c r="BA23" s="8">
        <f t="shared" si="27"/>
        <v>3.615155969353838E-4</v>
      </c>
      <c r="BB23" s="8">
        <f t="array" ref="BB23">IF(AG23,MMULT(MMULT(AL23:AM23,$BY$111:$BZ$112),TRANSPOSE(AL23:AM23)),"")</f>
        <v>8.8910081931979273E-2</v>
      </c>
      <c r="BC23" s="8">
        <f t="shared" si="20"/>
        <v>9.0885640997932296E-2</v>
      </c>
      <c r="BD23" s="8">
        <f t="shared" si="28"/>
        <v>1.3047442771381317</v>
      </c>
      <c r="BE23" s="8">
        <f t="shared" si="29"/>
        <v>1</v>
      </c>
      <c r="BF23" s="8">
        <f t="shared" si="30"/>
        <v>1.7500000000000002E-2</v>
      </c>
      <c r="BG23" s="8">
        <f t="shared" si="21"/>
        <v>0.13734547832668964</v>
      </c>
      <c r="BH23" s="8">
        <f t="shared" si="31"/>
        <v>1</v>
      </c>
      <c r="BI23" s="8">
        <f t="shared" si="32"/>
        <v>1.7500000000000002E-2</v>
      </c>
      <c r="BJ23" s="8">
        <f t="shared" si="22"/>
        <v>3.0625000000000004E-4</v>
      </c>
      <c r="BK23" s="8">
        <f t="shared" si="33"/>
        <v>1</v>
      </c>
      <c r="BL23" s="8">
        <f t="shared" si="23"/>
        <v>3.0625000000000004E-4</v>
      </c>
      <c r="BM23" s="8">
        <f t="shared" si="34"/>
        <v>0.14428097038043194</v>
      </c>
      <c r="BN23" s="8">
        <f t="array" ref="BN23">IF(BE23,$CA$29*SQRT(MMULT(MMULT(BH23:BI23,$BY$37:$BZ$38),TRANSPOSE(BH23:BI23))),"")</f>
        <v>2.797678261399043E-2</v>
      </c>
      <c r="BO23" s="8">
        <f t="shared" si="35"/>
        <v>8.0615519394555569E-3</v>
      </c>
      <c r="BP23" s="8">
        <f t="array" ref="BP23">IF(BE23,$CA$59*SQRT(MMULT(MMULT(BH23:BJ23,$BY$69:$CA$71),TRANSPOSE(BH23:BJ23))),"")</f>
        <v>4.9775089718830066E-3</v>
      </c>
      <c r="BQ23" s="8">
        <f t="array" ref="BQ23">IF(BE23,$CA$80*SQRT(MMULT(MMULT(BI23:BJ23,$BY$88:$BZ$89),TRANSPOSE(BI23:BJ23))),"")</f>
        <v>8.7716436519538164E-3</v>
      </c>
      <c r="BR23" s="8">
        <f t="shared" si="36"/>
        <v>1.5259455811592816E-3</v>
      </c>
      <c r="BS23" s="8">
        <f t="array" ref="BS23">IF(BE23,$CA$110*SQRT(MMULT(MMULT(BK23:BL23,$BY$118:$BZ$119),TRANSPOSE(BK23:BL23))),"")</f>
        <v>6.7936669841732814E-2</v>
      </c>
      <c r="BT23" s="8">
        <f t="shared" si="24"/>
        <v>4.9775089718830066E-3</v>
      </c>
      <c r="BU23" s="8">
        <f t="shared" si="37"/>
        <v>0.13236796935480663</v>
      </c>
      <c r="BV23" s="8">
        <f t="shared" si="38"/>
        <v>0.14232298729857265</v>
      </c>
      <c r="BX23" s="7" t="s">
        <v>50</v>
      </c>
      <c r="BY23" s="7">
        <f>SQRT(BY22)</f>
        <v>6.6785347004925333E-2</v>
      </c>
      <c r="BZ23" s="7" t="s">
        <v>86</v>
      </c>
      <c r="CA23" s="4">
        <v>0</v>
      </c>
      <c r="CB23" s="29"/>
      <c r="CC23" s="29"/>
      <c r="CM23" t="s">
        <v>99</v>
      </c>
      <c r="CN23">
        <f>TINV($BY$12,$BY$35)</f>
        <v>2.1788128296672284</v>
      </c>
      <c r="CO23">
        <f t="shared" ref="CO23:DG23" si="42">TINV($BY$12,$BY$35)</f>
        <v>2.1788128296672284</v>
      </c>
      <c r="CP23">
        <f t="shared" si="42"/>
        <v>2.1788128296672284</v>
      </c>
      <c r="CQ23">
        <f t="shared" si="42"/>
        <v>2.1788128296672284</v>
      </c>
      <c r="CR23">
        <f t="shared" si="42"/>
        <v>2.1788128296672284</v>
      </c>
      <c r="CS23">
        <f t="shared" si="42"/>
        <v>2.1788128296672284</v>
      </c>
      <c r="CT23">
        <f t="shared" si="42"/>
        <v>2.1788128296672284</v>
      </c>
      <c r="CU23">
        <f t="shared" si="42"/>
        <v>2.1788128296672284</v>
      </c>
      <c r="CV23">
        <f t="shared" si="42"/>
        <v>2.1788128296672284</v>
      </c>
      <c r="CW23">
        <f t="shared" si="42"/>
        <v>2.1788128296672284</v>
      </c>
      <c r="CX23">
        <f t="shared" si="42"/>
        <v>2.1788128296672284</v>
      </c>
      <c r="CY23">
        <f t="shared" si="42"/>
        <v>2.1788128296672284</v>
      </c>
      <c r="CZ23">
        <f t="shared" si="42"/>
        <v>2.1788128296672284</v>
      </c>
      <c r="DA23">
        <f t="shared" si="42"/>
        <v>2.1788128296672284</v>
      </c>
      <c r="DB23">
        <f t="shared" si="42"/>
        <v>2.1788128296672284</v>
      </c>
      <c r="DC23">
        <f t="shared" si="42"/>
        <v>2.1788128296672284</v>
      </c>
      <c r="DD23">
        <f t="shared" si="42"/>
        <v>2.1788128296672284</v>
      </c>
      <c r="DE23">
        <f t="shared" si="42"/>
        <v>2.1788128296672284</v>
      </c>
      <c r="DF23">
        <f t="shared" si="42"/>
        <v>2.1788128296672284</v>
      </c>
      <c r="DG23">
        <f t="shared" si="42"/>
        <v>2.1788128296672284</v>
      </c>
    </row>
    <row r="24" spans="1:111" ht="16" thickBot="1">
      <c r="A24" s="20">
        <v>9</v>
      </c>
      <c r="B24" s="79">
        <v>6.25E-2</v>
      </c>
      <c r="C24">
        <v>0.32900000000000001</v>
      </c>
      <c r="D24" s="59">
        <f t="shared" si="3"/>
        <v>0.6780715208634166</v>
      </c>
      <c r="E24" s="59">
        <f t="shared" si="4"/>
        <v>0.72676928796670615</v>
      </c>
      <c r="H24" s="66" t="s">
        <v>8</v>
      </c>
      <c r="I24" s="63">
        <f>IF(CA13,BY33,"")</f>
        <v>2.9894750668892804</v>
      </c>
      <c r="J24" s="63" t="s">
        <v>52</v>
      </c>
      <c r="K24" s="63">
        <f>IF(CA13,BY40,"")</f>
        <v>0.12954393527980682</v>
      </c>
      <c r="L24" s="63" t="s">
        <v>59</v>
      </c>
      <c r="M24" s="67">
        <f>IF(CA13,CA33,"")</f>
        <v>2.6082099658776994E-11</v>
      </c>
      <c r="N24" s="63">
        <f>IF($CA$13,CB33,"")</f>
        <v>2.7072230786960563</v>
      </c>
      <c r="O24" s="64">
        <f>IF($CA$13,CC33,"")</f>
        <v>3.2717270550825046</v>
      </c>
      <c r="P24" s="63" t="s">
        <v>163</v>
      </c>
      <c r="Q24" s="65"/>
      <c r="R24" s="63" t="s">
        <v>59</v>
      </c>
      <c r="S24" s="63" t="str">
        <f>IF($CG$29,CK33,"")</f>
        <v/>
      </c>
      <c r="AG24" s="8">
        <f t="shared" si="5"/>
        <v>1</v>
      </c>
      <c r="AH24" s="8">
        <f t="shared" si="6"/>
        <v>0.32900000000000001</v>
      </c>
      <c r="AI24" s="8">
        <f t="shared" si="7"/>
        <v>1</v>
      </c>
      <c r="AJ24" s="8">
        <f t="shared" si="8"/>
        <v>6.25E-2</v>
      </c>
      <c r="AK24" s="8">
        <f t="shared" si="9"/>
        <v>3.90625E-3</v>
      </c>
      <c r="AL24" s="8">
        <f t="shared" si="10"/>
        <v>1</v>
      </c>
      <c r="AM24" s="8">
        <f t="shared" si="11"/>
        <v>3.90625E-3</v>
      </c>
      <c r="AN24" s="8">
        <f t="shared" si="12"/>
        <v>0.33542857142857141</v>
      </c>
      <c r="AO24" s="8">
        <f t="shared" si="13"/>
        <v>0.29361008592145743</v>
      </c>
      <c r="AP24" s="8">
        <f t="shared" si="14"/>
        <v>0.22869398439165908</v>
      </c>
      <c r="AQ24" s="8">
        <f t="shared" si="15"/>
        <v>0.32486659364492643</v>
      </c>
      <c r="AR24" s="8">
        <f t="shared" si="16"/>
        <v>0.32594854243662785</v>
      </c>
      <c r="AS24" s="8">
        <f t="shared" si="17"/>
        <v>5.754932697074637E-2</v>
      </c>
      <c r="AT24" s="8">
        <f t="shared" si="18"/>
        <v>0.24853166532520085</v>
      </c>
      <c r="AU24" s="8">
        <f t="shared" si="19"/>
        <v>0.6780715208634166</v>
      </c>
      <c r="AV24" s="8">
        <f t="shared" si="25"/>
        <v>7.1428571428571425E-2</v>
      </c>
      <c r="AW24" s="8">
        <f t="array" ref="AW24">IF(AG24,MMULT(MMULT(AI24:AJ24,$BY$30:$BZ$31),TRANSPOSE(AI24:AJ24)),"")</f>
        <v>7.3631398047637298E-2</v>
      </c>
      <c r="AX24" s="8">
        <f t="shared" si="26"/>
        <v>2.2878567070676616E-2</v>
      </c>
      <c r="AY24" s="8">
        <f t="array" ref="AY24">IF(AG24,MMULT(MMULT(AI24:AK24,$BY$60:$CA$62),TRANSPOSE(AI24:AK24)),"")</f>
        <v>0.12952184728005967</v>
      </c>
      <c r="AZ24" s="8">
        <f t="array" ref="AZ24">IF(AG24,MMULT(MMULT(AJ24:AK24,$BY$81:$BZ$82),TRANSPOSE(AJ24:AK24)),"")</f>
        <v>0.12942210574088622</v>
      </c>
      <c r="BA24" s="8">
        <f t="shared" si="27"/>
        <v>1.8295871713306605E-3</v>
      </c>
      <c r="BB24" s="8">
        <f t="array" ref="BB24">IF(AG24,MMULT(MMULT(AL24:AM24,$BY$111:$BZ$112),TRANSPOSE(AL24:AM24)),"")</f>
        <v>8.2409069932800297E-2</v>
      </c>
      <c r="BC24" s="8">
        <f t="shared" si="20"/>
        <v>0.12952184728005967</v>
      </c>
      <c r="BD24" s="8">
        <f t="shared" si="28"/>
        <v>0.72676928796670615</v>
      </c>
      <c r="BE24" s="8">
        <f t="shared" si="29"/>
        <v>1</v>
      </c>
      <c r="BF24" s="8">
        <f t="shared" si="30"/>
        <v>0.02</v>
      </c>
      <c r="BG24" s="8">
        <f t="shared" si="21"/>
        <v>0.14847059245266844</v>
      </c>
      <c r="BH24" s="8">
        <f t="shared" si="31"/>
        <v>1</v>
      </c>
      <c r="BI24" s="8">
        <f t="shared" si="32"/>
        <v>0.02</v>
      </c>
      <c r="BJ24" s="8">
        <f t="shared" si="22"/>
        <v>4.0000000000000002E-4</v>
      </c>
      <c r="BK24" s="8">
        <f t="shared" si="33"/>
        <v>1</v>
      </c>
      <c r="BL24" s="8">
        <f t="shared" si="23"/>
        <v>4.0000000000000002E-4</v>
      </c>
      <c r="BM24" s="8">
        <f t="shared" si="34"/>
        <v>0.14428097038043194</v>
      </c>
      <c r="BN24" s="8">
        <f t="array" ref="BN24">IF(BE24,$CA$29*SQRT(MMULT(MMULT(BH24:BI24,$BY$37:$BZ$38),TRANSPOSE(BH24:BI24))),"")</f>
        <v>2.7562679603253874E-2</v>
      </c>
      <c r="BO24" s="8">
        <f t="shared" si="35"/>
        <v>9.2132022165206367E-3</v>
      </c>
      <c r="BP24" s="8">
        <f t="array" ref="BP24">IF(BE24,$CA$59*SQRT(MMULT(MMULT(BH24:BJ24,$BY$69:$CA$71),TRANSPOSE(BH24:BJ24))),"")</f>
        <v>4.7637223111872025E-3</v>
      </c>
      <c r="BQ24" s="8">
        <f t="array" ref="BQ24">IF(BE24,$CA$80*SQRT(MMULT(MMULT(BI24:BJ24,$BY$88:$BZ$89),TRANSPOSE(BI24:BJ24))),"")</f>
        <v>9.9093045634434506E-3</v>
      </c>
      <c r="BR24" s="8">
        <f t="shared" si="36"/>
        <v>1.9930717794733473E-3</v>
      </c>
      <c r="BS24" s="8">
        <f t="array" ref="BS24">IF(BE24,$CA$110*SQRT(MMULT(MMULT(BK24:BL24,$BY$118:$BZ$119),TRANSPOSE(BK24:BL24))),"")</f>
        <v>6.7808348071162844E-2</v>
      </c>
      <c r="BT24" s="8">
        <f t="shared" si="24"/>
        <v>4.7637223111872025E-3</v>
      </c>
      <c r="BU24" s="8">
        <f t="shared" si="37"/>
        <v>0.14370687014148123</v>
      </c>
      <c r="BV24" s="8">
        <f t="shared" si="38"/>
        <v>0.15323431476385566</v>
      </c>
      <c r="BX24" s="7" t="s">
        <v>12</v>
      </c>
      <c r="BY24" s="7">
        <f>IF(BY13&gt;BY16+2,BY13*LN(BY19/BY13)+2*(BY16+1)+2*(BY16+1)*(BY16+2)/(BY13-BY16-2),"")</f>
        <v>-34.775404108658428</v>
      </c>
      <c r="BZ24" s="7" t="s">
        <v>85</v>
      </c>
      <c r="CA24" s="4">
        <v>1</v>
      </c>
      <c r="CB24" s="29"/>
      <c r="CC24" s="29"/>
      <c r="CM24" s="26" t="s">
        <v>88</v>
      </c>
      <c r="CN24">
        <f t="shared" ref="CN24:DG24" si="43">(CN14-$BY$32)/$BY$33</f>
        <v>3.1855795291250599E-2</v>
      </c>
      <c r="CO24">
        <f t="shared" si="43"/>
        <v>-2.263907237707715E-3</v>
      </c>
      <c r="CP24">
        <f t="shared" si="43"/>
        <v>-2.263907237707715E-3</v>
      </c>
      <c r="CQ24">
        <f t="shared" si="43"/>
        <v>-2.263907237707715E-3</v>
      </c>
      <c r="CR24">
        <f t="shared" si="43"/>
        <v>-2.263907237707715E-3</v>
      </c>
      <c r="CS24">
        <f t="shared" si="43"/>
        <v>-2.263907237707715E-3</v>
      </c>
      <c r="CT24">
        <f t="shared" si="43"/>
        <v>-2.263907237707715E-3</v>
      </c>
      <c r="CU24">
        <f t="shared" si="43"/>
        <v>-2.263907237707715E-3</v>
      </c>
      <c r="CV24">
        <f t="shared" si="43"/>
        <v>-2.263907237707715E-3</v>
      </c>
      <c r="CW24">
        <f t="shared" si="43"/>
        <v>-2.263907237707715E-3</v>
      </c>
      <c r="CX24">
        <f t="shared" si="43"/>
        <v>-2.263907237707715E-3</v>
      </c>
      <c r="CY24">
        <f t="shared" si="43"/>
        <v>-2.263907237707715E-3</v>
      </c>
      <c r="CZ24">
        <f t="shared" si="43"/>
        <v>-2.263907237707715E-3</v>
      </c>
      <c r="DA24">
        <f t="shared" si="43"/>
        <v>-2.263907237707715E-3</v>
      </c>
      <c r="DB24">
        <f t="shared" si="43"/>
        <v>-2.263907237707715E-3</v>
      </c>
      <c r="DC24">
        <f t="shared" si="43"/>
        <v>-2.263907237707715E-3</v>
      </c>
      <c r="DD24">
        <f t="shared" si="43"/>
        <v>-2.263907237707715E-3</v>
      </c>
      <c r="DE24">
        <f t="shared" si="43"/>
        <v>-2.263907237707715E-3</v>
      </c>
      <c r="DF24">
        <f t="shared" si="43"/>
        <v>-2.263907237707715E-3</v>
      </c>
      <c r="DG24">
        <f t="shared" si="43"/>
        <v>-2.263907237707715E-3</v>
      </c>
    </row>
    <row r="25" spans="1:111" ht="17">
      <c r="A25" s="20">
        <v>10</v>
      </c>
      <c r="B25" s="79">
        <v>6.25E-2</v>
      </c>
      <c r="C25">
        <v>0.33</v>
      </c>
      <c r="D25" s="59">
        <f t="shared" si="3"/>
        <v>0.84211818422403972</v>
      </c>
      <c r="E25" s="59">
        <f t="shared" si="4"/>
        <v>0.90259746103626826</v>
      </c>
      <c r="H25" s="5" t="s">
        <v>9</v>
      </c>
      <c r="I25" s="6">
        <f>IF(CA13,BY36,"")</f>
        <v>3.8610043662070062E-2</v>
      </c>
      <c r="J25" s="6"/>
      <c r="K25" s="6"/>
      <c r="L25" s="6"/>
      <c r="M25" s="6"/>
      <c r="O25" s="62"/>
      <c r="P25" t="s">
        <v>173</v>
      </c>
      <c r="R25" s="56" t="s">
        <v>59</v>
      </c>
      <c r="S25" s="56" t="str">
        <f>IF(CG29,CG34,"")</f>
        <v/>
      </c>
      <c r="AG25" s="8">
        <f t="shared" si="5"/>
        <v>1</v>
      </c>
      <c r="AH25" s="8">
        <f t="shared" si="6"/>
        <v>0.33</v>
      </c>
      <c r="AI25" s="8">
        <f t="shared" si="7"/>
        <v>1</v>
      </c>
      <c r="AJ25" s="8">
        <f t="shared" si="8"/>
        <v>6.25E-2</v>
      </c>
      <c r="AK25" s="8">
        <f t="shared" si="9"/>
        <v>3.90625E-3</v>
      </c>
      <c r="AL25" s="8">
        <f t="shared" si="10"/>
        <v>1</v>
      </c>
      <c r="AM25" s="8">
        <f t="shared" si="11"/>
        <v>3.90625E-3</v>
      </c>
      <c r="AN25" s="8">
        <f t="shared" si="12"/>
        <v>0.33542857142857141</v>
      </c>
      <c r="AO25" s="8">
        <f t="shared" si="13"/>
        <v>0.29361008592145743</v>
      </c>
      <c r="AP25" s="8">
        <f t="shared" si="14"/>
        <v>0.22869398439165908</v>
      </c>
      <c r="AQ25" s="8">
        <f t="shared" si="15"/>
        <v>0.32486659364492643</v>
      </c>
      <c r="AR25" s="8">
        <f t="shared" si="16"/>
        <v>0.32594854243662785</v>
      </c>
      <c r="AS25" s="8">
        <f t="shared" si="17"/>
        <v>5.754932697074637E-2</v>
      </c>
      <c r="AT25" s="8">
        <f t="shared" si="18"/>
        <v>0.24853166532520085</v>
      </c>
      <c r="AU25" s="8">
        <f t="shared" si="19"/>
        <v>0.84211818422403972</v>
      </c>
      <c r="AV25" s="8">
        <f t="shared" si="25"/>
        <v>7.1428571428571425E-2</v>
      </c>
      <c r="AW25" s="8">
        <f t="array" ref="AW25">IF(AG25,MMULT(MMULT(AI25:AJ25,$BY$30:$BZ$31),TRANSPOSE(AI25:AJ25)),"")</f>
        <v>7.3631398047637298E-2</v>
      </c>
      <c r="AX25" s="8">
        <f t="shared" si="26"/>
        <v>2.2878567070676616E-2</v>
      </c>
      <c r="AY25" s="8">
        <f t="array" ref="AY25">IF(AG25,MMULT(MMULT(AI25:AK25,$BY$60:$CA$62),TRANSPOSE(AI25:AK25)),"")</f>
        <v>0.12952184728005967</v>
      </c>
      <c r="AZ25" s="8">
        <f t="array" ref="AZ25">IF(AG25,MMULT(MMULT(AJ25:AK25,$BY$81:$BZ$82),TRANSPOSE(AJ25:AK25)),"")</f>
        <v>0.12942210574088622</v>
      </c>
      <c r="BA25" s="8">
        <f t="shared" si="27"/>
        <v>1.8295871713306605E-3</v>
      </c>
      <c r="BB25" s="8">
        <f t="array" ref="BB25">IF(AG25,MMULT(MMULT(AL25:AM25,$BY$111:$BZ$112),TRANSPOSE(AL25:AM25)),"")</f>
        <v>8.2409069932800297E-2</v>
      </c>
      <c r="BC25" s="8">
        <f t="shared" si="20"/>
        <v>0.12952184728005967</v>
      </c>
      <c r="BD25" s="8">
        <f t="shared" si="28"/>
        <v>0.90259746103626826</v>
      </c>
      <c r="BE25" s="8">
        <f t="shared" si="29"/>
        <v>1</v>
      </c>
      <c r="BF25" s="8">
        <f t="shared" si="30"/>
        <v>2.2499999999999999E-2</v>
      </c>
      <c r="BG25" s="8">
        <f t="shared" si="21"/>
        <v>0.15951249782734411</v>
      </c>
      <c r="BH25" s="8">
        <f t="shared" si="31"/>
        <v>1</v>
      </c>
      <c r="BI25" s="8">
        <f t="shared" si="32"/>
        <v>2.2499999999999999E-2</v>
      </c>
      <c r="BJ25" s="8">
        <f t="shared" si="22"/>
        <v>5.0624999999999997E-4</v>
      </c>
      <c r="BK25" s="8">
        <f t="shared" si="33"/>
        <v>1</v>
      </c>
      <c r="BL25" s="8">
        <f t="shared" si="23"/>
        <v>5.0624999999999997E-4</v>
      </c>
      <c r="BM25" s="8">
        <f t="shared" si="34"/>
        <v>0.14428097038043194</v>
      </c>
      <c r="BN25" s="8">
        <f t="array" ref="BN25">IF(BE25,$CA$29*SQRT(MMULT(MMULT(BH25:BI25,$BY$37:$BZ$38),TRANSPOSE(BH25:BI25))),"")</f>
        <v>2.7160597852463872E-2</v>
      </c>
      <c r="BO25" s="8">
        <f t="shared" si="35"/>
        <v>1.0364852493585715E-2</v>
      </c>
      <c r="BP25" s="8">
        <f t="array" ref="BP25">IF(BE25,$CA$59*SQRT(MMULT(MMULT(BH25:BJ25,$BY$69:$CA$71),TRANSPOSE(BH25:BJ25))),"")</f>
        <v>4.5755057137847046E-3</v>
      </c>
      <c r="BQ25" s="8">
        <f t="array" ref="BQ25">IF(BE25,$CA$80*SQRT(MMULT(MMULT(BI25:BJ25,$BY$88:$BZ$89),TRANSPOSE(BI25:BJ25))),"")</f>
        <v>1.101830330550955E-2</v>
      </c>
      <c r="BR25" s="8">
        <f t="shared" si="36"/>
        <v>2.5224814708959551E-3</v>
      </c>
      <c r="BS25" s="8">
        <f t="array" ref="BS25">IF(BE25,$CA$110*SQRT(MMULT(MMULT(BK25:BL25,$BY$118:$BZ$119),TRANSPOSE(BK25:BL25))),"")</f>
        <v>6.76638543814648E-2</v>
      </c>
      <c r="BT25" s="8">
        <f t="shared" si="24"/>
        <v>4.5755057137847046E-3</v>
      </c>
      <c r="BU25" s="8">
        <f t="shared" si="37"/>
        <v>0.15493699211355941</v>
      </c>
      <c r="BV25" s="8">
        <f t="shared" si="38"/>
        <v>0.16408800354112882</v>
      </c>
      <c r="BX25" s="7" t="s">
        <v>62</v>
      </c>
      <c r="BY25" s="7">
        <f>BY19</f>
        <v>0.8117714285714287</v>
      </c>
      <c r="BZ25" s="7" t="s">
        <v>84</v>
      </c>
      <c r="CA25" s="7">
        <f>BY25-BY19</f>
        <v>0</v>
      </c>
      <c r="CB25" s="29"/>
      <c r="CC25" s="29"/>
      <c r="CM25" t="s">
        <v>92</v>
      </c>
      <c r="CN25">
        <f>1/$BY$33</f>
        <v>0.33450688753880697</v>
      </c>
      <c r="CO25">
        <f t="shared" ref="CO25:DG25" si="44">1/$BY$33</f>
        <v>0.33450688753880697</v>
      </c>
      <c r="CP25">
        <f t="shared" si="44"/>
        <v>0.33450688753880697</v>
      </c>
      <c r="CQ25">
        <f t="shared" si="44"/>
        <v>0.33450688753880697</v>
      </c>
      <c r="CR25">
        <f t="shared" si="44"/>
        <v>0.33450688753880697</v>
      </c>
      <c r="CS25">
        <f t="shared" si="44"/>
        <v>0.33450688753880697</v>
      </c>
      <c r="CT25">
        <f t="shared" si="44"/>
        <v>0.33450688753880697</v>
      </c>
      <c r="CU25">
        <f t="shared" si="44"/>
        <v>0.33450688753880697</v>
      </c>
      <c r="CV25">
        <f t="shared" si="44"/>
        <v>0.33450688753880697</v>
      </c>
      <c r="CW25">
        <f t="shared" si="44"/>
        <v>0.33450688753880697</v>
      </c>
      <c r="CX25">
        <f t="shared" si="44"/>
        <v>0.33450688753880697</v>
      </c>
      <c r="CY25">
        <f t="shared" si="44"/>
        <v>0.33450688753880697</v>
      </c>
      <c r="CZ25">
        <f t="shared" si="44"/>
        <v>0.33450688753880697</v>
      </c>
      <c r="DA25">
        <f t="shared" si="44"/>
        <v>0.33450688753880697</v>
      </c>
      <c r="DB25">
        <f t="shared" si="44"/>
        <v>0.33450688753880697</v>
      </c>
      <c r="DC25">
        <f t="shared" si="44"/>
        <v>0.33450688753880697</v>
      </c>
      <c r="DD25">
        <f t="shared" si="44"/>
        <v>0.33450688753880697</v>
      </c>
      <c r="DE25">
        <f t="shared" si="44"/>
        <v>0.33450688753880697</v>
      </c>
      <c r="DF25">
        <f t="shared" si="44"/>
        <v>0.33450688753880697</v>
      </c>
      <c r="DG25">
        <f t="shared" si="44"/>
        <v>0.33450688753880697</v>
      </c>
    </row>
    <row r="26" spans="1:111" ht="17">
      <c r="A26" s="20">
        <v>11</v>
      </c>
      <c r="B26" s="79">
        <v>0.125</v>
      </c>
      <c r="C26">
        <v>0.53900000000000003</v>
      </c>
      <c r="D26" s="59">
        <f t="shared" si="3"/>
        <v>-0.26048695996558446</v>
      </c>
      <c r="E26" s="59">
        <f t="shared" si="4"/>
        <v>-0.31241483629041134</v>
      </c>
      <c r="H26" s="5" t="s">
        <v>12</v>
      </c>
      <c r="I26" s="10">
        <f>IF(CA13,BY41,"")</f>
        <v>-84.876908977602426</v>
      </c>
      <c r="J26" s="6" t="s">
        <v>183</v>
      </c>
      <c r="K26" s="14">
        <f>IF(CA13,BY43,"")</f>
        <v>0.977963223353987</v>
      </c>
      <c r="L26" s="15" t="s">
        <v>184</v>
      </c>
      <c r="M26" s="14">
        <f>IF(CA13,CA43,"")</f>
        <v>0.9761268253001526</v>
      </c>
      <c r="N26" s="16" t="s">
        <v>85</v>
      </c>
      <c r="O26" s="77">
        <f>IF(CA13,CA41,"")</f>
        <v>2.6082099658777085E-11</v>
      </c>
      <c r="AG26" s="8">
        <f t="shared" si="5"/>
        <v>1</v>
      </c>
      <c r="AH26" s="8">
        <f t="shared" si="6"/>
        <v>0.53900000000000003</v>
      </c>
      <c r="AI26" s="8">
        <f t="shared" si="7"/>
        <v>1</v>
      </c>
      <c r="AJ26" s="8">
        <f t="shared" si="8"/>
        <v>0.125</v>
      </c>
      <c r="AK26" s="8">
        <f t="shared" si="9"/>
        <v>1.5625E-2</v>
      </c>
      <c r="AL26" s="8">
        <f t="shared" si="10"/>
        <v>1</v>
      </c>
      <c r="AM26" s="8">
        <f t="shared" si="11"/>
        <v>1.5625E-2</v>
      </c>
      <c r="AN26" s="8">
        <f t="shared" si="12"/>
        <v>0.33542857142857141</v>
      </c>
      <c r="AO26" s="8">
        <f t="shared" si="13"/>
        <v>0.48045227760203746</v>
      </c>
      <c r="AP26" s="8">
        <f t="shared" si="14"/>
        <v>0.45738796878331817</v>
      </c>
      <c r="AQ26" s="8">
        <f t="shared" si="15"/>
        <v>0.540587883317035</v>
      </c>
      <c r="AR26" s="8">
        <f t="shared" si="16"/>
        <v>0.56956448041030017</v>
      </c>
      <c r="AS26" s="8">
        <f t="shared" si="17"/>
        <v>0.23019730788298548</v>
      </c>
      <c r="AT26" s="8">
        <f t="shared" si="18"/>
        <v>0.37137882388762644</v>
      </c>
      <c r="AU26" s="8">
        <f t="shared" si="19"/>
        <v>-0.26048695996558446</v>
      </c>
      <c r="AV26" s="8">
        <f t="shared" si="25"/>
        <v>7.1428571428571425E-2</v>
      </c>
      <c r="AW26" s="8">
        <f t="array" ref="AW26">IF(AG26,MMULT(MMULT(AI26:AJ26,$BY$30:$BZ$31),TRANSPOSE(AI26:AJ26)),"")</f>
        <v>9.7920996473699812E-2</v>
      </c>
      <c r="AX26" s="8">
        <f t="shared" si="26"/>
        <v>9.1514268282706465E-2</v>
      </c>
      <c r="AY26" s="8">
        <f t="array" ref="AY26">IF(AG26,MMULT(MMULT(AI26:AK26,$BY$60:$CA$62),TRANSPOSE(AI26:AK26)),"")</f>
        <v>0.30480174275591976</v>
      </c>
      <c r="AZ26" s="8">
        <f t="array" ref="AZ26">IF(AG26,MMULT(MMULT(AJ26:AK26,$BY$81:$BZ$82),TRANSPOSE(AJ26:AK26)),"")</f>
        <v>0.23326034555606551</v>
      </c>
      <c r="BA26" s="8">
        <f t="shared" si="27"/>
        <v>2.9273394741290568E-2</v>
      </c>
      <c r="BB26" s="8">
        <f t="array" ref="BB26">IF(AG26,MMULT(MMULT(AL26:AM26,$BY$111:$BZ$112),TRANSPOSE(AL26:AM26)),"")</f>
        <v>7.3307963187653036E-2</v>
      </c>
      <c r="BC26" s="8">
        <f t="shared" si="20"/>
        <v>0.30480174275591976</v>
      </c>
      <c r="BD26" s="8">
        <f t="shared" si="28"/>
        <v>-0.31241483629041134</v>
      </c>
      <c r="BE26" s="8">
        <f t="shared" si="29"/>
        <v>1</v>
      </c>
      <c r="BF26" s="8">
        <f t="shared" si="30"/>
        <v>2.4999999999999998E-2</v>
      </c>
      <c r="BG26" s="8">
        <f t="shared" si="21"/>
        <v>0.17047119445071662</v>
      </c>
      <c r="BH26" s="8">
        <f t="shared" si="31"/>
        <v>1</v>
      </c>
      <c r="BI26" s="8">
        <f t="shared" si="32"/>
        <v>2.4999999999999998E-2</v>
      </c>
      <c r="BJ26" s="8">
        <f t="shared" si="22"/>
        <v>6.249999999999999E-4</v>
      </c>
      <c r="BK26" s="8">
        <f t="shared" si="33"/>
        <v>1</v>
      </c>
      <c r="BL26" s="8">
        <f t="shared" si="23"/>
        <v>6.249999999999999E-4</v>
      </c>
      <c r="BM26" s="8">
        <f t="shared" si="34"/>
        <v>0.14428097038043194</v>
      </c>
      <c r="BN26" s="8">
        <f t="array" ref="BN26">IF(BE26,$CA$29*SQRT(MMULT(MMULT(BH26:BI26,$BY$37:$BZ$38),TRANSPOSE(BH26:BI26))),"")</f>
        <v>2.6771079018324807E-2</v>
      </c>
      <c r="BO26" s="8">
        <f t="shared" si="35"/>
        <v>1.1516502770650795E-2</v>
      </c>
      <c r="BP26" s="8">
        <f t="array" ref="BP26">IF(BE26,$CA$59*SQRT(MMULT(MMULT(BH26:BJ26,$BY$69:$CA$71),TRANSPOSE(BH26:BJ26))),"")</f>
        <v>4.4140522175128965E-3</v>
      </c>
      <c r="BQ26" s="8">
        <f t="array" ref="BQ26">IF(BE26,$CA$80*SQRT(MMULT(MMULT(BI26:BJ26,$BY$88:$BZ$89),TRANSPOSE(BI26:BJ26))),"")</f>
        <v>1.2098712838542669E-2</v>
      </c>
      <c r="BR26" s="8">
        <f t="shared" si="36"/>
        <v>3.1141746554271045E-3</v>
      </c>
      <c r="BS26" s="8">
        <f t="array" ref="BS26">IF(BE26,$CA$110*SQRT(MMULT(MMULT(BK26:BL26,$BY$118:$BZ$119),TRANSPOSE(BK26:BL26))),"")</f>
        <v>6.7503547959221505E-2</v>
      </c>
      <c r="BT26" s="8">
        <f t="shared" si="24"/>
        <v>4.4140522175128965E-3</v>
      </c>
      <c r="BU26" s="8">
        <f t="shared" si="37"/>
        <v>0.16605714223320373</v>
      </c>
      <c r="BV26" s="8">
        <f t="shared" si="38"/>
        <v>0.17488524666822952</v>
      </c>
      <c r="BX26" s="7" t="s">
        <v>63</v>
      </c>
      <c r="BY26" s="7">
        <f>1-BY19/BY25</f>
        <v>0</v>
      </c>
      <c r="BZ26" s="7" t="s">
        <v>64</v>
      </c>
      <c r="CA26" s="7">
        <f>1-(1-BY26)*CA20/BY20</f>
        <v>0</v>
      </c>
      <c r="CB26" s="29"/>
      <c r="CC26" s="29"/>
      <c r="CM26" t="s">
        <v>93</v>
      </c>
      <c r="CN26" s="11">
        <f>-1/$BY$33</f>
        <v>-0.33450688753880697</v>
      </c>
      <c r="CO26" s="11">
        <f t="shared" ref="CO26:DG26" si="45">-1/$BY$33</f>
        <v>-0.33450688753880697</v>
      </c>
      <c r="CP26" s="11">
        <f t="shared" si="45"/>
        <v>-0.33450688753880697</v>
      </c>
      <c r="CQ26" s="11">
        <f t="shared" si="45"/>
        <v>-0.33450688753880697</v>
      </c>
      <c r="CR26" s="11">
        <f t="shared" si="45"/>
        <v>-0.33450688753880697</v>
      </c>
      <c r="CS26" s="11">
        <f t="shared" si="45"/>
        <v>-0.33450688753880697</v>
      </c>
      <c r="CT26" s="11">
        <f t="shared" si="45"/>
        <v>-0.33450688753880697</v>
      </c>
      <c r="CU26" s="11">
        <f t="shared" si="45"/>
        <v>-0.33450688753880697</v>
      </c>
      <c r="CV26" s="11">
        <f t="shared" si="45"/>
        <v>-0.33450688753880697</v>
      </c>
      <c r="CW26" s="11">
        <f t="shared" si="45"/>
        <v>-0.33450688753880697</v>
      </c>
      <c r="CX26" s="11">
        <f t="shared" si="45"/>
        <v>-0.33450688753880697</v>
      </c>
      <c r="CY26" s="11">
        <f t="shared" si="45"/>
        <v>-0.33450688753880697</v>
      </c>
      <c r="CZ26" s="11">
        <f t="shared" si="45"/>
        <v>-0.33450688753880697</v>
      </c>
      <c r="DA26" s="11">
        <f t="shared" si="45"/>
        <v>-0.33450688753880697</v>
      </c>
      <c r="DB26" s="11">
        <f t="shared" si="45"/>
        <v>-0.33450688753880697</v>
      </c>
      <c r="DC26" s="11">
        <f t="shared" si="45"/>
        <v>-0.33450688753880697</v>
      </c>
      <c r="DD26" s="11">
        <f t="shared" si="45"/>
        <v>-0.33450688753880697</v>
      </c>
      <c r="DE26" s="11">
        <f t="shared" si="45"/>
        <v>-0.33450688753880697</v>
      </c>
      <c r="DF26" s="11">
        <f t="shared" si="45"/>
        <v>-0.33450688753880697</v>
      </c>
      <c r="DG26" s="11">
        <f t="shared" si="45"/>
        <v>-0.33450688753880697</v>
      </c>
    </row>
    <row r="27" spans="1:111">
      <c r="A27" s="20">
        <v>12</v>
      </c>
      <c r="B27" s="79">
        <v>0.125</v>
      </c>
      <c r="C27">
        <v>0.53600000000000003</v>
      </c>
      <c r="D27" s="59">
        <f t="shared" si="3"/>
        <v>-0.75262695004745384</v>
      </c>
      <c r="E27" s="59">
        <f t="shared" si="4"/>
        <v>-0.9026625571502408</v>
      </c>
      <c r="O27" s="62"/>
      <c r="AG27" s="8">
        <f t="shared" si="5"/>
        <v>1</v>
      </c>
      <c r="AH27" s="8">
        <f t="shared" si="6"/>
        <v>0.53600000000000003</v>
      </c>
      <c r="AI27" s="8">
        <f t="shared" si="7"/>
        <v>1</v>
      </c>
      <c r="AJ27" s="8">
        <f t="shared" si="8"/>
        <v>0.125</v>
      </c>
      <c r="AK27" s="8">
        <f t="shared" si="9"/>
        <v>1.5625E-2</v>
      </c>
      <c r="AL27" s="8">
        <f t="shared" si="10"/>
        <v>1</v>
      </c>
      <c r="AM27" s="8">
        <f t="shared" si="11"/>
        <v>1.5625E-2</v>
      </c>
      <c r="AN27" s="8">
        <f t="shared" si="12"/>
        <v>0.33542857142857141</v>
      </c>
      <c r="AO27" s="8">
        <f t="shared" si="13"/>
        <v>0.48045227760203746</v>
      </c>
      <c r="AP27" s="8">
        <f t="shared" si="14"/>
        <v>0.45738796878331817</v>
      </c>
      <c r="AQ27" s="8">
        <f t="shared" si="15"/>
        <v>0.540587883317035</v>
      </c>
      <c r="AR27" s="8">
        <f t="shared" si="16"/>
        <v>0.56956448041030017</v>
      </c>
      <c r="AS27" s="8">
        <f t="shared" si="17"/>
        <v>0.23019730788298548</v>
      </c>
      <c r="AT27" s="8">
        <f t="shared" si="18"/>
        <v>0.37137882388762644</v>
      </c>
      <c r="AU27" s="8">
        <f t="shared" si="19"/>
        <v>-0.75262695004745384</v>
      </c>
      <c r="AV27" s="8">
        <f t="shared" si="25"/>
        <v>7.1428571428571425E-2</v>
      </c>
      <c r="AW27" s="8">
        <f t="array" ref="AW27">IF(AG27,MMULT(MMULT(AI27:AJ27,$BY$30:$BZ$31),TRANSPOSE(AI27:AJ27)),"")</f>
        <v>9.7920996473699812E-2</v>
      </c>
      <c r="AX27" s="8">
        <f t="shared" si="26"/>
        <v>9.1514268282706465E-2</v>
      </c>
      <c r="AY27" s="8">
        <f t="array" ref="AY27">IF(AG27,MMULT(MMULT(AI27:AK27,$BY$60:$CA$62),TRANSPOSE(AI27:AK27)),"")</f>
        <v>0.30480174275591976</v>
      </c>
      <c r="AZ27" s="8">
        <f t="array" ref="AZ27">IF(AG27,MMULT(MMULT(AJ27:AK27,$BY$81:$BZ$82),TRANSPOSE(AJ27:AK27)),"")</f>
        <v>0.23326034555606551</v>
      </c>
      <c r="BA27" s="8">
        <f t="shared" si="27"/>
        <v>2.9273394741290568E-2</v>
      </c>
      <c r="BB27" s="8">
        <f t="array" ref="BB27">IF(AG27,MMULT(MMULT(AL27:AM27,$BY$111:$BZ$112),TRANSPOSE(AL27:AM27)),"")</f>
        <v>7.3307963187653036E-2</v>
      </c>
      <c r="BC27" s="8">
        <f t="shared" si="20"/>
        <v>0.30480174275591976</v>
      </c>
      <c r="BD27" s="8">
        <f t="shared" si="28"/>
        <v>-0.9026625571502408</v>
      </c>
      <c r="BE27" s="8">
        <f t="shared" si="29"/>
        <v>1</v>
      </c>
      <c r="BF27" s="8">
        <f t="shared" si="30"/>
        <v>2.7499999999999997E-2</v>
      </c>
      <c r="BG27" s="8">
        <f t="shared" si="21"/>
        <v>0.18134668232278595</v>
      </c>
      <c r="BH27" s="8">
        <f t="shared" si="31"/>
        <v>1</v>
      </c>
      <c r="BI27" s="8">
        <f t="shared" si="32"/>
        <v>2.7499999999999997E-2</v>
      </c>
      <c r="BJ27" s="8">
        <f t="shared" si="22"/>
        <v>7.5624999999999987E-4</v>
      </c>
      <c r="BK27" s="8">
        <f t="shared" si="33"/>
        <v>1</v>
      </c>
      <c r="BL27" s="8">
        <f t="shared" si="23"/>
        <v>7.5624999999999987E-4</v>
      </c>
      <c r="BM27" s="8">
        <f t="shared" si="34"/>
        <v>0.14428097038043194</v>
      </c>
      <c r="BN27" s="8">
        <f t="array" ref="BN27">IF(BE27,$CA$29*SQRT(MMULT(MMULT(BH27:BI27,$BY$37:$BZ$38),TRANSPOSE(BH27:BI27))),"")</f>
        <v>2.6394679297502447E-2</v>
      </c>
      <c r="BO27" s="8">
        <f t="shared" si="35"/>
        <v>1.2668153047715874E-2</v>
      </c>
      <c r="BP27" s="8">
        <f t="array" ref="BP27">IF(BE27,$CA$59*SQRT(MMULT(MMULT(BH27:BJ27,$BY$69:$CA$71),TRANSPOSE(BH27:BJ27))),"")</f>
        <v>4.2802974156277603E-3</v>
      </c>
      <c r="BQ27" s="8">
        <f t="array" ref="BQ27">IF(BE27,$CA$80*SQRT(MMULT(MMULT(BI27:BJ27,$BY$88:$BZ$89),TRANSPOSE(BI27:BJ27))),"")</f>
        <v>1.3150609625738019E-2</v>
      </c>
      <c r="BR27" s="8">
        <f t="shared" si="36"/>
        <v>3.7681513330667968E-3</v>
      </c>
      <c r="BS27" s="8">
        <f t="array" ref="BS27">IF(BE27,$CA$110*SQRT(MMULT(MMULT(BK27:BL27,$BY$118:$BZ$119),TRANSPOSE(BK27:BL27))),"")</f>
        <v>6.7327834716757295E-2</v>
      </c>
      <c r="BT27" s="8">
        <f t="shared" si="24"/>
        <v>4.2802974156277603E-3</v>
      </c>
      <c r="BU27" s="8">
        <f t="shared" si="37"/>
        <v>0.17706638490715818</v>
      </c>
      <c r="BV27" s="8">
        <f t="shared" si="38"/>
        <v>0.18562697973841372</v>
      </c>
      <c r="CN27" s="11">
        <f>-CN24/$BY$33</f>
        <v>-1.0655982932949622E-2</v>
      </c>
      <c r="CO27" s="11">
        <f t="shared" ref="CO27:DG27" si="46">-CO24/$BY$33</f>
        <v>7.5729256376218571E-4</v>
      </c>
      <c r="CP27" s="11">
        <f t="shared" si="46"/>
        <v>7.5729256376218571E-4</v>
      </c>
      <c r="CQ27" s="11">
        <f t="shared" si="46"/>
        <v>7.5729256376218571E-4</v>
      </c>
      <c r="CR27" s="11">
        <f t="shared" si="46"/>
        <v>7.5729256376218571E-4</v>
      </c>
      <c r="CS27" s="11">
        <f t="shared" si="46"/>
        <v>7.5729256376218571E-4</v>
      </c>
      <c r="CT27" s="11">
        <f t="shared" si="46"/>
        <v>7.5729256376218571E-4</v>
      </c>
      <c r="CU27" s="11">
        <f t="shared" si="46"/>
        <v>7.5729256376218571E-4</v>
      </c>
      <c r="CV27" s="11">
        <f t="shared" si="46"/>
        <v>7.5729256376218571E-4</v>
      </c>
      <c r="CW27" s="11">
        <f t="shared" si="46"/>
        <v>7.5729256376218571E-4</v>
      </c>
      <c r="CX27" s="11">
        <f t="shared" si="46"/>
        <v>7.5729256376218571E-4</v>
      </c>
      <c r="CY27" s="11">
        <f t="shared" si="46"/>
        <v>7.5729256376218571E-4</v>
      </c>
      <c r="CZ27" s="11">
        <f t="shared" si="46"/>
        <v>7.5729256376218571E-4</v>
      </c>
      <c r="DA27" s="11">
        <f t="shared" si="46"/>
        <v>7.5729256376218571E-4</v>
      </c>
      <c r="DB27" s="11">
        <f t="shared" si="46"/>
        <v>7.5729256376218571E-4</v>
      </c>
      <c r="DC27" s="11">
        <f t="shared" si="46"/>
        <v>7.5729256376218571E-4</v>
      </c>
      <c r="DD27" s="11">
        <f t="shared" si="46"/>
        <v>7.5729256376218571E-4</v>
      </c>
      <c r="DE27" s="11">
        <f t="shared" si="46"/>
        <v>7.5729256376218571E-4</v>
      </c>
      <c r="DF27" s="11">
        <f t="shared" si="46"/>
        <v>7.5729256376218571E-4</v>
      </c>
      <c r="DG27" s="11">
        <f t="shared" si="46"/>
        <v>7.5729256376218571E-4</v>
      </c>
    </row>
    <row r="28" spans="1:111">
      <c r="A28" s="20">
        <v>13</v>
      </c>
      <c r="B28" s="79">
        <v>0.25</v>
      </c>
      <c r="C28">
        <v>0.81200000000000006</v>
      </c>
      <c r="D28" s="59">
        <f t="shared" si="3"/>
        <v>-0.65849215997492239</v>
      </c>
      <c r="E28" s="59">
        <f t="shared" si="4"/>
        <v>-0.92524014525614995</v>
      </c>
      <c r="H28" s="41" t="str">
        <f>BX45</f>
        <v>model 1a</v>
      </c>
      <c r="I28" s="40" t="str">
        <f>BY45</f>
        <v>y = a.1*x</v>
      </c>
      <c r="J28" s="41"/>
      <c r="K28" s="41"/>
      <c r="L28" s="42"/>
      <c r="M28" s="42"/>
      <c r="N28" s="22"/>
      <c r="O28" s="22"/>
      <c r="P28" s="22"/>
      <c r="Q28" s="22"/>
      <c r="R28" s="22"/>
      <c r="S28" s="22"/>
      <c r="AG28" s="8">
        <f t="shared" si="5"/>
        <v>1</v>
      </c>
      <c r="AH28" s="8">
        <f t="shared" si="6"/>
        <v>0.81200000000000006</v>
      </c>
      <c r="AI28" s="8">
        <f t="shared" si="7"/>
        <v>1</v>
      </c>
      <c r="AJ28" s="8">
        <f t="shared" si="8"/>
        <v>0.25</v>
      </c>
      <c r="AK28" s="8">
        <f t="shared" si="9"/>
        <v>6.25E-2</v>
      </c>
      <c r="AL28" s="8">
        <f t="shared" si="10"/>
        <v>1</v>
      </c>
      <c r="AM28" s="8">
        <f t="shared" si="11"/>
        <v>6.25E-2</v>
      </c>
      <c r="AN28" s="8">
        <f t="shared" si="12"/>
        <v>0.33542857142857141</v>
      </c>
      <c r="AO28" s="8">
        <f t="shared" si="13"/>
        <v>0.85413666096319751</v>
      </c>
      <c r="AP28" s="8">
        <f t="shared" si="14"/>
        <v>0.91477593756663633</v>
      </c>
      <c r="AQ28" s="8">
        <f t="shared" si="15"/>
        <v>0.81601405396784799</v>
      </c>
      <c r="AR28" s="8">
        <f t="shared" si="16"/>
        <v>0.80979854296877818</v>
      </c>
      <c r="AS28" s="8">
        <f t="shared" si="17"/>
        <v>0.92078923153194192</v>
      </c>
      <c r="AT28" s="8">
        <f t="shared" si="18"/>
        <v>0.86276745813732869</v>
      </c>
      <c r="AU28" s="8">
        <f t="shared" si="19"/>
        <v>-0.65849215997492239</v>
      </c>
      <c r="AV28" s="8">
        <f t="shared" si="25"/>
        <v>7.1428571428571425E-2</v>
      </c>
      <c r="AW28" s="8">
        <f t="array" ref="AW28">IF(AG28,MMULT(MMULT(AI28:AJ28,$BY$30:$BZ$31),TRANSPOSE(AI28:AJ28)),"")</f>
        <v>0.410342764990205</v>
      </c>
      <c r="AX28" s="8">
        <f t="shared" si="26"/>
        <v>0.36605707313082586</v>
      </c>
      <c r="AY28" s="8">
        <f t="array" ref="AY28">IF(AG28,MMULT(MMULT(AI28:AK28,$BY$60:$CA$62),TRANSPOSE(AI28:AK28)),"")</f>
        <v>0.49348503517218223</v>
      </c>
      <c r="AZ28" s="8">
        <f t="array" ref="AZ28">IF(AG28,MMULT(MMULT(AJ28:AK28,$BY$81:$BZ$82),TRANSPOSE(AJ28:AK28)),"")</f>
        <v>0.49019336484920562</v>
      </c>
      <c r="BA28" s="8">
        <f t="shared" si="27"/>
        <v>0.46837431586064909</v>
      </c>
      <c r="BB28" s="8">
        <f t="array" ref="BB28">IF(AG28,MMULT(MMULT(AL28:AM28,$BY$111:$BZ$112),TRANSPOSE(AL28:AM28)),"")</f>
        <v>0.4758116973672869</v>
      </c>
      <c r="BC28" s="8">
        <f t="shared" si="20"/>
        <v>0.49348503517218223</v>
      </c>
      <c r="BD28" s="8">
        <f t="shared" si="28"/>
        <v>-0.92524014525614995</v>
      </c>
      <c r="BE28" s="8">
        <f t="shared" si="29"/>
        <v>1</v>
      </c>
      <c r="BF28" s="8">
        <f t="shared" si="30"/>
        <v>2.9999999999999995E-2</v>
      </c>
      <c r="BG28" s="8">
        <f t="shared" si="21"/>
        <v>0.19213896144355219</v>
      </c>
      <c r="BH28" s="8">
        <f t="shared" si="31"/>
        <v>1</v>
      </c>
      <c r="BI28" s="8">
        <f t="shared" si="32"/>
        <v>2.9999999999999995E-2</v>
      </c>
      <c r="BJ28" s="8">
        <f t="shared" si="22"/>
        <v>8.9999999999999976E-4</v>
      </c>
      <c r="BK28" s="8">
        <f t="shared" si="33"/>
        <v>1</v>
      </c>
      <c r="BL28" s="8">
        <f t="shared" si="23"/>
        <v>8.9999999999999976E-4</v>
      </c>
      <c r="BM28" s="8">
        <f t="shared" si="34"/>
        <v>0.14428097038043194</v>
      </c>
      <c r="BN28" s="8">
        <f t="array" ref="BN28">IF(BE28,$CA$29*SQRT(MMULT(MMULT(BH28:BI28,$BY$37:$BZ$38),TRANSPOSE(BH28:BI28))),"")</f>
        <v>2.6031967769285246E-2</v>
      </c>
      <c r="BO28" s="8">
        <f t="shared" si="35"/>
        <v>1.3819803324780951E-2</v>
      </c>
      <c r="BP28" s="8">
        <f t="array" ref="BP28">IF(BE28,$CA$59*SQRT(MMULT(MMULT(BH28:BJ28,$BY$69:$CA$71),TRANSPOSE(BH28:BJ28))),"")</f>
        <v>4.1748089399719921E-3</v>
      </c>
      <c r="BQ28" s="8">
        <f t="array" ref="BQ28">IF(BE28,$CA$80*SQRT(MMULT(MMULT(BI28:BJ28,$BY$88:$BZ$89),TRANSPOSE(BI28:BJ28))),"")</f>
        <v>1.4174073838211709E-2</v>
      </c>
      <c r="BR28" s="8">
        <f t="shared" si="36"/>
        <v>4.4844115038150294E-3</v>
      </c>
      <c r="BS28" s="8">
        <f t="array" ref="BS28">IF(BE28,$CA$110*SQRT(MMULT(MMULT(BK28:BL28,$BY$118:$BZ$119),TRANSPOSE(BK28:BL28))),"")</f>
        <v>6.7137168792340621E-2</v>
      </c>
      <c r="BT28" s="8">
        <f t="shared" si="24"/>
        <v>4.1748089399719921E-3</v>
      </c>
      <c r="BU28" s="8">
        <f t="shared" si="37"/>
        <v>0.1879641525035802</v>
      </c>
      <c r="BV28" s="8">
        <f t="shared" si="38"/>
        <v>0.19631377038352418</v>
      </c>
      <c r="BX28" s="2" t="s">
        <v>6</v>
      </c>
      <c r="BY28" s="12" t="s">
        <v>7</v>
      </c>
      <c r="BZ28" s="1"/>
      <c r="CA28" s="1"/>
      <c r="CB28" s="1"/>
      <c r="CC28" s="1"/>
      <c r="CD28" s="1"/>
      <c r="CE28" s="1"/>
      <c r="CF28" s="1"/>
      <c r="CG28" s="1"/>
      <c r="CH28" s="1"/>
      <c r="CI28" s="1"/>
      <c r="CJ28" s="1"/>
      <c r="CK28" s="1"/>
      <c r="CM28" t="s">
        <v>95</v>
      </c>
      <c r="CN28">
        <f>$BY$36^2/CN15</f>
        <v>7.4536773579347826E-4</v>
      </c>
      <c r="CO28">
        <f t="shared" ref="CO28:DG28" si="47">$BY$36^2/CO15</f>
        <v>1.4907354715869565E-3</v>
      </c>
      <c r="CP28">
        <f t="shared" si="47"/>
        <v>1.4907354715869565E-3</v>
      </c>
      <c r="CQ28">
        <f t="shared" si="47"/>
        <v>1.4907354715869565E-3</v>
      </c>
      <c r="CR28">
        <f t="shared" si="47"/>
        <v>1.4907354715869565E-3</v>
      </c>
      <c r="CS28">
        <f t="shared" si="47"/>
        <v>1.4907354715869565E-3</v>
      </c>
      <c r="CT28">
        <f t="shared" si="47"/>
        <v>1.4907354715869565E-3</v>
      </c>
      <c r="CU28">
        <f t="shared" si="47"/>
        <v>1.4907354715869565E-3</v>
      </c>
      <c r="CV28">
        <f t="shared" si="47"/>
        <v>1.4907354715869565E-3</v>
      </c>
      <c r="CW28">
        <f t="shared" si="47"/>
        <v>1.4907354715869565E-3</v>
      </c>
      <c r="CX28">
        <f t="shared" si="47"/>
        <v>1.4907354715869565E-3</v>
      </c>
      <c r="CY28">
        <f t="shared" si="47"/>
        <v>1.4907354715869565E-3</v>
      </c>
      <c r="CZ28">
        <f t="shared" si="47"/>
        <v>1.4907354715869565E-3</v>
      </c>
      <c r="DA28">
        <f t="shared" si="47"/>
        <v>1.4907354715869565E-3</v>
      </c>
      <c r="DB28">
        <f t="shared" si="47"/>
        <v>1.4907354715869565E-3</v>
      </c>
      <c r="DC28">
        <f t="shared" si="47"/>
        <v>1.4907354715869565E-3</v>
      </c>
      <c r="DD28">
        <f t="shared" si="47"/>
        <v>1.4907354715869565E-3</v>
      </c>
      <c r="DE28">
        <f t="shared" si="47"/>
        <v>1.4907354715869565E-3</v>
      </c>
      <c r="DF28">
        <f t="shared" si="47"/>
        <v>1.4907354715869565E-3</v>
      </c>
      <c r="DG28">
        <f t="shared" si="47"/>
        <v>1.4907354715869565E-3</v>
      </c>
    </row>
    <row r="29" spans="1:111" ht="16" thickBot="1">
      <c r="A29" s="20">
        <v>14</v>
      </c>
      <c r="B29" s="79">
        <v>0.25</v>
      </c>
      <c r="C29">
        <v>0.82099999999999995</v>
      </c>
      <c r="D29" s="59">
        <f t="shared" si="3"/>
        <v>0.81792781027066763</v>
      </c>
      <c r="E29" s="59">
        <f t="shared" si="4"/>
        <v>1.1492614369360115</v>
      </c>
      <c r="H29" s="63" t="s">
        <v>14</v>
      </c>
      <c r="I29" s="63">
        <f>BY46</f>
        <v>1</v>
      </c>
      <c r="J29" s="63"/>
      <c r="K29" s="63"/>
      <c r="L29" s="63"/>
      <c r="M29" s="63"/>
      <c r="N29" s="63" t="s">
        <v>135</v>
      </c>
      <c r="O29" s="64" t="s">
        <v>136</v>
      </c>
      <c r="P29" s="75" t="s">
        <v>187</v>
      </c>
      <c r="Q29" s="69"/>
      <c r="R29" s="69"/>
      <c r="S29" s="69"/>
      <c r="AG29" s="8">
        <f t="shared" si="5"/>
        <v>1</v>
      </c>
      <c r="AH29" s="8">
        <f t="shared" si="6"/>
        <v>0.82099999999999995</v>
      </c>
      <c r="AI29" s="8">
        <f t="shared" si="7"/>
        <v>1</v>
      </c>
      <c r="AJ29" s="8">
        <f t="shared" si="8"/>
        <v>0.25</v>
      </c>
      <c r="AK29" s="8">
        <f t="shared" si="9"/>
        <v>6.25E-2</v>
      </c>
      <c r="AL29" s="8">
        <f t="shared" si="10"/>
        <v>1</v>
      </c>
      <c r="AM29" s="8">
        <f t="shared" si="11"/>
        <v>6.25E-2</v>
      </c>
      <c r="AN29" s="8">
        <f t="shared" si="12"/>
        <v>0.33542857142857141</v>
      </c>
      <c r="AO29" s="8">
        <f t="shared" si="13"/>
        <v>0.85413666096319751</v>
      </c>
      <c r="AP29" s="8">
        <f t="shared" si="14"/>
        <v>0.91477593756663633</v>
      </c>
      <c r="AQ29" s="8">
        <f t="shared" si="15"/>
        <v>0.81601405396784799</v>
      </c>
      <c r="AR29" s="8">
        <f t="shared" si="16"/>
        <v>0.80979854296877818</v>
      </c>
      <c r="AS29" s="8">
        <f t="shared" si="17"/>
        <v>0.92078923153194192</v>
      </c>
      <c r="AT29" s="8">
        <f t="shared" si="18"/>
        <v>0.86276745813732869</v>
      </c>
      <c r="AU29" s="8">
        <f t="shared" si="19"/>
        <v>0.81792781027066763</v>
      </c>
      <c r="AV29" s="8">
        <f t="shared" si="25"/>
        <v>7.1428571428571425E-2</v>
      </c>
      <c r="AW29" s="8">
        <f t="array" ref="AW29">IF(AG29,MMULT(MMULT(AI29:AJ29,$BY$30:$BZ$31),TRANSPOSE(AI29:AJ29)),"")</f>
        <v>0.410342764990205</v>
      </c>
      <c r="AX29" s="8">
        <f t="shared" si="26"/>
        <v>0.36605707313082586</v>
      </c>
      <c r="AY29" s="8">
        <f t="array" ref="AY29">IF(AG29,MMULT(MMULT(AI29:AK29,$BY$60:$CA$62),TRANSPOSE(AI29:AK29)),"")</f>
        <v>0.49348503517218223</v>
      </c>
      <c r="AZ29" s="8">
        <f t="array" ref="AZ29">IF(AG29,MMULT(MMULT(AJ29:AK29,$BY$81:$BZ$82),TRANSPOSE(AJ29:AK29)),"")</f>
        <v>0.49019336484920562</v>
      </c>
      <c r="BA29" s="8">
        <f t="shared" si="27"/>
        <v>0.46837431586064909</v>
      </c>
      <c r="BB29" s="8">
        <f t="array" ref="BB29">IF(AG29,MMULT(MMULT(AL29:AM29,$BY$111:$BZ$112),TRANSPOSE(AL29:AM29)),"")</f>
        <v>0.4758116973672869</v>
      </c>
      <c r="BC29" s="8">
        <f t="shared" si="20"/>
        <v>0.49348503517218223</v>
      </c>
      <c r="BD29" s="8">
        <f t="shared" si="28"/>
        <v>1.1492614369360115</v>
      </c>
      <c r="BE29" s="8">
        <f t="shared" si="29"/>
        <v>1</v>
      </c>
      <c r="BF29" s="8">
        <f t="shared" si="30"/>
        <v>3.2499999999999994E-2</v>
      </c>
      <c r="BG29" s="8">
        <f t="shared" si="21"/>
        <v>0.20284803181301522</v>
      </c>
      <c r="BH29" s="8">
        <f t="shared" si="31"/>
        <v>1</v>
      </c>
      <c r="BI29" s="8">
        <f t="shared" si="32"/>
        <v>3.2499999999999994E-2</v>
      </c>
      <c r="BJ29" s="8">
        <f t="shared" si="22"/>
        <v>1.0562499999999997E-3</v>
      </c>
      <c r="BK29" s="8">
        <f t="shared" si="33"/>
        <v>1</v>
      </c>
      <c r="BL29" s="8">
        <f t="shared" si="23"/>
        <v>1.0562499999999997E-3</v>
      </c>
      <c r="BM29" s="8">
        <f t="shared" si="34"/>
        <v>0.14428097038043194</v>
      </c>
      <c r="BN29" s="8">
        <f t="array" ref="BN29">IF(BE29,$CA$29*SQRT(MMULT(MMULT(BH29:BI29,$BY$37:$BZ$38),TRANSPOSE(BH29:BI29))),"")</f>
        <v>2.5683524368253961E-2</v>
      </c>
      <c r="BO29" s="8">
        <f t="shared" si="35"/>
        <v>1.4971453601846032E-2</v>
      </c>
      <c r="BP29" s="8">
        <f t="array" ref="BP29">IF(BE29,$CA$59*SQRT(MMULT(MMULT(BH29:BJ29,$BY$69:$CA$71),TRANSPOSE(BH29:BJ29))),"")</f>
        <v>4.0976879001552897E-3</v>
      </c>
      <c r="BQ29" s="8">
        <f t="array" ref="BQ29">IF(BE29,$CA$80*SQRT(MMULT(MMULT(BI29:BJ29,$BY$88:$BZ$89),TRANSPOSE(BI29:BJ29))),"")</f>
        <v>1.5169189574103603E-2</v>
      </c>
      <c r="BR29" s="8">
        <f t="shared" si="36"/>
        <v>5.2629551676718058E-3</v>
      </c>
      <c r="BS29" s="8">
        <f t="array" ref="BS29">IF(BE29,$CA$110*SQRT(MMULT(MMULT(BK29:BL29,$BY$118:$BZ$119),TRANSPOSE(BK29:BL29))),"")</f>
        <v>6.693205421152916E-2</v>
      </c>
      <c r="BT29" s="8">
        <f t="shared" si="24"/>
        <v>4.0976879001552897E-3</v>
      </c>
      <c r="BU29" s="8">
        <f t="shared" si="37"/>
        <v>0.19875034391285992</v>
      </c>
      <c r="BV29" s="8">
        <f t="shared" si="38"/>
        <v>0.20694571971317052</v>
      </c>
      <c r="BX29" s="7" t="s">
        <v>14</v>
      </c>
      <c r="BY29" s="7">
        <v>2</v>
      </c>
      <c r="BZ29" s="7" t="s">
        <v>99</v>
      </c>
      <c r="CA29" s="7">
        <f>TINV(0.05,BY35)</f>
        <v>2.1788128296672284</v>
      </c>
      <c r="CD29" s="7" t="s">
        <v>170</v>
      </c>
      <c r="CE29" s="7" t="b">
        <f>IF(COUNTIF(Q23:Q24,"")&gt;0,FALSE,TRUE)</f>
        <v>0</v>
      </c>
      <c r="CF29" s="7" t="s">
        <v>188</v>
      </c>
      <c r="CG29" s="7" t="b">
        <f>AND($CA$13,CE29)</f>
        <v>0</v>
      </c>
      <c r="CM29" t="s">
        <v>96</v>
      </c>
      <c r="CN29">
        <f>CN25^2*CN28</f>
        <v>8.3402816813443772E-5</v>
      </c>
      <c r="CO29">
        <f t="shared" ref="CO29:DG29" si="48">CO25^2*CO28</f>
        <v>1.6680563362688754E-4</v>
      </c>
      <c r="CP29">
        <f t="shared" si="48"/>
        <v>1.6680563362688754E-4</v>
      </c>
      <c r="CQ29">
        <f t="shared" si="48"/>
        <v>1.6680563362688754E-4</v>
      </c>
      <c r="CR29">
        <f t="shared" si="48"/>
        <v>1.6680563362688754E-4</v>
      </c>
      <c r="CS29">
        <f t="shared" si="48"/>
        <v>1.6680563362688754E-4</v>
      </c>
      <c r="CT29">
        <f t="shared" si="48"/>
        <v>1.6680563362688754E-4</v>
      </c>
      <c r="CU29">
        <f t="shared" si="48"/>
        <v>1.6680563362688754E-4</v>
      </c>
      <c r="CV29">
        <f t="shared" si="48"/>
        <v>1.6680563362688754E-4</v>
      </c>
      <c r="CW29">
        <f t="shared" si="48"/>
        <v>1.6680563362688754E-4</v>
      </c>
      <c r="CX29">
        <f t="shared" si="48"/>
        <v>1.6680563362688754E-4</v>
      </c>
      <c r="CY29">
        <f t="shared" si="48"/>
        <v>1.6680563362688754E-4</v>
      </c>
      <c r="CZ29">
        <f t="shared" si="48"/>
        <v>1.6680563362688754E-4</v>
      </c>
      <c r="DA29">
        <f t="shared" si="48"/>
        <v>1.6680563362688754E-4</v>
      </c>
      <c r="DB29">
        <f t="shared" si="48"/>
        <v>1.6680563362688754E-4</v>
      </c>
      <c r="DC29">
        <f t="shared" si="48"/>
        <v>1.6680563362688754E-4</v>
      </c>
      <c r="DD29">
        <f t="shared" si="48"/>
        <v>1.6680563362688754E-4</v>
      </c>
      <c r="DE29">
        <f t="shared" si="48"/>
        <v>1.6680563362688754E-4</v>
      </c>
      <c r="DF29">
        <f t="shared" si="48"/>
        <v>1.6680563362688754E-4</v>
      </c>
      <c r="DG29">
        <f t="shared" si="48"/>
        <v>1.6680563362688754E-4</v>
      </c>
    </row>
    <row r="30" spans="1:111" ht="16" thickBot="1">
      <c r="A30" s="20">
        <v>15</v>
      </c>
      <c r="B30" s="78"/>
      <c r="C30" s="78"/>
      <c r="D30" s="59" t="str">
        <f t="shared" si="3"/>
        <v/>
      </c>
      <c r="E30" s="59" t="str">
        <f t="shared" si="4"/>
        <v/>
      </c>
      <c r="H30" s="63" t="s">
        <v>8</v>
      </c>
      <c r="I30" s="63">
        <f>IF(CA13,BY48,"")</f>
        <v>3.6591037502665453</v>
      </c>
      <c r="J30" s="63" t="s">
        <v>52</v>
      </c>
      <c r="K30" s="63">
        <f>IF(CA13,BY53,"")</f>
        <v>0.21323217657688026</v>
      </c>
      <c r="L30" s="63" t="s">
        <v>59</v>
      </c>
      <c r="M30" s="63">
        <f>IF(CA13,CA48,"")</f>
        <v>2.5979521416665199E-10</v>
      </c>
      <c r="N30" s="63">
        <f>IF($CA$13,CB48,"")</f>
        <v>3.1984436394405136</v>
      </c>
      <c r="O30" s="64">
        <f>IF($CA$13,CC48,"")</f>
        <v>4.1197638610925775</v>
      </c>
      <c r="P30" s="63" t="s">
        <v>163</v>
      </c>
      <c r="Q30" s="65"/>
      <c r="R30" s="63" t="s">
        <v>59</v>
      </c>
      <c r="S30" s="63" t="str">
        <f>IF(CG46,CK48,"")</f>
        <v/>
      </c>
      <c r="AG30" s="8">
        <f t="shared" si="5"/>
        <v>0</v>
      </c>
      <c r="AH30" s="8">
        <f t="shared" si="6"/>
        <v>0</v>
      </c>
      <c r="AI30" s="8">
        <f t="shared" si="7"/>
        <v>0</v>
      </c>
      <c r="AJ30" s="8">
        <f t="shared" si="8"/>
        <v>0</v>
      </c>
      <c r="AK30" s="8">
        <f t="shared" si="9"/>
        <v>0</v>
      </c>
      <c r="AL30" s="8">
        <f t="shared" si="10"/>
        <v>0</v>
      </c>
      <c r="AM30" s="8">
        <f t="shared" si="11"/>
        <v>0</v>
      </c>
      <c r="AN30" s="8">
        <f t="shared" si="12"/>
        <v>0</v>
      </c>
      <c r="AO30" s="8">
        <f t="shared" si="13"/>
        <v>0</v>
      </c>
      <c r="AP30" s="8">
        <f t="shared" si="14"/>
        <v>0</v>
      </c>
      <c r="AQ30" s="8">
        <f t="shared" si="15"/>
        <v>0</v>
      </c>
      <c r="AR30" s="8">
        <f t="shared" si="16"/>
        <v>0</v>
      </c>
      <c r="AS30" s="8">
        <f t="shared" si="17"/>
        <v>0</v>
      </c>
      <c r="AT30" s="8">
        <f t="shared" si="18"/>
        <v>0</v>
      </c>
      <c r="AU30" s="8" t="str">
        <f t="shared" si="19"/>
        <v/>
      </c>
      <c r="AV30" s="8" t="str">
        <f t="shared" si="25"/>
        <v/>
      </c>
      <c r="AW30" s="8" t="str">
        <f t="array" ref="AW30">IF(AG30,MMULT(MMULT(AI30:AJ30,$BY$30:$BZ$31),TRANSPOSE(AI30:AJ30)),"")</f>
        <v/>
      </c>
      <c r="AX30" s="8" t="str">
        <f t="shared" si="26"/>
        <v/>
      </c>
      <c r="AY30" s="8" t="str">
        <f t="array" ref="AY30">IF(AG30,MMULT(MMULT(AI30:AK30,$BY$60:$CA$62),TRANSPOSE(AI30:AK30)),"")</f>
        <v/>
      </c>
      <c r="AZ30" s="8" t="str">
        <f t="array" ref="AZ30">IF(AG30,MMULT(MMULT(AJ30:AK30,$BY$81:$BZ$82),TRANSPOSE(AJ30:AK30)),"")</f>
        <v/>
      </c>
      <c r="BA30" s="8" t="str">
        <f t="shared" si="27"/>
        <v/>
      </c>
      <c r="BB30" s="8" t="str">
        <f t="array" ref="BB30">IF(AG30,MMULT(MMULT(AL30:AM30,$BY$111:$BZ$112),TRANSPOSE(AL30:AM30)),"")</f>
        <v/>
      </c>
      <c r="BC30" s="8" t="str">
        <f t="shared" si="20"/>
        <v/>
      </c>
      <c r="BD30" s="8" t="str">
        <f t="shared" si="28"/>
        <v/>
      </c>
      <c r="BE30" s="8">
        <f t="shared" si="29"/>
        <v>1</v>
      </c>
      <c r="BF30" s="8">
        <f t="shared" si="30"/>
        <v>3.4999999999999996E-2</v>
      </c>
      <c r="BG30" s="8">
        <f t="shared" si="21"/>
        <v>0.21347389343117518</v>
      </c>
      <c r="BH30" s="8">
        <f t="shared" si="31"/>
        <v>1</v>
      </c>
      <c r="BI30" s="8">
        <f t="shared" si="32"/>
        <v>3.4999999999999996E-2</v>
      </c>
      <c r="BJ30" s="8">
        <f t="shared" si="22"/>
        <v>1.2249999999999997E-3</v>
      </c>
      <c r="BK30" s="8">
        <f t="shared" si="33"/>
        <v>1</v>
      </c>
      <c r="BL30" s="8">
        <f t="shared" si="23"/>
        <v>1.2249999999999997E-3</v>
      </c>
      <c r="BM30" s="8">
        <f t="shared" si="34"/>
        <v>0.14428097038043194</v>
      </c>
      <c r="BN30" s="8">
        <f t="array" ref="BN30">IF(BE30,$CA$29*SQRT(MMULT(MMULT(BH30:BI30,$BY$37:$BZ$38),TRANSPOSE(BH30:BI30))),"")</f>
        <v>2.5349937461831583E-2</v>
      </c>
      <c r="BO30" s="8">
        <f t="shared" si="35"/>
        <v>1.612310387891111E-2</v>
      </c>
      <c r="BP30" s="8">
        <f t="array" ref="BP30">IF(BE30,$CA$59*SQRT(MMULT(MMULT(BH30:BJ30,$BY$69:$CA$71),TRANSPOSE(BH30:BJ30))),"")</f>
        <v>4.0485010914183229E-3</v>
      </c>
      <c r="BQ30" s="8">
        <f t="array" ref="BQ30">IF(BE30,$CA$80*SQRT(MMULT(MMULT(BI30:BJ30,$BY$88:$BZ$89),TRANSPOSE(BI30:BJ30))),"")</f>
        <v>1.6136045092737007E-2</v>
      </c>
      <c r="BR30" s="8">
        <f t="shared" si="36"/>
        <v>6.1037823246371239E-3</v>
      </c>
      <c r="BS30" s="8">
        <f t="array" ref="BS30">IF(BE30,$CA$110*SQRT(MMULT(MMULT(BK30:BL30,$BY$118:$BZ$119),TRANSPOSE(BK30:BL30))),"")</f>
        <v>6.6713046708829105E-2</v>
      </c>
      <c r="BT30" s="8">
        <f t="shared" si="24"/>
        <v>4.0485010914183229E-3</v>
      </c>
      <c r="BU30" s="8">
        <f t="shared" si="37"/>
        <v>0.20942539233975685</v>
      </c>
      <c r="BV30" s="8">
        <f t="shared" si="38"/>
        <v>0.2175223945225935</v>
      </c>
      <c r="BX30" s="7" t="s">
        <v>45</v>
      </c>
      <c r="BY30" s="11">
        <f t="array" ref="BY30:BZ31">MINVERSE(MMULT(TRANSPOSE(AI16:AJ165),AI16:AJ165))</f>
        <v>0.13728932350970152</v>
      </c>
      <c r="BZ30" s="11">
        <v>-0.86105349924902064</v>
      </c>
      <c r="CD30" s="7" t="s">
        <v>168</v>
      </c>
      <c r="CE30" s="11">
        <f t="array" ref="CE30:CF31">MINVERSE(BY37:BZ38)</f>
        <v>9391.337542331612</v>
      </c>
      <c r="CF30" s="11">
        <v>718.32999241645609</v>
      </c>
      <c r="CM30" t="s">
        <v>97</v>
      </c>
      <c r="CN30" s="11">
        <f t="array" ref="CN30">MMULT(TRANSPOSE(CN26:CN27),MMULT($BY$37:$BZ$38,CN26:CN27))</f>
        <v>1.5655381415611709E-5</v>
      </c>
      <c r="CO30" s="11">
        <f t="array" ref="CO30">MMULT(TRANSPOSE(CO26:CO27),MMULT($BY$37:$BZ$38,CO26:CO27))</f>
        <v>2.3560580268754614E-5</v>
      </c>
      <c r="CP30" s="11">
        <f t="array" ref="CP30">MMULT(TRANSPOSE(CP26:CP27),MMULT($BY$37:$BZ$38,CP26:CP27))</f>
        <v>2.3560580268754614E-5</v>
      </c>
      <c r="CQ30" s="11">
        <f t="array" ref="CQ30">MMULT(TRANSPOSE(CQ26:CQ27),MMULT($BY$37:$BZ$38,CQ26:CQ27))</f>
        <v>2.3560580268754614E-5</v>
      </c>
      <c r="CR30" s="11">
        <f t="array" ref="CR30">MMULT(TRANSPOSE(CR26:CR27),MMULT($BY$37:$BZ$38,CR26:CR27))</f>
        <v>2.3560580268754614E-5</v>
      </c>
      <c r="CS30" s="11">
        <f t="array" ref="CS30">MMULT(TRANSPOSE(CS26:CS27),MMULT($BY$37:$BZ$38,CS26:CS27))</f>
        <v>2.3560580268754614E-5</v>
      </c>
      <c r="CT30" s="11">
        <f t="array" ref="CT30">MMULT(TRANSPOSE(CT26:CT27),MMULT($BY$37:$BZ$38,CT26:CT27))</f>
        <v>2.3560580268754614E-5</v>
      </c>
      <c r="CU30" s="11">
        <f t="array" ref="CU30">MMULT(TRANSPOSE(CU26:CU27),MMULT($BY$37:$BZ$38,CU26:CU27))</f>
        <v>2.3560580268754614E-5</v>
      </c>
      <c r="CV30" s="11">
        <f t="array" ref="CV30">MMULT(TRANSPOSE(CV26:CV27),MMULT($BY$37:$BZ$38,CV26:CV27))</f>
        <v>2.3560580268754614E-5</v>
      </c>
      <c r="CW30" s="11">
        <f t="array" ref="CW30">MMULT(TRANSPOSE(CW26:CW27),MMULT($BY$37:$BZ$38,CW26:CW27))</f>
        <v>2.3560580268754614E-5</v>
      </c>
      <c r="CX30" s="11">
        <f t="array" ref="CX30">MMULT(TRANSPOSE(CX26:CX27),MMULT($BY$37:$BZ$38,CX26:CX27))</f>
        <v>2.3560580268754614E-5</v>
      </c>
      <c r="CY30" s="11">
        <f t="array" ref="CY30">MMULT(TRANSPOSE(CY26:CY27),MMULT($BY$37:$BZ$38,CY26:CY27))</f>
        <v>2.3560580268754614E-5</v>
      </c>
      <c r="CZ30" s="11">
        <f t="array" ref="CZ30">MMULT(TRANSPOSE(CZ26:CZ27),MMULT($BY$37:$BZ$38,CZ26:CZ27))</f>
        <v>2.3560580268754614E-5</v>
      </c>
      <c r="DA30" s="11">
        <f t="array" ref="DA30">MMULT(TRANSPOSE(DA26:DA27),MMULT($BY$37:$BZ$38,DA26:DA27))</f>
        <v>2.3560580268754614E-5</v>
      </c>
      <c r="DB30" s="11">
        <f t="array" ref="DB30">MMULT(TRANSPOSE(DB26:DB27),MMULT($BY$37:$BZ$38,DB26:DB27))</f>
        <v>2.3560580268754614E-5</v>
      </c>
      <c r="DC30" s="11">
        <f t="array" ref="DC30">MMULT(TRANSPOSE(DC26:DC27),MMULT($BY$37:$BZ$38,DC26:DC27))</f>
        <v>2.3560580268754614E-5</v>
      </c>
      <c r="DD30" s="11">
        <f t="array" ref="DD30">MMULT(TRANSPOSE(DD26:DD27),MMULT($BY$37:$BZ$38,DD26:DD27))</f>
        <v>2.3560580268754614E-5</v>
      </c>
      <c r="DE30" s="11">
        <f t="array" ref="DE30">MMULT(TRANSPOSE(DE26:DE27),MMULT($BY$37:$BZ$38,DE26:DE27))</f>
        <v>2.3560580268754614E-5</v>
      </c>
      <c r="DF30" s="11">
        <f t="array" ref="DF30">MMULT(TRANSPOSE(DF26:DF27),MMULT($BY$37:$BZ$38,DF26:DF27))</f>
        <v>2.3560580268754614E-5</v>
      </c>
      <c r="DG30" s="11">
        <f t="array" ref="DG30">MMULT(TRANSPOSE(DG26:DG27),MMULT($BY$37:$BZ$38,DG26:DG27))</f>
        <v>2.3560580268754614E-5</v>
      </c>
    </row>
    <row r="31" spans="1:111" ht="17">
      <c r="A31" s="20">
        <v>16</v>
      </c>
      <c r="B31" s="78"/>
      <c r="C31" s="78"/>
      <c r="D31" s="59" t="str">
        <f t="shared" si="3"/>
        <v/>
      </c>
      <c r="E31" s="59" t="str">
        <f t="shared" si="4"/>
        <v/>
      </c>
      <c r="H31" s="6" t="s">
        <v>9</v>
      </c>
      <c r="I31" s="6">
        <f>IF(CA13,BY51,"")</f>
        <v>8.8108609463084533E-2</v>
      </c>
      <c r="J31" s="6"/>
      <c r="K31" s="6"/>
      <c r="L31" s="6"/>
      <c r="M31" s="6"/>
      <c r="O31" s="76"/>
      <c r="P31" t="s">
        <v>173</v>
      </c>
      <c r="R31" s="56" t="s">
        <v>59</v>
      </c>
      <c r="S31" s="56" t="str">
        <f>IF(CG46,CG49,"")</f>
        <v/>
      </c>
      <c r="AG31" s="8">
        <f t="shared" si="5"/>
        <v>0</v>
      </c>
      <c r="AH31" s="8">
        <f t="shared" si="6"/>
        <v>0</v>
      </c>
      <c r="AI31" s="8">
        <f t="shared" si="7"/>
        <v>0</v>
      </c>
      <c r="AJ31" s="8">
        <f t="shared" si="8"/>
        <v>0</v>
      </c>
      <c r="AK31" s="8">
        <f t="shared" si="9"/>
        <v>0</v>
      </c>
      <c r="AL31" s="8">
        <f t="shared" si="10"/>
        <v>0</v>
      </c>
      <c r="AM31" s="8">
        <f t="shared" si="11"/>
        <v>0</v>
      </c>
      <c r="AN31" s="8">
        <f t="shared" si="12"/>
        <v>0</v>
      </c>
      <c r="AO31" s="8">
        <f t="shared" si="13"/>
        <v>0</v>
      </c>
      <c r="AP31" s="8">
        <f t="shared" si="14"/>
        <v>0</v>
      </c>
      <c r="AQ31" s="8">
        <f t="shared" si="15"/>
        <v>0</v>
      </c>
      <c r="AR31" s="8">
        <f t="shared" si="16"/>
        <v>0</v>
      </c>
      <c r="AS31" s="8">
        <f t="shared" si="17"/>
        <v>0</v>
      </c>
      <c r="AT31" s="8">
        <f t="shared" si="18"/>
        <v>0</v>
      </c>
      <c r="AU31" s="8" t="str">
        <f t="shared" si="19"/>
        <v/>
      </c>
      <c r="AV31" s="8" t="str">
        <f t="shared" si="25"/>
        <v/>
      </c>
      <c r="AW31" s="8" t="str">
        <f t="array" ref="AW31">IF(AG31,MMULT(MMULT(AI31:AJ31,$BY$30:$BZ$31),TRANSPOSE(AI31:AJ31)),"")</f>
        <v/>
      </c>
      <c r="AX31" s="8" t="str">
        <f t="shared" si="26"/>
        <v/>
      </c>
      <c r="AY31" s="8" t="str">
        <f t="array" ref="AY31">IF(AG31,MMULT(MMULT(AI31:AK31,$BY$60:$CA$62),TRANSPOSE(AI31:AK31)),"")</f>
        <v/>
      </c>
      <c r="AZ31" s="8" t="str">
        <f t="array" ref="AZ31">IF(AG31,MMULT(MMULT(AJ31:AK31,$BY$81:$BZ$82),TRANSPOSE(AJ31:AK31)),"")</f>
        <v/>
      </c>
      <c r="BA31" s="8" t="str">
        <f t="shared" si="27"/>
        <v/>
      </c>
      <c r="BB31" s="8" t="str">
        <f t="array" ref="BB31">IF(AG31,MMULT(MMULT(AL31:AM31,$BY$111:$BZ$112),TRANSPOSE(AL31:AM31)),"")</f>
        <v/>
      </c>
      <c r="BC31" s="8" t="str">
        <f t="shared" si="20"/>
        <v/>
      </c>
      <c r="BD31" s="8" t="str">
        <f t="shared" si="28"/>
        <v/>
      </c>
      <c r="BE31" s="8">
        <f t="shared" si="29"/>
        <v>1</v>
      </c>
      <c r="BF31" s="8">
        <f t="shared" si="30"/>
        <v>3.7499999999999999E-2</v>
      </c>
      <c r="BG31" s="8">
        <f t="shared" si="21"/>
        <v>0.22401654629803194</v>
      </c>
      <c r="BH31" s="8">
        <f t="shared" si="31"/>
        <v>1</v>
      </c>
      <c r="BI31" s="8">
        <f t="shared" si="32"/>
        <v>3.7499999999999999E-2</v>
      </c>
      <c r="BJ31" s="8">
        <f t="shared" si="22"/>
        <v>1.4062499999999999E-3</v>
      </c>
      <c r="BK31" s="8">
        <f t="shared" si="33"/>
        <v>1</v>
      </c>
      <c r="BL31" s="8">
        <f t="shared" si="23"/>
        <v>1.4062499999999999E-3</v>
      </c>
      <c r="BM31" s="8">
        <f t="shared" si="34"/>
        <v>0.14428097038043194</v>
      </c>
      <c r="BN31" s="8">
        <f t="array" ref="BN31">IF(BE31,$CA$29*SQRT(MMULT(MMULT(BH31:BI31,$BY$37:$BZ$38),TRANSPOSE(BH31:BI31))),"")</f>
        <v>2.5031801013377708E-2</v>
      </c>
      <c r="BO31" s="8">
        <f t="shared" si="35"/>
        <v>1.727475415597619E-2</v>
      </c>
      <c r="BP31" s="8">
        <f t="array" ref="BP31">IF(BE31,$CA$59*SQRT(MMULT(MMULT(BH31:BJ31,$BY$69:$CA$71),TRANSPOSE(BH31:BJ31))),"")</f>
        <v>4.0262598234302891E-3</v>
      </c>
      <c r="BQ31" s="8">
        <f t="array" ref="BQ31">IF(BE31,$CA$80*SQRT(MMULT(MMULT(BI31:BJ31,$BY$88:$BZ$89),TRANSPOSE(BI31:BJ31))),"")</f>
        <v>1.7074733064994085E-2</v>
      </c>
      <c r="BR31" s="8">
        <f t="shared" si="36"/>
        <v>7.0068929747109862E-3</v>
      </c>
      <c r="BS31" s="8">
        <f t="array" ref="BS31">IF(BE31,$CA$110*SQRT(MMULT(MMULT(BK31:BL31,$BY$118:$BZ$119),TRANSPOSE(BK31:BL31))),"")</f>
        <v>6.6480755707810729E-2</v>
      </c>
      <c r="BT31" s="8">
        <f t="shared" si="24"/>
        <v>4.0262598234302891E-3</v>
      </c>
      <c r="BU31" s="8">
        <f t="shared" si="37"/>
        <v>0.21999028647460164</v>
      </c>
      <c r="BV31" s="8">
        <f t="shared" si="38"/>
        <v>0.22804280612146224</v>
      </c>
      <c r="BX31" s="7"/>
      <c r="BY31" s="11">
        <v>-0.86105349924902064</v>
      </c>
      <c r="BZ31" s="11">
        <v>11.257283057680221</v>
      </c>
      <c r="CB31" s="8" t="s">
        <v>135</v>
      </c>
      <c r="CC31" s="8" t="s">
        <v>136</v>
      </c>
      <c r="CD31" s="7"/>
      <c r="CE31" s="11">
        <v>718.32999241645609</v>
      </c>
      <c r="CF31" s="11">
        <v>114.53299800952692</v>
      </c>
      <c r="CM31" t="s">
        <v>98</v>
      </c>
      <c r="CN31">
        <f>CN29+CN30</f>
        <v>9.9058198229055484E-5</v>
      </c>
      <c r="CO31">
        <f t="shared" ref="CO31:DG31" si="49">CO29+CO30</f>
        <v>1.9036621389564216E-4</v>
      </c>
      <c r="CP31">
        <f t="shared" si="49"/>
        <v>1.9036621389564216E-4</v>
      </c>
      <c r="CQ31">
        <f t="shared" si="49"/>
        <v>1.9036621389564216E-4</v>
      </c>
      <c r="CR31">
        <f t="shared" si="49"/>
        <v>1.9036621389564216E-4</v>
      </c>
      <c r="CS31">
        <f t="shared" si="49"/>
        <v>1.9036621389564216E-4</v>
      </c>
      <c r="CT31">
        <f t="shared" si="49"/>
        <v>1.9036621389564216E-4</v>
      </c>
      <c r="CU31">
        <f t="shared" si="49"/>
        <v>1.9036621389564216E-4</v>
      </c>
      <c r="CV31">
        <f t="shared" si="49"/>
        <v>1.9036621389564216E-4</v>
      </c>
      <c r="CW31">
        <f t="shared" si="49"/>
        <v>1.9036621389564216E-4</v>
      </c>
      <c r="CX31">
        <f t="shared" si="49"/>
        <v>1.9036621389564216E-4</v>
      </c>
      <c r="CY31">
        <f t="shared" si="49"/>
        <v>1.9036621389564216E-4</v>
      </c>
      <c r="CZ31">
        <f t="shared" si="49"/>
        <v>1.9036621389564216E-4</v>
      </c>
      <c r="DA31">
        <f t="shared" si="49"/>
        <v>1.9036621389564216E-4</v>
      </c>
      <c r="DB31">
        <f t="shared" si="49"/>
        <v>1.9036621389564216E-4</v>
      </c>
      <c r="DC31">
        <f t="shared" si="49"/>
        <v>1.9036621389564216E-4</v>
      </c>
      <c r="DD31">
        <f t="shared" si="49"/>
        <v>1.9036621389564216E-4</v>
      </c>
      <c r="DE31">
        <f t="shared" si="49"/>
        <v>1.9036621389564216E-4</v>
      </c>
      <c r="DF31">
        <f t="shared" si="49"/>
        <v>1.9036621389564216E-4</v>
      </c>
      <c r="DG31">
        <f t="shared" si="49"/>
        <v>1.9036621389564216E-4</v>
      </c>
    </row>
    <row r="32" spans="1:111" ht="17">
      <c r="A32" s="20">
        <v>17</v>
      </c>
      <c r="B32" s="78"/>
      <c r="C32" s="78"/>
      <c r="D32" s="59" t="str">
        <f t="shared" si="3"/>
        <v/>
      </c>
      <c r="E32" s="59" t="str">
        <f t="shared" si="4"/>
        <v/>
      </c>
      <c r="H32" s="6" t="s">
        <v>12</v>
      </c>
      <c r="I32" s="10">
        <f>IF(CA13,BY54,"")</f>
        <v>-63.96378327682794</v>
      </c>
      <c r="J32" s="6" t="s">
        <v>183</v>
      </c>
      <c r="K32" s="14">
        <f>IF(CA13,BY56,"")</f>
        <v>0.95771972371377856</v>
      </c>
      <c r="L32" s="15" t="s">
        <v>184</v>
      </c>
      <c r="M32" s="14">
        <f>IF(CA13,CA56,"")</f>
        <v>0.95446739476868458</v>
      </c>
      <c r="N32" s="6" t="s">
        <v>85</v>
      </c>
      <c r="O32" s="61">
        <f>IF(CA13,CA54,"")</f>
        <v>2.5979521416665199E-10</v>
      </c>
      <c r="AG32" s="8">
        <f t="shared" si="5"/>
        <v>0</v>
      </c>
      <c r="AH32" s="8">
        <f t="shared" si="6"/>
        <v>0</v>
      </c>
      <c r="AI32" s="8">
        <f t="shared" si="7"/>
        <v>0</v>
      </c>
      <c r="AJ32" s="8">
        <f t="shared" si="8"/>
        <v>0</v>
      </c>
      <c r="AK32" s="8">
        <f t="shared" si="9"/>
        <v>0</v>
      </c>
      <c r="AL32" s="8">
        <f t="shared" si="10"/>
        <v>0</v>
      </c>
      <c r="AM32" s="8">
        <f t="shared" si="11"/>
        <v>0</v>
      </c>
      <c r="AN32" s="8">
        <f t="shared" si="12"/>
        <v>0</v>
      </c>
      <c r="AO32" s="8">
        <f t="shared" si="13"/>
        <v>0</v>
      </c>
      <c r="AP32" s="8">
        <f t="shared" si="14"/>
        <v>0</v>
      </c>
      <c r="AQ32" s="8">
        <f t="shared" si="15"/>
        <v>0</v>
      </c>
      <c r="AR32" s="8">
        <f t="shared" si="16"/>
        <v>0</v>
      </c>
      <c r="AS32" s="8">
        <f t="shared" si="17"/>
        <v>0</v>
      </c>
      <c r="AT32" s="8">
        <f t="shared" si="18"/>
        <v>0</v>
      </c>
      <c r="AU32" s="8" t="str">
        <f t="shared" si="19"/>
        <v/>
      </c>
      <c r="AV32" s="8" t="str">
        <f t="shared" si="25"/>
        <v/>
      </c>
      <c r="AW32" s="8" t="str">
        <f t="array" ref="AW32">IF(AG32,MMULT(MMULT(AI32:AJ32,$BY$30:$BZ$31),TRANSPOSE(AI32:AJ32)),"")</f>
        <v/>
      </c>
      <c r="AX32" s="8" t="str">
        <f t="shared" si="26"/>
        <v/>
      </c>
      <c r="AY32" s="8" t="str">
        <f t="array" ref="AY32">IF(AG32,MMULT(MMULT(AI32:AK32,$BY$60:$CA$62),TRANSPOSE(AI32:AK32)),"")</f>
        <v/>
      </c>
      <c r="AZ32" s="8" t="str">
        <f t="array" ref="AZ32">IF(AG32,MMULT(MMULT(AJ32:AK32,$BY$81:$BZ$82),TRANSPOSE(AJ32:AK32)),"")</f>
        <v/>
      </c>
      <c r="BA32" s="8" t="str">
        <f t="shared" si="27"/>
        <v/>
      </c>
      <c r="BB32" s="8" t="str">
        <f t="array" ref="BB32">IF(AG32,MMULT(MMULT(AL32:AM32,$BY$111:$BZ$112),TRANSPOSE(AL32:AM32)),"")</f>
        <v/>
      </c>
      <c r="BC32" s="8" t="str">
        <f t="shared" si="20"/>
        <v/>
      </c>
      <c r="BD32" s="8" t="str">
        <f t="shared" si="28"/>
        <v/>
      </c>
      <c r="BE32" s="8">
        <f t="shared" si="29"/>
        <v>1</v>
      </c>
      <c r="BF32" s="8">
        <f t="shared" si="30"/>
        <v>0.04</v>
      </c>
      <c r="BG32" s="8">
        <f t="shared" si="21"/>
        <v>0.23447599041358558</v>
      </c>
      <c r="BH32" s="8">
        <f t="shared" si="31"/>
        <v>1</v>
      </c>
      <c r="BI32" s="8">
        <f t="shared" si="32"/>
        <v>0.04</v>
      </c>
      <c r="BJ32" s="8">
        <f t="shared" si="22"/>
        <v>1.6000000000000001E-3</v>
      </c>
      <c r="BK32" s="8">
        <f t="shared" si="33"/>
        <v>1</v>
      </c>
      <c r="BL32" s="8">
        <f t="shared" si="23"/>
        <v>1.6000000000000001E-3</v>
      </c>
      <c r="BM32" s="8">
        <f t="shared" si="34"/>
        <v>0.14428097038043194</v>
      </c>
      <c r="BN32" s="8">
        <f t="array" ref="BN32">IF(BE32,$CA$29*SQRT(MMULT(MMULT(BH32:BI32,$BY$37:$BZ$38),TRANSPOSE(BH32:BI32))),"")</f>
        <v>2.4729711319350051E-2</v>
      </c>
      <c r="BO32" s="8">
        <f t="shared" si="35"/>
        <v>1.8426404433041273E-2</v>
      </c>
      <c r="BP32" s="8">
        <f t="array" ref="BP32">IF(BE32,$CA$59*SQRT(MMULT(MMULT(BH32:BJ32,$BY$69:$CA$71),TRANSPOSE(BH32:BJ32))),"")</f>
        <v>4.0294526634967439E-3</v>
      </c>
      <c r="BQ32" s="8">
        <f t="array" ref="BQ32">IF(BE32,$CA$80*SQRT(MMULT(MMULT(BI32:BJ32,$BY$88:$BZ$89),TRANSPOSE(BI32:BJ32))),"")</f>
        <v>1.7985350841162102E-2</v>
      </c>
      <c r="BR32" s="8">
        <f t="shared" si="36"/>
        <v>7.9722871178933893E-3</v>
      </c>
      <c r="BS32" s="8">
        <f t="array" ref="BS32">IF(BE32,$CA$110*SQRT(MMULT(MMULT(BK32:BL32,$BY$118:$BZ$119),TRANSPOSE(BK32:BL32))),"")</f>
        <v>6.6235846456473235E-2</v>
      </c>
      <c r="BT32" s="8">
        <f t="shared" si="24"/>
        <v>4.0294526634967439E-3</v>
      </c>
      <c r="BU32" s="8">
        <f t="shared" si="37"/>
        <v>0.23044653775008883</v>
      </c>
      <c r="BV32" s="8">
        <f t="shared" si="38"/>
        <v>0.23850544307708232</v>
      </c>
      <c r="BX32" s="7" t="s">
        <v>5</v>
      </c>
      <c r="BY32" s="11">
        <f t="array" ref="BY32:BY33">MMULT(BY30:BZ31,MMULT(TRANSPOSE(AI16:AJ165),AH16:AH165))</f>
        <v>0.1067678942408774</v>
      </c>
      <c r="BZ32" s="7" t="s">
        <v>59</v>
      </c>
      <c r="CA32" s="7">
        <f>TDIST(ABS(BY32/BY39),BY35,2)</f>
        <v>7.6000073728802715E-6</v>
      </c>
      <c r="CB32" s="7">
        <f>BY32-TINV(0.05,$BY$35)*BY39</f>
        <v>7.5597765274893217E-2</v>
      </c>
      <c r="CC32" s="7">
        <f>BY32+TINV(0.05,$BY$35)*BY39</f>
        <v>0.1379380232068616</v>
      </c>
      <c r="CD32" s="7" t="s">
        <v>162</v>
      </c>
      <c r="CE32" s="11">
        <f>Q23</f>
        <v>0</v>
      </c>
      <c r="CF32" s="7" t="s">
        <v>169</v>
      </c>
      <c r="CG32" s="11">
        <f>BY32-CE32</f>
        <v>0.1067678942408774</v>
      </c>
      <c r="CH32" s="7" t="s">
        <v>175</v>
      </c>
      <c r="CI32" s="7">
        <f>CG32^2/BY39^2</f>
        <v>55.69856471739007</v>
      </c>
      <c r="CJ32" s="7" t="s">
        <v>176</v>
      </c>
      <c r="CK32" s="7">
        <f>_xlfn.F.DIST.RT(CI32,1,BY35)</f>
        <v>7.6000073728802715E-6</v>
      </c>
      <c r="CM32" s="27" t="s">
        <v>88</v>
      </c>
      <c r="CN32">
        <f t="shared" ref="CN32:DG32" si="50">IF(CN13,CN24,"")</f>
        <v>3.1855795291250599E-2</v>
      </c>
      <c r="CO32" t="str">
        <f t="shared" si="50"/>
        <v/>
      </c>
      <c r="CP32" t="str">
        <f t="shared" si="50"/>
        <v/>
      </c>
      <c r="CQ32" t="str">
        <f t="shared" si="50"/>
        <v/>
      </c>
      <c r="CR32" t="str">
        <f t="shared" si="50"/>
        <v/>
      </c>
      <c r="CS32" t="str">
        <f t="shared" si="50"/>
        <v/>
      </c>
      <c r="CT32" t="str">
        <f t="shared" si="50"/>
        <v/>
      </c>
      <c r="CU32" t="str">
        <f t="shared" si="50"/>
        <v/>
      </c>
      <c r="CV32" t="str">
        <f t="shared" si="50"/>
        <v/>
      </c>
      <c r="CW32" t="str">
        <f t="shared" si="50"/>
        <v/>
      </c>
      <c r="CX32" t="str">
        <f t="shared" si="50"/>
        <v/>
      </c>
      <c r="CY32" t="str">
        <f t="shared" si="50"/>
        <v/>
      </c>
      <c r="CZ32" t="str">
        <f t="shared" si="50"/>
        <v/>
      </c>
      <c r="DA32" t="str">
        <f t="shared" si="50"/>
        <v/>
      </c>
      <c r="DB32" t="str">
        <f t="shared" si="50"/>
        <v/>
      </c>
      <c r="DC32" t="str">
        <f t="shared" si="50"/>
        <v/>
      </c>
      <c r="DD32" t="str">
        <f t="shared" si="50"/>
        <v/>
      </c>
      <c r="DE32" t="str">
        <f t="shared" si="50"/>
        <v/>
      </c>
      <c r="DF32" t="str">
        <f t="shared" si="50"/>
        <v/>
      </c>
      <c r="DG32" t="str">
        <f t="shared" si="50"/>
        <v/>
      </c>
    </row>
    <row r="33" spans="1:111">
      <c r="A33" s="20">
        <v>18</v>
      </c>
      <c r="B33" s="78"/>
      <c r="C33" s="78"/>
      <c r="D33" s="59" t="str">
        <f t="shared" si="3"/>
        <v/>
      </c>
      <c r="E33" s="59" t="str">
        <f t="shared" si="4"/>
        <v/>
      </c>
      <c r="O33" s="62"/>
      <c r="AG33" s="8">
        <f t="shared" si="5"/>
        <v>0</v>
      </c>
      <c r="AH33" s="8">
        <f t="shared" si="6"/>
        <v>0</v>
      </c>
      <c r="AI33" s="8">
        <f t="shared" si="7"/>
        <v>0</v>
      </c>
      <c r="AJ33" s="8">
        <f t="shared" si="8"/>
        <v>0</v>
      </c>
      <c r="AK33" s="8">
        <f t="shared" si="9"/>
        <v>0</v>
      </c>
      <c r="AL33" s="8">
        <f t="shared" si="10"/>
        <v>0</v>
      </c>
      <c r="AM33" s="8">
        <f t="shared" si="11"/>
        <v>0</v>
      </c>
      <c r="AN33" s="8">
        <f t="shared" si="12"/>
        <v>0</v>
      </c>
      <c r="AO33" s="8">
        <f t="shared" si="13"/>
        <v>0</v>
      </c>
      <c r="AP33" s="8">
        <f t="shared" si="14"/>
        <v>0</v>
      </c>
      <c r="AQ33" s="8">
        <f t="shared" si="15"/>
        <v>0</v>
      </c>
      <c r="AR33" s="8">
        <f t="shared" si="16"/>
        <v>0</v>
      </c>
      <c r="AS33" s="8">
        <f t="shared" si="17"/>
        <v>0</v>
      </c>
      <c r="AT33" s="8">
        <f t="shared" si="18"/>
        <v>0</v>
      </c>
      <c r="AU33" s="8" t="str">
        <f t="shared" si="19"/>
        <v/>
      </c>
      <c r="AV33" s="8" t="str">
        <f t="shared" si="25"/>
        <v/>
      </c>
      <c r="AW33" s="8" t="str">
        <f t="array" ref="AW33">IF(AG33,MMULT(MMULT(AI33:AJ33,$BY$30:$BZ$31),TRANSPOSE(AI33:AJ33)),"")</f>
        <v/>
      </c>
      <c r="AX33" s="8" t="str">
        <f t="shared" si="26"/>
        <v/>
      </c>
      <c r="AY33" s="8" t="str">
        <f t="array" ref="AY33">IF(AG33,MMULT(MMULT(AI33:AK33,$BY$60:$CA$62),TRANSPOSE(AI33:AK33)),"")</f>
        <v/>
      </c>
      <c r="AZ33" s="8" t="str">
        <f t="array" ref="AZ33">IF(AG33,MMULT(MMULT(AJ33:AK33,$BY$81:$BZ$82),TRANSPOSE(AJ33:AK33)),"")</f>
        <v/>
      </c>
      <c r="BA33" s="8" t="str">
        <f t="shared" si="27"/>
        <v/>
      </c>
      <c r="BB33" s="8" t="str">
        <f t="array" ref="BB33">IF(AG33,MMULT(MMULT(AL33:AM33,$BY$111:$BZ$112),TRANSPOSE(AL33:AM33)),"")</f>
        <v/>
      </c>
      <c r="BC33" s="8" t="str">
        <f t="shared" si="20"/>
        <v/>
      </c>
      <c r="BD33" s="8" t="str">
        <f t="shared" si="28"/>
        <v/>
      </c>
      <c r="BE33" s="8">
        <f t="shared" si="29"/>
        <v>1</v>
      </c>
      <c r="BF33" s="8">
        <f t="shared" si="30"/>
        <v>4.2500000000000003E-2</v>
      </c>
      <c r="BG33" s="8">
        <f t="shared" si="21"/>
        <v>0.24485222577783605</v>
      </c>
      <c r="BH33" s="8">
        <f t="shared" si="31"/>
        <v>1</v>
      </c>
      <c r="BI33" s="8">
        <f t="shared" si="32"/>
        <v>4.2500000000000003E-2</v>
      </c>
      <c r="BJ33" s="8">
        <f t="shared" si="22"/>
        <v>1.8062500000000003E-3</v>
      </c>
      <c r="BK33" s="8">
        <f t="shared" si="33"/>
        <v>1</v>
      </c>
      <c r="BL33" s="8">
        <f t="shared" si="23"/>
        <v>1.8062500000000003E-3</v>
      </c>
      <c r="BM33" s="8">
        <f t="shared" si="34"/>
        <v>0.14428097038043194</v>
      </c>
      <c r="BN33" s="8">
        <f t="array" ref="BN33">IF(BE33,$CA$29*SQRT(MMULT(MMULT(BH33:BI33,$BY$37:$BZ$38),TRANSPOSE(BH33:BI33))),"")</f>
        <v>2.4444263319108855E-2</v>
      </c>
      <c r="BO33" s="8">
        <f t="shared" si="35"/>
        <v>1.9578054710106353E-2</v>
      </c>
      <c r="BP33" s="8">
        <f t="array" ref="BP33">IF(BE33,$CA$59*SQRT(MMULT(MMULT(BH33:BJ33,$BY$69:$CA$71),TRANSPOSE(BH33:BJ33))),"")</f>
        <v>4.0561277224890483E-3</v>
      </c>
      <c r="BQ33" s="8">
        <f t="array" ref="BQ33">IF(BE33,$CA$80*SQRT(MMULT(MMULT(BI33:BJ33,$BY$88:$BZ$89),TRANSPOSE(BI33:BJ33))),"")</f>
        <v>1.8868000737610229E-2</v>
      </c>
      <c r="BR33" s="8">
        <f t="shared" si="36"/>
        <v>8.999964754184334E-3</v>
      </c>
      <c r="BS33" s="8">
        <f t="array" ref="BS33">IF(BE33,$CA$110*SQRT(MMULT(MMULT(BK33:BL33,$BY$118:$BZ$119),TRANSPOSE(BK33:BL33))),"")</f>
        <v>6.5979042312929892E-2</v>
      </c>
      <c r="BT33" s="8">
        <f t="shared" si="24"/>
        <v>4.0561277224890483E-3</v>
      </c>
      <c r="BU33" s="8">
        <f t="shared" si="37"/>
        <v>0.24079609805534699</v>
      </c>
      <c r="BV33" s="8">
        <f t="shared" si="38"/>
        <v>0.24890835350032511</v>
      </c>
      <c r="BX33" s="7" t="s">
        <v>8</v>
      </c>
      <c r="BY33" s="11">
        <v>2.9894750668892804</v>
      </c>
      <c r="BZ33" s="7" t="s">
        <v>59</v>
      </c>
      <c r="CA33" s="7">
        <f>TDIST(ABS(BY33/BY40),BY35,2)</f>
        <v>2.6082099658776994E-11</v>
      </c>
      <c r="CB33" s="7">
        <f>BY33-TINV(0.05,$BY$35)*BY40</f>
        <v>2.7072230786960563</v>
      </c>
      <c r="CC33" s="7">
        <f>BY33+TINV(0.05,$BY$35)*BY40</f>
        <v>3.2717270550825046</v>
      </c>
      <c r="CD33" s="7" t="s">
        <v>163</v>
      </c>
      <c r="CE33" s="11">
        <f>Q24</f>
        <v>0</v>
      </c>
      <c r="CG33" s="11">
        <f>BY33-CE33</f>
        <v>2.9894750668892804</v>
      </c>
      <c r="CH33" s="7" t="s">
        <v>177</v>
      </c>
      <c r="CI33" s="7">
        <f>CG33^2/BY40^2</f>
        <v>532.54424949535871</v>
      </c>
      <c r="CJ33" s="7" t="s">
        <v>178</v>
      </c>
      <c r="CK33" s="7">
        <f>_xlfn.F.DIST.RT(CI33,1,BY35)</f>
        <v>2.6082099658776994E-11</v>
      </c>
      <c r="CM33" s="27" t="s">
        <v>89</v>
      </c>
      <c r="CN33">
        <f t="shared" ref="CN33:DG33" si="51">IF(CN13,SQRT(CN31),"")</f>
        <v>9.9527985124313392E-3</v>
      </c>
      <c r="CO33" t="str">
        <f t="shared" si="51"/>
        <v/>
      </c>
      <c r="CP33" t="str">
        <f t="shared" si="51"/>
        <v/>
      </c>
      <c r="CQ33" t="str">
        <f t="shared" si="51"/>
        <v/>
      </c>
      <c r="CR33" t="str">
        <f t="shared" si="51"/>
        <v/>
      </c>
      <c r="CS33" t="str">
        <f t="shared" si="51"/>
        <v/>
      </c>
      <c r="CT33" t="str">
        <f t="shared" si="51"/>
        <v/>
      </c>
      <c r="CU33" t="str">
        <f t="shared" si="51"/>
        <v/>
      </c>
      <c r="CV33" t="str">
        <f t="shared" si="51"/>
        <v/>
      </c>
      <c r="CW33" t="str">
        <f t="shared" si="51"/>
        <v/>
      </c>
      <c r="CX33" t="str">
        <f t="shared" si="51"/>
        <v/>
      </c>
      <c r="CY33" t="str">
        <f t="shared" si="51"/>
        <v/>
      </c>
      <c r="CZ33" t="str">
        <f t="shared" si="51"/>
        <v/>
      </c>
      <c r="DA33" t="str">
        <f t="shared" si="51"/>
        <v/>
      </c>
      <c r="DB33" t="str">
        <f t="shared" si="51"/>
        <v/>
      </c>
      <c r="DC33" t="str">
        <f t="shared" si="51"/>
        <v/>
      </c>
      <c r="DD33" t="str">
        <f t="shared" si="51"/>
        <v/>
      </c>
      <c r="DE33" t="str">
        <f t="shared" si="51"/>
        <v/>
      </c>
      <c r="DF33" t="str">
        <f t="shared" si="51"/>
        <v/>
      </c>
      <c r="DG33" t="str">
        <f t="shared" si="51"/>
        <v/>
      </c>
    </row>
    <row r="34" spans="1:111">
      <c r="A34" s="20">
        <v>19</v>
      </c>
      <c r="B34" s="78"/>
      <c r="C34" s="78"/>
      <c r="D34" s="59" t="str">
        <f t="shared" si="3"/>
        <v/>
      </c>
      <c r="E34" s="59" t="str">
        <f t="shared" si="4"/>
        <v/>
      </c>
      <c r="H34" s="41" t="str">
        <f>BX58</f>
        <v>model 2</v>
      </c>
      <c r="I34" s="40" t="str">
        <f>BY58</f>
        <v>y = a.0 + a.1*x + a.2*x^2</v>
      </c>
      <c r="J34" s="41"/>
      <c r="K34" s="41"/>
      <c r="L34" s="42"/>
      <c r="M34" s="42"/>
      <c r="N34" s="22"/>
      <c r="O34" s="22"/>
      <c r="P34" s="22"/>
      <c r="Q34" s="22"/>
      <c r="R34" s="22"/>
      <c r="S34" s="22"/>
      <c r="AG34" s="8">
        <f t="shared" si="5"/>
        <v>0</v>
      </c>
      <c r="AH34" s="8">
        <f t="shared" si="6"/>
        <v>0</v>
      </c>
      <c r="AI34" s="8">
        <f t="shared" si="7"/>
        <v>0</v>
      </c>
      <c r="AJ34" s="8">
        <f t="shared" si="8"/>
        <v>0</v>
      </c>
      <c r="AK34" s="8">
        <f t="shared" si="9"/>
        <v>0</v>
      </c>
      <c r="AL34" s="8">
        <f t="shared" si="10"/>
        <v>0</v>
      </c>
      <c r="AM34" s="8">
        <f t="shared" si="11"/>
        <v>0</v>
      </c>
      <c r="AN34" s="8">
        <f t="shared" si="12"/>
        <v>0</v>
      </c>
      <c r="AO34" s="8">
        <f t="shared" si="13"/>
        <v>0</v>
      </c>
      <c r="AP34" s="8">
        <f t="shared" si="14"/>
        <v>0</v>
      </c>
      <c r="AQ34" s="8">
        <f t="shared" si="15"/>
        <v>0</v>
      </c>
      <c r="AR34" s="8">
        <f t="shared" si="16"/>
        <v>0</v>
      </c>
      <c r="AS34" s="8">
        <f t="shared" si="17"/>
        <v>0</v>
      </c>
      <c r="AT34" s="8">
        <f t="shared" si="18"/>
        <v>0</v>
      </c>
      <c r="AU34" s="8" t="str">
        <f t="shared" si="19"/>
        <v/>
      </c>
      <c r="AV34" s="8" t="str">
        <f t="shared" si="25"/>
        <v/>
      </c>
      <c r="AW34" s="8" t="str">
        <f t="array" ref="AW34">IF(AG34,MMULT(MMULT(AI34:AJ34,$BY$30:$BZ$31),TRANSPOSE(AI34:AJ34)),"")</f>
        <v/>
      </c>
      <c r="AX34" s="8" t="str">
        <f t="shared" si="26"/>
        <v/>
      </c>
      <c r="AY34" s="8" t="str">
        <f t="array" ref="AY34">IF(AG34,MMULT(MMULT(AI34:AK34,$BY$60:$CA$62),TRANSPOSE(AI34:AK34)),"")</f>
        <v/>
      </c>
      <c r="AZ34" s="8" t="str">
        <f t="array" ref="AZ34">IF(AG34,MMULT(MMULT(AJ34:AK34,$BY$81:$BZ$82),TRANSPOSE(AJ34:AK34)),"")</f>
        <v/>
      </c>
      <c r="BA34" s="8" t="str">
        <f t="shared" si="27"/>
        <v/>
      </c>
      <c r="BB34" s="8" t="str">
        <f t="array" ref="BB34">IF(AG34,MMULT(MMULT(AL34:AM34,$BY$111:$BZ$112),TRANSPOSE(AL34:AM34)),"")</f>
        <v/>
      </c>
      <c r="BC34" s="8" t="str">
        <f t="shared" si="20"/>
        <v/>
      </c>
      <c r="BD34" s="8" t="str">
        <f t="shared" si="28"/>
        <v/>
      </c>
      <c r="BE34" s="8">
        <f t="shared" si="29"/>
        <v>1</v>
      </c>
      <c r="BF34" s="8">
        <f t="shared" si="30"/>
        <v>4.5000000000000005E-2</v>
      </c>
      <c r="BG34" s="8">
        <f t="shared" si="21"/>
        <v>0.25514525239078339</v>
      </c>
      <c r="BH34" s="8">
        <f t="shared" si="31"/>
        <v>1</v>
      </c>
      <c r="BI34" s="8">
        <f t="shared" si="32"/>
        <v>4.5000000000000005E-2</v>
      </c>
      <c r="BJ34" s="8">
        <f t="shared" si="22"/>
        <v>2.0250000000000003E-3</v>
      </c>
      <c r="BK34" s="8">
        <f t="shared" si="33"/>
        <v>1</v>
      </c>
      <c r="BL34" s="8">
        <f t="shared" si="23"/>
        <v>2.0250000000000003E-3</v>
      </c>
      <c r="BM34" s="8">
        <f t="shared" si="34"/>
        <v>0.14428097038043194</v>
      </c>
      <c r="BN34" s="8">
        <f t="array" ref="BN34">IF(BE34,$CA$29*SQRT(MMULT(MMULT(BH34:BI34,$BY$37:$BZ$38),TRANSPOSE(BH34:BI34))),"")</f>
        <v>2.4176046488207273E-2</v>
      </c>
      <c r="BO34" s="8">
        <f t="shared" si="35"/>
        <v>2.0729704987171433E-2</v>
      </c>
      <c r="BP34" s="8">
        <f t="array" ref="BP34">IF(BE34,$CA$59*SQRT(MMULT(MMULT(BH34:BJ34,$BY$69:$CA$71),TRANSPOSE(BH34:BJ34))),"")</f>
        <v>4.1040096467725717E-3</v>
      </c>
      <c r="BQ34" s="8">
        <f t="array" ref="BQ34">IF(BE34,$CA$80*SQRT(MMULT(MMULT(BI34:BJ34,$BY$88:$BZ$89),TRANSPOSE(BI34:BJ34))),"")</f>
        <v>1.9722790343769891E-2</v>
      </c>
      <c r="BR34" s="8">
        <f t="shared" si="36"/>
        <v>1.0089925883583822E-2</v>
      </c>
      <c r="BS34" s="8">
        <f t="array" ref="BS34">IF(BE34,$CA$110*SQRT(MMULT(MMULT(BK34:BL34,$BY$118:$BZ$119),TRANSPOSE(BK34:BL34))),"")</f>
        <v>6.571112717433078E-2</v>
      </c>
      <c r="BT34" s="8">
        <f t="shared" si="24"/>
        <v>4.1040096467725717E-3</v>
      </c>
      <c r="BU34" s="8">
        <f t="shared" si="37"/>
        <v>0.25104124274401085</v>
      </c>
      <c r="BV34" s="8">
        <f t="shared" si="38"/>
        <v>0.25924926203755594</v>
      </c>
      <c r="BX34" s="7" t="s">
        <v>48</v>
      </c>
      <c r="BY34" s="7">
        <f>SUMPRODUCT((AH16:AH165-AO16:AO165),(AH16:AH165-AO16:AO165))</f>
        <v>1.7888825659043477E-2</v>
      </c>
      <c r="CB34" s="29"/>
      <c r="CC34" s="29"/>
      <c r="CD34" s="7" t="s">
        <v>171</v>
      </c>
      <c r="CE34" s="11">
        <f t="array" ref="CE34">(1/BY29)*MMULT(MMULT(TRANSPOSE(CG32:CG33),CE30:CF31),CG32:CG33)</f>
        <v>794.59274280868544</v>
      </c>
      <c r="CF34" s="7" t="s">
        <v>172</v>
      </c>
      <c r="CG34" s="7">
        <f>_xlfn.F.DIST.RT(CE34,BY29,BY35)</f>
        <v>1.7718934725954753E-13</v>
      </c>
      <c r="CM34" s="27" t="s">
        <v>90</v>
      </c>
      <c r="CN34">
        <f t="shared" ref="CN34:DG34" si="52">IF(CN13,CN23*CN33,"")</f>
        <v>2.1685285089978308E-2</v>
      </c>
      <c r="CO34" t="str">
        <f t="shared" si="52"/>
        <v/>
      </c>
      <c r="CP34" t="str">
        <f t="shared" si="52"/>
        <v/>
      </c>
      <c r="CQ34" t="str">
        <f t="shared" si="52"/>
        <v/>
      </c>
      <c r="CR34" t="str">
        <f t="shared" si="52"/>
        <v/>
      </c>
      <c r="CS34" t="str">
        <f t="shared" si="52"/>
        <v/>
      </c>
      <c r="CT34" t="str">
        <f t="shared" si="52"/>
        <v/>
      </c>
      <c r="CU34" t="str">
        <f t="shared" si="52"/>
        <v/>
      </c>
      <c r="CV34" t="str">
        <f t="shared" si="52"/>
        <v/>
      </c>
      <c r="CW34" t="str">
        <f t="shared" si="52"/>
        <v/>
      </c>
      <c r="CX34" t="str">
        <f t="shared" si="52"/>
        <v/>
      </c>
      <c r="CY34" t="str">
        <f t="shared" si="52"/>
        <v/>
      </c>
      <c r="CZ34" t="str">
        <f t="shared" si="52"/>
        <v/>
      </c>
      <c r="DA34" t="str">
        <f t="shared" si="52"/>
        <v/>
      </c>
      <c r="DB34" t="str">
        <f t="shared" si="52"/>
        <v/>
      </c>
      <c r="DC34" t="str">
        <f t="shared" si="52"/>
        <v/>
      </c>
      <c r="DD34" t="str">
        <f t="shared" si="52"/>
        <v/>
      </c>
      <c r="DE34" t="str">
        <f t="shared" si="52"/>
        <v/>
      </c>
      <c r="DF34" t="str">
        <f t="shared" si="52"/>
        <v/>
      </c>
      <c r="DG34" t="str">
        <f t="shared" si="52"/>
        <v/>
      </c>
    </row>
    <row r="35" spans="1:111" ht="16" thickBot="1">
      <c r="A35" s="20">
        <v>20</v>
      </c>
      <c r="B35" s="78"/>
      <c r="C35" s="78"/>
      <c r="D35" s="59" t="str">
        <f t="shared" si="3"/>
        <v/>
      </c>
      <c r="E35" s="59" t="str">
        <f t="shared" si="4"/>
        <v/>
      </c>
      <c r="H35" s="63" t="s">
        <v>14</v>
      </c>
      <c r="I35" s="63">
        <v>3</v>
      </c>
      <c r="J35" s="63"/>
      <c r="K35" s="63"/>
      <c r="L35" s="63"/>
      <c r="M35" s="63"/>
      <c r="N35" s="63" t="s">
        <v>135</v>
      </c>
      <c r="O35" s="64" t="s">
        <v>136</v>
      </c>
      <c r="P35" s="75" t="s">
        <v>187</v>
      </c>
      <c r="Q35" s="69"/>
      <c r="R35" s="69"/>
      <c r="S35" s="69"/>
      <c r="AG35" s="8">
        <f t="shared" si="5"/>
        <v>0</v>
      </c>
      <c r="AH35" s="8">
        <f t="shared" si="6"/>
        <v>0</v>
      </c>
      <c r="AI35" s="8">
        <f t="shared" si="7"/>
        <v>0</v>
      </c>
      <c r="AJ35" s="8">
        <f t="shared" si="8"/>
        <v>0</v>
      </c>
      <c r="AK35" s="8">
        <f t="shared" si="9"/>
        <v>0</v>
      </c>
      <c r="AL35" s="8">
        <f t="shared" si="10"/>
        <v>0</v>
      </c>
      <c r="AM35" s="8">
        <f t="shared" si="11"/>
        <v>0</v>
      </c>
      <c r="AN35" s="8">
        <f t="shared" si="12"/>
        <v>0</v>
      </c>
      <c r="AO35" s="8">
        <f t="shared" si="13"/>
        <v>0</v>
      </c>
      <c r="AP35" s="8">
        <f t="shared" si="14"/>
        <v>0</v>
      </c>
      <c r="AQ35" s="8">
        <f t="shared" si="15"/>
        <v>0</v>
      </c>
      <c r="AR35" s="8">
        <f t="shared" si="16"/>
        <v>0</v>
      </c>
      <c r="AS35" s="8">
        <f t="shared" si="17"/>
        <v>0</v>
      </c>
      <c r="AT35" s="8">
        <f t="shared" si="18"/>
        <v>0</v>
      </c>
      <c r="AU35" s="8" t="str">
        <f t="shared" si="19"/>
        <v/>
      </c>
      <c r="AV35" s="8" t="str">
        <f t="shared" si="25"/>
        <v/>
      </c>
      <c r="AW35" s="8" t="str">
        <f t="array" ref="AW35">IF(AG35,MMULT(MMULT(AI35:AJ35,$BY$30:$BZ$31),TRANSPOSE(AI35:AJ35)),"")</f>
        <v/>
      </c>
      <c r="AX35" s="8" t="str">
        <f t="shared" si="26"/>
        <v/>
      </c>
      <c r="AY35" s="8" t="str">
        <f t="array" ref="AY35">IF(AG35,MMULT(MMULT(AI35:AK35,$BY$60:$CA$62),TRANSPOSE(AI35:AK35)),"")</f>
        <v/>
      </c>
      <c r="AZ35" s="8" t="str">
        <f t="array" ref="AZ35">IF(AG35,MMULT(MMULT(AJ35:AK35,$BY$81:$BZ$82),TRANSPOSE(AJ35:AK35)),"")</f>
        <v/>
      </c>
      <c r="BA35" s="8" t="str">
        <f t="shared" si="27"/>
        <v/>
      </c>
      <c r="BB35" s="8" t="str">
        <f t="array" ref="BB35">IF(AG35,MMULT(MMULT(AL35:AM35,$BY$111:$BZ$112),TRANSPOSE(AL35:AM35)),"")</f>
        <v/>
      </c>
      <c r="BC35" s="8" t="str">
        <f t="shared" si="20"/>
        <v/>
      </c>
      <c r="BD35" s="8" t="str">
        <f t="shared" si="28"/>
        <v/>
      </c>
      <c r="BE35" s="8">
        <f t="shared" si="29"/>
        <v>1</v>
      </c>
      <c r="BF35" s="8">
        <f t="shared" si="30"/>
        <v>4.7500000000000007E-2</v>
      </c>
      <c r="BG35" s="8">
        <f t="shared" si="21"/>
        <v>0.26535507025242755</v>
      </c>
      <c r="BH35" s="8">
        <f t="shared" si="31"/>
        <v>1</v>
      </c>
      <c r="BI35" s="8">
        <f t="shared" si="32"/>
        <v>4.7500000000000007E-2</v>
      </c>
      <c r="BJ35" s="8">
        <f t="shared" si="22"/>
        <v>2.2562500000000009E-3</v>
      </c>
      <c r="BK35" s="8">
        <f t="shared" si="33"/>
        <v>1</v>
      </c>
      <c r="BL35" s="8">
        <f t="shared" si="23"/>
        <v>2.2562500000000009E-3</v>
      </c>
      <c r="BM35" s="8">
        <f t="shared" si="34"/>
        <v>0.14428097038043194</v>
      </c>
      <c r="BN35" s="8">
        <f t="array" ref="BN35">IF(BE35,$CA$29*SQRT(MMULT(MMULT(BH35:BI35,$BY$37:$BZ$38),TRANSPOSE(BH35:BI35))),"")</f>
        <v>2.3925640340364467E-2</v>
      </c>
      <c r="BO35" s="8">
        <f t="shared" si="35"/>
        <v>2.1881355264236516E-2</v>
      </c>
      <c r="BP35" s="8">
        <f t="array" ref="BP35">IF(BE35,$CA$59*SQRT(MMULT(MMULT(BH35:BJ35,$BY$69:$CA$71),TRANSPOSE(BH35:BJ35))),"")</f>
        <v>4.1706309863797069E-3</v>
      </c>
      <c r="BQ35" s="8">
        <f t="array" ref="BQ35">IF(BE35,$CA$80*SQRT(MMULT(MMULT(BI35:BJ35,$BY$88:$BZ$89),TRANSPOSE(BI35:BJ35))),"")</f>
        <v>2.0549832851014801E-2</v>
      </c>
      <c r="BR35" s="8">
        <f t="shared" si="36"/>
        <v>1.1242170506091855E-2</v>
      </c>
      <c r="BS35" s="8">
        <f t="array" ref="BS35">IF(BE35,$CA$110*SQRT(MMULT(MMULT(BK35:BL35,$BY$118:$BZ$119),TRANSPOSE(BK35:BL35))),"")</f>
        <v>6.5432948039292782E-2</v>
      </c>
      <c r="BT35" s="8">
        <f t="shared" si="24"/>
        <v>4.1706309863797069E-3</v>
      </c>
      <c r="BU35" s="8">
        <f t="shared" si="37"/>
        <v>0.26118443926604784</v>
      </c>
      <c r="BV35" s="8">
        <f t="shared" si="38"/>
        <v>0.26952570123880726</v>
      </c>
      <c r="BX35" s="7" t="s">
        <v>134</v>
      </c>
      <c r="BY35" s="7">
        <f>BY13-BY29</f>
        <v>12</v>
      </c>
      <c r="BZ35" s="7" t="s">
        <v>83</v>
      </c>
      <c r="CA35" s="7">
        <f>BY13-1</f>
        <v>13</v>
      </c>
      <c r="CB35" s="29"/>
      <c r="CC35" s="29"/>
    </row>
    <row r="36" spans="1:111">
      <c r="A36" s="20">
        <v>21</v>
      </c>
      <c r="B36" s="78"/>
      <c r="C36" s="78"/>
      <c r="D36" s="59" t="str">
        <f t="shared" si="3"/>
        <v/>
      </c>
      <c r="E36" s="59" t="str">
        <f t="shared" si="4"/>
        <v/>
      </c>
      <c r="H36" s="6" t="s">
        <v>5</v>
      </c>
      <c r="I36" s="6">
        <f>IF(CA13,BY63,"")</f>
        <v>5.7139834408349799E-2</v>
      </c>
      <c r="J36" s="6" t="s">
        <v>50</v>
      </c>
      <c r="K36" s="6">
        <f>IF(CA13,BY72,"")</f>
        <v>3.2151623138289686E-3</v>
      </c>
      <c r="L36" s="6" t="s">
        <v>59</v>
      </c>
      <c r="M36" s="20">
        <f>IF(CA13,CA63,"")</f>
        <v>1.8899629273312324E-9</v>
      </c>
      <c r="N36" s="48">
        <f t="shared" ref="N36:O38" si="53">IF($CA$13,CB63,"")</f>
        <v>5.0063309868326342E-2</v>
      </c>
      <c r="O36" s="61">
        <f t="shared" si="53"/>
        <v>6.4216358948373256E-2</v>
      </c>
      <c r="P36" s="56" t="s">
        <v>162</v>
      </c>
      <c r="Q36" s="54"/>
      <c r="R36" s="56" t="s">
        <v>59</v>
      </c>
      <c r="S36" s="56" t="str">
        <f>IF($CG$59,CK63,"")</f>
        <v/>
      </c>
      <c r="AG36" s="8">
        <f t="shared" si="5"/>
        <v>0</v>
      </c>
      <c r="AH36" s="8">
        <f t="shared" si="6"/>
        <v>0</v>
      </c>
      <c r="AI36" s="8">
        <f t="shared" si="7"/>
        <v>0</v>
      </c>
      <c r="AJ36" s="8">
        <f t="shared" si="8"/>
        <v>0</v>
      </c>
      <c r="AK36" s="8">
        <f t="shared" si="9"/>
        <v>0</v>
      </c>
      <c r="AL36" s="8">
        <f t="shared" si="10"/>
        <v>0</v>
      </c>
      <c r="AM36" s="8">
        <f t="shared" si="11"/>
        <v>0</v>
      </c>
      <c r="AN36" s="8">
        <f t="shared" si="12"/>
        <v>0</v>
      </c>
      <c r="AO36" s="8">
        <f t="shared" si="13"/>
        <v>0</v>
      </c>
      <c r="AP36" s="8">
        <f t="shared" si="14"/>
        <v>0</v>
      </c>
      <c r="AQ36" s="8">
        <f t="shared" si="15"/>
        <v>0</v>
      </c>
      <c r="AR36" s="8">
        <f t="shared" si="16"/>
        <v>0</v>
      </c>
      <c r="AS36" s="8">
        <f t="shared" si="17"/>
        <v>0</v>
      </c>
      <c r="AT36" s="8">
        <f t="shared" si="18"/>
        <v>0</v>
      </c>
      <c r="AU36" s="8" t="str">
        <f t="shared" si="19"/>
        <v/>
      </c>
      <c r="AV36" s="8" t="str">
        <f t="shared" si="25"/>
        <v/>
      </c>
      <c r="AW36" s="8" t="str">
        <f t="array" ref="AW36">IF(AG36,MMULT(MMULT(AI36:AJ36,$BY$30:$BZ$31),TRANSPOSE(AI36:AJ36)),"")</f>
        <v/>
      </c>
      <c r="AX36" s="8" t="str">
        <f t="shared" si="26"/>
        <v/>
      </c>
      <c r="AY36" s="8" t="str">
        <f t="array" ref="AY36">IF(AG36,MMULT(MMULT(AI36:AK36,$BY$60:$CA$62),TRANSPOSE(AI36:AK36)),"")</f>
        <v/>
      </c>
      <c r="AZ36" s="8" t="str">
        <f t="array" ref="AZ36">IF(AG36,MMULT(MMULT(AJ36:AK36,$BY$81:$BZ$82),TRANSPOSE(AJ36:AK36)),"")</f>
        <v/>
      </c>
      <c r="BA36" s="8" t="str">
        <f t="shared" si="27"/>
        <v/>
      </c>
      <c r="BB36" s="8" t="str">
        <f t="array" ref="BB36">IF(AG36,MMULT(MMULT(AL36:AM36,$BY$111:$BZ$112),TRANSPOSE(AL36:AM36)),"")</f>
        <v/>
      </c>
      <c r="BC36" s="8" t="str">
        <f t="shared" si="20"/>
        <v/>
      </c>
      <c r="BD36" s="8" t="str">
        <f t="shared" si="28"/>
        <v/>
      </c>
      <c r="BE36" s="8">
        <f t="shared" si="29"/>
        <v>1</v>
      </c>
      <c r="BF36" s="8">
        <f t="shared" si="30"/>
        <v>5.000000000000001E-2</v>
      </c>
      <c r="BG36" s="8">
        <f t="shared" si="21"/>
        <v>0.27548167936276857</v>
      </c>
      <c r="BH36" s="8">
        <f t="shared" si="31"/>
        <v>1</v>
      </c>
      <c r="BI36" s="8">
        <f t="shared" si="32"/>
        <v>5.000000000000001E-2</v>
      </c>
      <c r="BJ36" s="8">
        <f t="shared" si="22"/>
        <v>2.5000000000000009E-3</v>
      </c>
      <c r="BK36" s="8">
        <f t="shared" si="33"/>
        <v>1</v>
      </c>
      <c r="BL36" s="8">
        <f t="shared" si="23"/>
        <v>2.5000000000000009E-3</v>
      </c>
      <c r="BM36" s="8">
        <f t="shared" si="34"/>
        <v>0.14428097038043194</v>
      </c>
      <c r="BN36" s="8">
        <f t="array" ref="BN36">IF(BE36,$CA$29*SQRT(MMULT(MMULT(BH36:BI36,$BY$37:$BZ$38),TRANSPOSE(BH36:BI36))),"")</f>
        <v>2.3693609579451581E-2</v>
      </c>
      <c r="BO36" s="8">
        <f t="shared" si="35"/>
        <v>2.3033005541301593E-2</v>
      </c>
      <c r="BP36" s="8">
        <f t="array" ref="BP36">IF(BE36,$CA$59*SQRT(MMULT(MMULT(BH36:BJ36,$BY$69:$CA$71),TRANSPOSE(BH36:BJ36))),"")</f>
        <v>4.2534583170798015E-3</v>
      </c>
      <c r="BQ36" s="8">
        <f t="array" ref="BQ36">IF(BE36,$CA$80*SQRT(MMULT(MMULT(BI36:BJ36,$BY$88:$BZ$89),TRANSPOSE(BI36:BJ36))),"")</f>
        <v>2.1349247405170035E-2</v>
      </c>
      <c r="BR36" s="8">
        <f t="shared" si="36"/>
        <v>1.2456698621708423E-2</v>
      </c>
      <c r="BS36" s="8">
        <f t="array" ref="BS36">IF(BE36,$CA$110*SQRT(MMULT(MMULT(BK36:BL36,$BY$118:$BZ$119),TRANSPOSE(BK36:BL36))),"")</f>
        <v>6.5145417690895699E-2</v>
      </c>
      <c r="BT36" s="8">
        <f t="shared" si="24"/>
        <v>4.2534583170798015E-3</v>
      </c>
      <c r="BU36" s="8">
        <f t="shared" si="37"/>
        <v>0.27122822104568878</v>
      </c>
      <c r="BV36" s="8">
        <f t="shared" si="38"/>
        <v>0.27973513767984837</v>
      </c>
      <c r="BX36" s="7" t="s">
        <v>9</v>
      </c>
      <c r="BY36" s="7">
        <f>SQRT(BY34/BY35)</f>
        <v>3.8610043662070062E-2</v>
      </c>
      <c r="BZ36" s="7" t="s">
        <v>87</v>
      </c>
      <c r="CA36" s="7">
        <f>CA35-BY35</f>
        <v>1</v>
      </c>
      <c r="CB36" s="29"/>
      <c r="CC36" s="29"/>
      <c r="CM36" s="1" t="str">
        <f>BX45</f>
        <v>model 1a</v>
      </c>
    </row>
    <row r="37" spans="1:111">
      <c r="A37" s="20">
        <v>22</v>
      </c>
      <c r="B37" s="78"/>
      <c r="C37" s="78"/>
      <c r="D37" s="59" t="str">
        <f t="shared" si="3"/>
        <v/>
      </c>
      <c r="E37" s="59" t="str">
        <f t="shared" si="4"/>
        <v/>
      </c>
      <c r="H37" s="6" t="s">
        <v>8</v>
      </c>
      <c r="I37" s="6">
        <f>IF(CA13,BY64,"")</f>
        <v>4.6996719043009705</v>
      </c>
      <c r="J37" s="6" t="s">
        <v>52</v>
      </c>
      <c r="K37" s="6">
        <f>IF(CA13,BY73,"")</f>
        <v>8.1460334634840467E-2</v>
      </c>
      <c r="L37" s="6" t="s">
        <v>59</v>
      </c>
      <c r="M37" s="20">
        <f>IF(CA13,CA64,"")</f>
        <v>5.2412743871459944E-15</v>
      </c>
      <c r="N37" s="48">
        <f t="shared" si="53"/>
        <v>4.5203789166335877</v>
      </c>
      <c r="O37" s="61">
        <f t="shared" si="53"/>
        <v>4.8789648919683533</v>
      </c>
      <c r="P37" s="56" t="s">
        <v>163</v>
      </c>
      <c r="Q37" s="54"/>
      <c r="R37" s="56" t="s">
        <v>59</v>
      </c>
      <c r="S37" s="56" t="str">
        <f>IF($CG$59,CK64,"")</f>
        <v/>
      </c>
      <c r="AG37" s="8">
        <f t="shared" si="5"/>
        <v>0</v>
      </c>
      <c r="AH37" s="8">
        <f t="shared" si="6"/>
        <v>0</v>
      </c>
      <c r="AI37" s="8">
        <f t="shared" si="7"/>
        <v>0</v>
      </c>
      <c r="AJ37" s="8">
        <f t="shared" si="8"/>
        <v>0</v>
      </c>
      <c r="AK37" s="8">
        <f t="shared" si="9"/>
        <v>0</v>
      </c>
      <c r="AL37" s="8">
        <f t="shared" si="10"/>
        <v>0</v>
      </c>
      <c r="AM37" s="8">
        <f t="shared" si="11"/>
        <v>0</v>
      </c>
      <c r="AN37" s="8">
        <f t="shared" si="12"/>
        <v>0</v>
      </c>
      <c r="AO37" s="8">
        <f t="shared" si="13"/>
        <v>0</v>
      </c>
      <c r="AP37" s="8">
        <f t="shared" si="14"/>
        <v>0</v>
      </c>
      <c r="AQ37" s="8">
        <f t="shared" si="15"/>
        <v>0</v>
      </c>
      <c r="AR37" s="8">
        <f t="shared" si="16"/>
        <v>0</v>
      </c>
      <c r="AS37" s="8">
        <f t="shared" si="17"/>
        <v>0</v>
      </c>
      <c r="AT37" s="8">
        <f t="shared" si="18"/>
        <v>0</v>
      </c>
      <c r="AU37" s="8" t="str">
        <f t="shared" si="19"/>
        <v/>
      </c>
      <c r="AV37" s="8" t="str">
        <f t="shared" si="25"/>
        <v/>
      </c>
      <c r="AW37" s="8" t="str">
        <f t="array" ref="AW37">IF(AG37,MMULT(MMULT(AI37:AJ37,$BY$30:$BZ$31),TRANSPOSE(AI37:AJ37)),"")</f>
        <v/>
      </c>
      <c r="AX37" s="8" t="str">
        <f t="shared" si="26"/>
        <v/>
      </c>
      <c r="AY37" s="8" t="str">
        <f t="array" ref="AY37">IF(AG37,MMULT(MMULT(AI37:AK37,$BY$60:$CA$62),TRANSPOSE(AI37:AK37)),"")</f>
        <v/>
      </c>
      <c r="AZ37" s="8" t="str">
        <f t="array" ref="AZ37">IF(AG37,MMULT(MMULT(AJ37:AK37,$BY$81:$BZ$82),TRANSPOSE(AJ37:AK37)),"")</f>
        <v/>
      </c>
      <c r="BA37" s="8" t="str">
        <f t="shared" si="27"/>
        <v/>
      </c>
      <c r="BB37" s="8" t="str">
        <f t="array" ref="BB37">IF(AG37,MMULT(MMULT(AL37:AM37,$BY$111:$BZ$112),TRANSPOSE(AL37:AM37)),"")</f>
        <v/>
      </c>
      <c r="BC37" s="8" t="str">
        <f t="shared" si="20"/>
        <v/>
      </c>
      <c r="BD37" s="8" t="str">
        <f t="shared" si="28"/>
        <v/>
      </c>
      <c r="BE37" s="8">
        <f t="shared" si="29"/>
        <v>1</v>
      </c>
      <c r="BF37" s="8">
        <f t="shared" si="30"/>
        <v>5.2500000000000012E-2</v>
      </c>
      <c r="BG37" s="8">
        <f t="shared" si="21"/>
        <v>0.28552507972180652</v>
      </c>
      <c r="BH37" s="8">
        <f t="shared" si="31"/>
        <v>1</v>
      </c>
      <c r="BI37" s="8">
        <f t="shared" si="32"/>
        <v>5.2500000000000012E-2</v>
      </c>
      <c r="BJ37" s="8">
        <f t="shared" si="22"/>
        <v>2.7562500000000013E-3</v>
      </c>
      <c r="BK37" s="8">
        <f t="shared" si="33"/>
        <v>1</v>
      </c>
      <c r="BL37" s="8">
        <f t="shared" si="23"/>
        <v>2.7562500000000013E-3</v>
      </c>
      <c r="BM37" s="8">
        <f t="shared" si="34"/>
        <v>0.14428097038043194</v>
      </c>
      <c r="BN37" s="8">
        <f t="array" ref="BN37">IF(BE37,$CA$29*SQRT(MMULT(MMULT(BH37:BI37,$BY$37:$BZ$38),TRANSPOSE(BH37:BI37))),"")</f>
        <v>2.3480498960221693E-2</v>
      </c>
      <c r="BO37" s="8">
        <f t="shared" si="35"/>
        <v>2.4184655818366672E-2</v>
      </c>
      <c r="BP37" s="8">
        <f t="array" ref="BP37">IF(BE37,$CA$59*SQRT(MMULT(MMULT(BH37:BJ37,$BY$69:$CA$71),TRANSPOSE(BH37:BJ37))),"")</f>
        <v>4.3499988620497778E-3</v>
      </c>
      <c r="BQ37" s="8">
        <f t="array" ref="BQ37">IF(BE37,$CA$80*SQRT(MMULT(MMULT(BI37:BJ37,$BY$88:$BZ$89),TRANSPOSE(BI37:BJ37))),"")</f>
        <v>2.2121159484523943E-2</v>
      </c>
      <c r="BR37" s="8">
        <f t="shared" si="36"/>
        <v>1.3733510230433539E-2</v>
      </c>
      <c r="BS37" s="8">
        <f t="array" ref="BS37">IF(BE37,$CA$110*SQRT(MMULT(MMULT(BK37:BL37,$BY$118:$BZ$119),TRANSPOSE(BK37:BL37))),"")</f>
        <v>6.4849517483460878E-2</v>
      </c>
      <c r="BT37" s="8">
        <f t="shared" si="24"/>
        <v>4.3499988620497778E-3</v>
      </c>
      <c r="BU37" s="8">
        <f t="shared" si="37"/>
        <v>0.28117508085975673</v>
      </c>
      <c r="BV37" s="8">
        <f t="shared" si="38"/>
        <v>0.2898750785838563</v>
      </c>
      <c r="BX37" s="7" t="s">
        <v>49</v>
      </c>
      <c r="BY37" s="11">
        <f t="array" ref="BY37:BZ38">BY36^2*BY30:BZ31</f>
        <v>2.0466206442608912E-4</v>
      </c>
      <c r="BZ37" s="11">
        <v>-1.283602994264588E-3</v>
      </c>
      <c r="CB37" s="29"/>
      <c r="CC37" s="29"/>
      <c r="CM37" t="s">
        <v>99</v>
      </c>
      <c r="CN37">
        <f>TINV($BY$12,$BY$50)</f>
        <v>2.1603686564627926</v>
      </c>
      <c r="CO37">
        <f t="shared" ref="CO37:DG37" si="54">TINV($BY$12,$BY$50)</f>
        <v>2.1603686564627926</v>
      </c>
      <c r="CP37">
        <f t="shared" si="54"/>
        <v>2.1603686564627926</v>
      </c>
      <c r="CQ37">
        <f t="shared" si="54"/>
        <v>2.1603686564627926</v>
      </c>
      <c r="CR37">
        <f t="shared" si="54"/>
        <v>2.1603686564627926</v>
      </c>
      <c r="CS37">
        <f t="shared" si="54"/>
        <v>2.1603686564627926</v>
      </c>
      <c r="CT37">
        <f t="shared" si="54"/>
        <v>2.1603686564627926</v>
      </c>
      <c r="CU37">
        <f t="shared" si="54"/>
        <v>2.1603686564627926</v>
      </c>
      <c r="CV37">
        <f t="shared" si="54"/>
        <v>2.1603686564627926</v>
      </c>
      <c r="CW37">
        <f t="shared" si="54"/>
        <v>2.1603686564627926</v>
      </c>
      <c r="CX37">
        <f t="shared" si="54"/>
        <v>2.1603686564627926</v>
      </c>
      <c r="CY37">
        <f t="shared" si="54"/>
        <v>2.1603686564627926</v>
      </c>
      <c r="CZ37">
        <f t="shared" si="54"/>
        <v>2.1603686564627926</v>
      </c>
      <c r="DA37">
        <f t="shared" si="54"/>
        <v>2.1603686564627926</v>
      </c>
      <c r="DB37">
        <f t="shared" si="54"/>
        <v>2.1603686564627926</v>
      </c>
      <c r="DC37">
        <f t="shared" si="54"/>
        <v>2.1603686564627926</v>
      </c>
      <c r="DD37">
        <f t="shared" si="54"/>
        <v>2.1603686564627926</v>
      </c>
      <c r="DE37">
        <f t="shared" si="54"/>
        <v>2.1603686564627926</v>
      </c>
      <c r="DF37">
        <f t="shared" si="54"/>
        <v>2.1603686564627926</v>
      </c>
      <c r="DG37">
        <f t="shared" si="54"/>
        <v>2.1603686564627926</v>
      </c>
    </row>
    <row r="38" spans="1:111" ht="16" thickBot="1">
      <c r="A38" s="20">
        <v>23</v>
      </c>
      <c r="B38" s="78"/>
      <c r="C38" s="78"/>
      <c r="D38" s="59" t="str">
        <f t="shared" si="3"/>
        <v/>
      </c>
      <c r="E38" s="59" t="str">
        <f t="shared" si="4"/>
        <v/>
      </c>
      <c r="H38" s="63" t="s">
        <v>17</v>
      </c>
      <c r="I38" s="63">
        <f>IF(CA13,BY65,"")</f>
        <v>-6.6567001042519109</v>
      </c>
      <c r="J38" s="63" t="s">
        <v>61</v>
      </c>
      <c r="K38" s="63">
        <f>IF(CA13,BY74,"")</f>
        <v>0.30691628841241664</v>
      </c>
      <c r="L38" s="63" t="s">
        <v>59</v>
      </c>
      <c r="M38" s="63">
        <f>IF(CA13,CA65,"")</f>
        <v>2.2358678924342462E-10</v>
      </c>
      <c r="N38" s="63">
        <f t="shared" si="53"/>
        <v>-7.3322183004380452</v>
      </c>
      <c r="O38" s="64">
        <f t="shared" si="53"/>
        <v>-5.9811819080657767</v>
      </c>
      <c r="P38" s="63" t="s">
        <v>164</v>
      </c>
      <c r="Q38" s="65"/>
      <c r="R38" s="63" t="s">
        <v>59</v>
      </c>
      <c r="S38" s="63" t="str">
        <f>IF($CG$59,CK65,"")</f>
        <v/>
      </c>
      <c r="AG38" s="8">
        <f t="shared" si="5"/>
        <v>0</v>
      </c>
      <c r="AH38" s="8">
        <f t="shared" si="6"/>
        <v>0</v>
      </c>
      <c r="AI38" s="8">
        <f t="shared" si="7"/>
        <v>0</v>
      </c>
      <c r="AJ38" s="8">
        <f t="shared" si="8"/>
        <v>0</v>
      </c>
      <c r="AK38" s="8">
        <f t="shared" si="9"/>
        <v>0</v>
      </c>
      <c r="AL38" s="8">
        <f t="shared" si="10"/>
        <v>0</v>
      </c>
      <c r="AM38" s="8">
        <f t="shared" si="11"/>
        <v>0</v>
      </c>
      <c r="AN38" s="8">
        <f t="shared" si="12"/>
        <v>0</v>
      </c>
      <c r="AO38" s="8">
        <f t="shared" si="13"/>
        <v>0</v>
      </c>
      <c r="AP38" s="8">
        <f t="shared" si="14"/>
        <v>0</v>
      </c>
      <c r="AQ38" s="8">
        <f t="shared" si="15"/>
        <v>0</v>
      </c>
      <c r="AR38" s="8">
        <f t="shared" si="16"/>
        <v>0</v>
      </c>
      <c r="AS38" s="8">
        <f t="shared" si="17"/>
        <v>0</v>
      </c>
      <c r="AT38" s="8">
        <f t="shared" si="18"/>
        <v>0</v>
      </c>
      <c r="AU38" s="8" t="str">
        <f t="shared" si="19"/>
        <v/>
      </c>
      <c r="AV38" s="8" t="str">
        <f t="shared" si="25"/>
        <v/>
      </c>
      <c r="AW38" s="8" t="str">
        <f t="array" ref="AW38">IF(AG38,MMULT(MMULT(AI38:AJ38,$BY$30:$BZ$31),TRANSPOSE(AI38:AJ38)),"")</f>
        <v/>
      </c>
      <c r="AX38" s="8" t="str">
        <f t="shared" si="26"/>
        <v/>
      </c>
      <c r="AY38" s="8" t="str">
        <f t="array" ref="AY38">IF(AG38,MMULT(MMULT(AI38:AK38,$BY$60:$CA$62),TRANSPOSE(AI38:AK38)),"")</f>
        <v/>
      </c>
      <c r="AZ38" s="8" t="str">
        <f t="array" ref="AZ38">IF(AG38,MMULT(MMULT(AJ38:AK38,$BY$81:$BZ$82),TRANSPOSE(AJ38:AK38)),"")</f>
        <v/>
      </c>
      <c r="BA38" s="8" t="str">
        <f t="shared" si="27"/>
        <v/>
      </c>
      <c r="BB38" s="8" t="str">
        <f t="array" ref="BB38">IF(AG38,MMULT(MMULT(AL38:AM38,$BY$111:$BZ$112),TRANSPOSE(AL38:AM38)),"")</f>
        <v/>
      </c>
      <c r="BC38" s="8" t="str">
        <f t="shared" si="20"/>
        <v/>
      </c>
      <c r="BD38" s="8" t="str">
        <f t="shared" si="28"/>
        <v/>
      </c>
      <c r="BE38" s="8">
        <f t="shared" si="29"/>
        <v>1</v>
      </c>
      <c r="BF38" s="8">
        <f t="shared" si="30"/>
        <v>5.5000000000000014E-2</v>
      </c>
      <c r="BG38" s="8">
        <f t="shared" si="21"/>
        <v>0.29548527132954122</v>
      </c>
      <c r="BH38" s="8">
        <f t="shared" si="31"/>
        <v>1</v>
      </c>
      <c r="BI38" s="8">
        <f t="shared" si="32"/>
        <v>5.5000000000000014E-2</v>
      </c>
      <c r="BJ38" s="8">
        <f t="shared" si="22"/>
        <v>3.0250000000000016E-3</v>
      </c>
      <c r="BK38" s="8">
        <f t="shared" si="33"/>
        <v>1</v>
      </c>
      <c r="BL38" s="8">
        <f t="shared" si="23"/>
        <v>3.0250000000000016E-3</v>
      </c>
      <c r="BM38" s="8">
        <f t="shared" si="34"/>
        <v>0.14428097038043194</v>
      </c>
      <c r="BN38" s="8">
        <f t="array" ref="BN38">IF(BE38,$CA$29*SQRT(MMULT(MMULT(BH38:BI38,$BY$37:$BZ$38),TRANSPOSE(BH38:BI38))),"")</f>
        <v>2.3286827934455821E-2</v>
      </c>
      <c r="BO38" s="8">
        <f t="shared" si="35"/>
        <v>2.5336306095431756E-2</v>
      </c>
      <c r="BP38" s="8">
        <f t="array" ref="BP38">IF(BE38,$CA$59*SQRT(MMULT(MMULT(BH38:BJ38,$BY$69:$CA$71),TRANSPOSE(BH38:BJ38))),"")</f>
        <v>4.4578804818497181E-3</v>
      </c>
      <c r="BQ38" s="8">
        <f t="array" ref="BQ38">IF(BE38,$CA$80*SQRT(MMULT(MMULT(BI38:BJ38,$BY$88:$BZ$89),TRANSPOSE(BI38:BJ38))),"")</f>
        <v>2.2865701305373097E-2</v>
      </c>
      <c r="BR38" s="8">
        <f t="shared" si="36"/>
        <v>1.5072605332267196E-2</v>
      </c>
      <c r="BS38" s="8">
        <f t="array" ref="BS38">IF(BE38,$CA$110*SQRT(MMULT(MMULT(BK38:BL38,$BY$118:$BZ$119),TRANSPOSE(BK38:BL38))),"")</f>
        <v>6.4546300211784036E-2</v>
      </c>
      <c r="BT38" s="8">
        <f t="shared" si="24"/>
        <v>4.4578804818497181E-3</v>
      </c>
      <c r="BU38" s="8">
        <f t="shared" si="37"/>
        <v>0.29102739084769152</v>
      </c>
      <c r="BV38" s="8">
        <f t="shared" si="38"/>
        <v>0.29994315181139092</v>
      </c>
      <c r="BX38" s="7"/>
      <c r="BY38" s="11">
        <v>-1.283602994264588E-3</v>
      </c>
      <c r="BZ38" s="11">
        <v>1.6781631167778779E-2</v>
      </c>
      <c r="CB38" s="29"/>
      <c r="CC38" s="29"/>
      <c r="CM38" s="26" t="s">
        <v>88</v>
      </c>
      <c r="CN38">
        <f>CN14/$BY$48</f>
        <v>5.5204775209034572E-2</v>
      </c>
      <c r="CO38">
        <f t="shared" ref="CO38:DG38" si="55">CO14/$BY$48</f>
        <v>2.7329096638135927E-2</v>
      </c>
      <c r="CP38">
        <f t="shared" si="55"/>
        <v>2.7329096638135927E-2</v>
      </c>
      <c r="CQ38">
        <f t="shared" si="55"/>
        <v>2.7329096638135927E-2</v>
      </c>
      <c r="CR38">
        <f t="shared" si="55"/>
        <v>2.7329096638135927E-2</v>
      </c>
      <c r="CS38">
        <f t="shared" si="55"/>
        <v>2.7329096638135927E-2</v>
      </c>
      <c r="CT38">
        <f t="shared" si="55"/>
        <v>2.7329096638135927E-2</v>
      </c>
      <c r="CU38">
        <f t="shared" si="55"/>
        <v>2.7329096638135927E-2</v>
      </c>
      <c r="CV38">
        <f t="shared" si="55"/>
        <v>2.7329096638135927E-2</v>
      </c>
      <c r="CW38">
        <f t="shared" si="55"/>
        <v>2.7329096638135927E-2</v>
      </c>
      <c r="CX38">
        <f t="shared" si="55"/>
        <v>2.7329096638135927E-2</v>
      </c>
      <c r="CY38">
        <f t="shared" si="55"/>
        <v>2.7329096638135927E-2</v>
      </c>
      <c r="CZ38">
        <f t="shared" si="55"/>
        <v>2.7329096638135927E-2</v>
      </c>
      <c r="DA38">
        <f t="shared" si="55"/>
        <v>2.7329096638135927E-2</v>
      </c>
      <c r="DB38">
        <f t="shared" si="55"/>
        <v>2.7329096638135927E-2</v>
      </c>
      <c r="DC38">
        <f t="shared" si="55"/>
        <v>2.7329096638135927E-2</v>
      </c>
      <c r="DD38">
        <f t="shared" si="55"/>
        <v>2.7329096638135927E-2</v>
      </c>
      <c r="DE38">
        <f t="shared" si="55"/>
        <v>2.7329096638135927E-2</v>
      </c>
      <c r="DF38">
        <f t="shared" si="55"/>
        <v>2.7329096638135927E-2</v>
      </c>
      <c r="DG38">
        <f t="shared" si="55"/>
        <v>2.7329096638135927E-2</v>
      </c>
    </row>
    <row r="39" spans="1:111" ht="17">
      <c r="A39" s="20">
        <v>24</v>
      </c>
      <c r="B39" s="78"/>
      <c r="C39" s="78"/>
      <c r="D39" s="59" t="str">
        <f t="shared" si="3"/>
        <v/>
      </c>
      <c r="E39" s="59" t="str">
        <f t="shared" si="4"/>
        <v/>
      </c>
      <c r="H39" s="6" t="s">
        <v>9</v>
      </c>
      <c r="I39" s="6">
        <f>IF(CA13,BY68,"")</f>
        <v>6.0958265137139962E-3</v>
      </c>
      <c r="J39" s="6"/>
      <c r="K39" s="6"/>
      <c r="L39" s="6"/>
      <c r="M39" s="6"/>
      <c r="O39" s="62"/>
      <c r="P39" t="s">
        <v>173</v>
      </c>
      <c r="R39" s="56" t="s">
        <v>59</v>
      </c>
      <c r="S39" s="56" t="str">
        <f>IF(CG59,CG66,"")</f>
        <v/>
      </c>
      <c r="AG39" s="8">
        <f t="shared" si="5"/>
        <v>0</v>
      </c>
      <c r="AH39" s="8">
        <f t="shared" si="6"/>
        <v>0</v>
      </c>
      <c r="AI39" s="8">
        <f t="shared" si="7"/>
        <v>0</v>
      </c>
      <c r="AJ39" s="8">
        <f t="shared" si="8"/>
        <v>0</v>
      </c>
      <c r="AK39" s="8">
        <f t="shared" si="9"/>
        <v>0</v>
      </c>
      <c r="AL39" s="8">
        <f t="shared" si="10"/>
        <v>0</v>
      </c>
      <c r="AM39" s="8">
        <f t="shared" si="11"/>
        <v>0</v>
      </c>
      <c r="AN39" s="8">
        <f t="shared" si="12"/>
        <v>0</v>
      </c>
      <c r="AO39" s="8">
        <f t="shared" si="13"/>
        <v>0</v>
      </c>
      <c r="AP39" s="8">
        <f t="shared" si="14"/>
        <v>0</v>
      </c>
      <c r="AQ39" s="8">
        <f t="shared" si="15"/>
        <v>0</v>
      </c>
      <c r="AR39" s="8">
        <f t="shared" si="16"/>
        <v>0</v>
      </c>
      <c r="AS39" s="8">
        <f t="shared" si="17"/>
        <v>0</v>
      </c>
      <c r="AT39" s="8">
        <f t="shared" si="18"/>
        <v>0</v>
      </c>
      <c r="AU39" s="8" t="str">
        <f t="shared" si="19"/>
        <v/>
      </c>
      <c r="AV39" s="8" t="str">
        <f t="shared" si="25"/>
        <v/>
      </c>
      <c r="AW39" s="8" t="str">
        <f t="array" ref="AW39">IF(AG39,MMULT(MMULT(AI39:AJ39,$BY$30:$BZ$31),TRANSPOSE(AI39:AJ39)),"")</f>
        <v/>
      </c>
      <c r="AX39" s="8" t="str">
        <f t="shared" si="26"/>
        <v/>
      </c>
      <c r="AY39" s="8" t="str">
        <f t="array" ref="AY39">IF(AG39,MMULT(MMULT(AI39:AK39,$BY$60:$CA$62),TRANSPOSE(AI39:AK39)),"")</f>
        <v/>
      </c>
      <c r="AZ39" s="8" t="str">
        <f t="array" ref="AZ39">IF(AG39,MMULT(MMULT(AJ39:AK39,$BY$81:$BZ$82),TRANSPOSE(AJ39:AK39)),"")</f>
        <v/>
      </c>
      <c r="BA39" s="8" t="str">
        <f t="shared" si="27"/>
        <v/>
      </c>
      <c r="BB39" s="8" t="str">
        <f t="array" ref="BB39">IF(AG39,MMULT(MMULT(AL39:AM39,$BY$111:$BZ$112),TRANSPOSE(AL39:AM39)),"")</f>
        <v/>
      </c>
      <c r="BC39" s="8" t="str">
        <f t="shared" si="20"/>
        <v/>
      </c>
      <c r="BD39" s="8" t="str">
        <f t="shared" si="28"/>
        <v/>
      </c>
      <c r="BE39" s="8">
        <f t="shared" si="29"/>
        <v>1</v>
      </c>
      <c r="BF39" s="8">
        <f t="shared" si="30"/>
        <v>5.7500000000000016E-2</v>
      </c>
      <c r="BG39" s="8">
        <f t="shared" si="21"/>
        <v>0.30536225418597279</v>
      </c>
      <c r="BH39" s="8">
        <f t="shared" si="31"/>
        <v>1</v>
      </c>
      <c r="BI39" s="8">
        <f t="shared" si="32"/>
        <v>5.7500000000000016E-2</v>
      </c>
      <c r="BJ39" s="8">
        <f t="shared" si="22"/>
        <v>3.3062500000000019E-3</v>
      </c>
      <c r="BK39" s="8">
        <f t="shared" si="33"/>
        <v>1</v>
      </c>
      <c r="BL39" s="8">
        <f t="shared" si="23"/>
        <v>3.3062500000000019E-3</v>
      </c>
      <c r="BM39" s="8">
        <f t="shared" si="34"/>
        <v>0.14428097038043194</v>
      </c>
      <c r="BN39" s="8">
        <f t="array" ref="BN39">IF(BE39,$CA$29*SQRT(MMULT(MMULT(BH39:BI39,$BY$37:$BZ$38),TRANSPOSE(BH39:BI39))),"")</f>
        <v>2.311308517674392E-2</v>
      </c>
      <c r="BO39" s="8">
        <f t="shared" si="35"/>
        <v>2.6487956372496835E-2</v>
      </c>
      <c r="BP39" s="8">
        <f t="array" ref="BP39">IF(BE39,$CA$59*SQRT(MMULT(MMULT(BH39:BJ39,$BY$69:$CA$71),TRANSPOSE(BH39:BJ39))),"")</f>
        <v>4.5749042135702226E-3</v>
      </c>
      <c r="BQ39" s="8">
        <f t="array" ref="BQ39">IF(BE39,$CA$80*SQRT(MMULT(MMULT(BI39:BJ39,$BY$88:$BZ$89),TRANSPOSE(BI39:BJ39))),"")</f>
        <v>2.3583012257299335E-2</v>
      </c>
      <c r="BR39" s="8">
        <f t="shared" si="36"/>
        <v>1.6473983927209397E-2</v>
      </c>
      <c r="BS39" s="8">
        <f t="array" ref="BS39">IF(BE39,$CA$110*SQRT(MMULT(MMULT(BK39:BL39,$BY$118:$BZ$119),TRANSPOSE(BK39:BL39))),"")</f>
        <v>6.4236893036179479E-2</v>
      </c>
      <c r="BT39" s="8">
        <f t="shared" si="24"/>
        <v>4.5749042135702226E-3</v>
      </c>
      <c r="BU39" s="8">
        <f t="shared" si="37"/>
        <v>0.30078734997240258</v>
      </c>
      <c r="BV39" s="8">
        <f t="shared" si="38"/>
        <v>0.309937158399543</v>
      </c>
      <c r="BX39" s="7" t="s">
        <v>50</v>
      </c>
      <c r="BY39" s="7">
        <f>SQRT(BY37)</f>
        <v>1.43060149736427E-2</v>
      </c>
      <c r="CB39" s="29"/>
      <c r="CC39" s="29"/>
      <c r="CM39" t="s">
        <v>92</v>
      </c>
      <c r="CN39">
        <f>1/$BY$48</f>
        <v>0.27329096638135925</v>
      </c>
      <c r="CO39">
        <f t="shared" ref="CO39:DG39" si="56">1/$BY$48</f>
        <v>0.27329096638135925</v>
      </c>
      <c r="CP39">
        <f t="shared" si="56"/>
        <v>0.27329096638135925</v>
      </c>
      <c r="CQ39">
        <f t="shared" si="56"/>
        <v>0.27329096638135925</v>
      </c>
      <c r="CR39">
        <f t="shared" si="56"/>
        <v>0.27329096638135925</v>
      </c>
      <c r="CS39">
        <f t="shared" si="56"/>
        <v>0.27329096638135925</v>
      </c>
      <c r="CT39">
        <f t="shared" si="56"/>
        <v>0.27329096638135925</v>
      </c>
      <c r="CU39">
        <f t="shared" si="56"/>
        <v>0.27329096638135925</v>
      </c>
      <c r="CV39">
        <f t="shared" si="56"/>
        <v>0.27329096638135925</v>
      </c>
      <c r="CW39">
        <f t="shared" si="56"/>
        <v>0.27329096638135925</v>
      </c>
      <c r="CX39">
        <f t="shared" si="56"/>
        <v>0.27329096638135925</v>
      </c>
      <c r="CY39">
        <f t="shared" si="56"/>
        <v>0.27329096638135925</v>
      </c>
      <c r="CZ39">
        <f t="shared" si="56"/>
        <v>0.27329096638135925</v>
      </c>
      <c r="DA39">
        <f t="shared" si="56"/>
        <v>0.27329096638135925</v>
      </c>
      <c r="DB39">
        <f t="shared" si="56"/>
        <v>0.27329096638135925</v>
      </c>
      <c r="DC39">
        <f t="shared" si="56"/>
        <v>0.27329096638135925</v>
      </c>
      <c r="DD39">
        <f t="shared" si="56"/>
        <v>0.27329096638135925</v>
      </c>
      <c r="DE39">
        <f t="shared" si="56"/>
        <v>0.27329096638135925</v>
      </c>
      <c r="DF39">
        <f t="shared" si="56"/>
        <v>0.27329096638135925</v>
      </c>
      <c r="DG39">
        <f t="shared" si="56"/>
        <v>0.27329096638135925</v>
      </c>
    </row>
    <row r="40" spans="1:111" ht="17">
      <c r="A40" s="20">
        <v>25</v>
      </c>
      <c r="B40" s="78"/>
      <c r="C40" s="78"/>
      <c r="D40" s="59" t="str">
        <f t="shared" si="3"/>
        <v/>
      </c>
      <c r="E40" s="59" t="str">
        <f t="shared" si="4"/>
        <v/>
      </c>
      <c r="H40" s="6" t="s">
        <v>12</v>
      </c>
      <c r="I40" s="10">
        <f>IF(CA13,BY75,"")</f>
        <v>-133.73605011208889</v>
      </c>
      <c r="J40" s="6" t="s">
        <v>183</v>
      </c>
      <c r="K40" s="14">
        <f>IF(CA13,BY77,"")</f>
        <v>0.99949647142612841</v>
      </c>
      <c r="L40" s="15" t="s">
        <v>184</v>
      </c>
      <c r="M40" s="14">
        <f>IF(CA13,CA77,"")</f>
        <v>0.99940492077633358</v>
      </c>
      <c r="N40" s="16" t="s">
        <v>85</v>
      </c>
      <c r="O40" s="61">
        <f>IF(CA13,CA75,"")</f>
        <v>7.2632779397672323E-19</v>
      </c>
      <c r="AG40" s="8">
        <f t="shared" si="5"/>
        <v>0</v>
      </c>
      <c r="AH40" s="8">
        <f t="shared" si="6"/>
        <v>0</v>
      </c>
      <c r="AI40" s="8">
        <f t="shared" si="7"/>
        <v>0</v>
      </c>
      <c r="AJ40" s="8">
        <f t="shared" si="8"/>
        <v>0</v>
      </c>
      <c r="AK40" s="8">
        <f t="shared" si="9"/>
        <v>0</v>
      </c>
      <c r="AL40" s="8">
        <f t="shared" si="10"/>
        <v>0</v>
      </c>
      <c r="AM40" s="8">
        <f t="shared" si="11"/>
        <v>0</v>
      </c>
      <c r="AN40" s="8">
        <f t="shared" si="12"/>
        <v>0</v>
      </c>
      <c r="AO40" s="8">
        <f t="shared" si="13"/>
        <v>0</v>
      </c>
      <c r="AP40" s="8">
        <f t="shared" si="14"/>
        <v>0</v>
      </c>
      <c r="AQ40" s="8">
        <f t="shared" si="15"/>
        <v>0</v>
      </c>
      <c r="AR40" s="8">
        <f t="shared" si="16"/>
        <v>0</v>
      </c>
      <c r="AS40" s="8">
        <f t="shared" si="17"/>
        <v>0</v>
      </c>
      <c r="AT40" s="8">
        <f t="shared" si="18"/>
        <v>0</v>
      </c>
      <c r="AU40" s="8" t="str">
        <f t="shared" si="19"/>
        <v/>
      </c>
      <c r="AV40" s="8" t="str">
        <f t="shared" si="25"/>
        <v/>
      </c>
      <c r="AW40" s="8" t="str">
        <f t="array" ref="AW40">IF(AG40,MMULT(MMULT(AI40:AJ40,$BY$30:$BZ$31),TRANSPOSE(AI40:AJ40)),"")</f>
        <v/>
      </c>
      <c r="AX40" s="8" t="str">
        <f t="shared" si="26"/>
        <v/>
      </c>
      <c r="AY40" s="8" t="str">
        <f t="array" ref="AY40">IF(AG40,MMULT(MMULT(AI40:AK40,$BY$60:$CA$62),TRANSPOSE(AI40:AK40)),"")</f>
        <v/>
      </c>
      <c r="AZ40" s="8" t="str">
        <f t="array" ref="AZ40">IF(AG40,MMULT(MMULT(AJ40:AK40,$BY$81:$BZ$82),TRANSPOSE(AJ40:AK40)),"")</f>
        <v/>
      </c>
      <c r="BA40" s="8" t="str">
        <f t="shared" si="27"/>
        <v/>
      </c>
      <c r="BB40" s="8" t="str">
        <f t="array" ref="BB40">IF(AG40,MMULT(MMULT(AL40:AM40,$BY$111:$BZ$112),TRANSPOSE(AL40:AM40)),"")</f>
        <v/>
      </c>
      <c r="BC40" s="8" t="str">
        <f t="shared" si="20"/>
        <v/>
      </c>
      <c r="BD40" s="8" t="str">
        <f t="shared" si="28"/>
        <v/>
      </c>
      <c r="BE40" s="8">
        <f t="shared" si="29"/>
        <v>1</v>
      </c>
      <c r="BF40" s="8">
        <f t="shared" si="30"/>
        <v>6.0000000000000019E-2</v>
      </c>
      <c r="BG40" s="8">
        <f t="shared" si="21"/>
        <v>0.31515602829110123</v>
      </c>
      <c r="BH40" s="8">
        <f t="shared" si="31"/>
        <v>1</v>
      </c>
      <c r="BI40" s="8">
        <f t="shared" si="32"/>
        <v>6.0000000000000019E-2</v>
      </c>
      <c r="BJ40" s="8">
        <f t="shared" si="22"/>
        <v>3.6000000000000021E-3</v>
      </c>
      <c r="BK40" s="8">
        <f t="shared" si="33"/>
        <v>1</v>
      </c>
      <c r="BL40" s="8">
        <f t="shared" si="23"/>
        <v>3.6000000000000021E-3</v>
      </c>
      <c r="BM40" s="8">
        <f t="shared" si="34"/>
        <v>0.14428097038043194</v>
      </c>
      <c r="BN40" s="8">
        <f t="array" ref="BN40">IF(BE40,$CA$29*SQRT(MMULT(MMULT(BH40:BI40,$BY$37:$BZ$38),TRANSPOSE(BH40:BI40))),"")</f>
        <v>2.2959723100167723E-2</v>
      </c>
      <c r="BO40" s="8">
        <f t="shared" si="35"/>
        <v>2.7639606649561919E-2</v>
      </c>
      <c r="BP40" s="8">
        <f t="array" ref="BP40">IF(BE40,$CA$59*SQRT(MMULT(MMULT(BH40:BJ40,$BY$69:$CA$71),TRANSPOSE(BH40:BJ40))),"")</f>
        <v>4.6990727233533723E-3</v>
      </c>
      <c r="BQ40" s="8">
        <f t="array" ref="BQ40">IF(BE40,$CA$80*SQRT(MMULT(MMULT(BI40:BJ40,$BY$88:$BZ$89),TRANSPOSE(BI40:BJ40))),"")</f>
        <v>2.4273239370560508E-2</v>
      </c>
      <c r="BR40" s="8">
        <f t="shared" si="36"/>
        <v>1.7937646015260135E-2</v>
      </c>
      <c r="BS40" s="8">
        <f t="array" ref="BS40">IF(BE40,$CA$110*SQRT(MMULT(MMULT(BK40:BL40,$BY$118:$BZ$119),TRANSPOSE(BK40:BL40))),"")</f>
        <v>6.3922500430550644E-2</v>
      </c>
      <c r="BT40" s="8">
        <f t="shared" si="24"/>
        <v>4.6990727233533723E-3</v>
      </c>
      <c r="BU40" s="8">
        <f t="shared" si="37"/>
        <v>0.31045695556774788</v>
      </c>
      <c r="BV40" s="8">
        <f t="shared" si="38"/>
        <v>0.31985510101445458</v>
      </c>
      <c r="BX40" s="7" t="s">
        <v>52</v>
      </c>
      <c r="BY40" s="7">
        <f>SQRT(BZ38)</f>
        <v>0.12954393527980682</v>
      </c>
      <c r="BZ40" s="7" t="s">
        <v>86</v>
      </c>
      <c r="CA40" s="7">
        <f>(CA42/BY34)*(BY35/CA36)</f>
        <v>532.5442494953586</v>
      </c>
      <c r="CB40" s="29"/>
      <c r="CC40" s="29"/>
      <c r="CM40" t="s">
        <v>93</v>
      </c>
      <c r="CN40" s="11">
        <f>-CN38/$BY$48</f>
        <v>-1.5086966365742763E-2</v>
      </c>
      <c r="CO40" s="11">
        <f t="shared" ref="CO40:DG40" si="57">-CO38/$BY$48</f>
        <v>-7.4687952305657239E-3</v>
      </c>
      <c r="CP40" s="11">
        <f t="shared" si="57"/>
        <v>-7.4687952305657239E-3</v>
      </c>
      <c r="CQ40" s="11">
        <f t="shared" si="57"/>
        <v>-7.4687952305657239E-3</v>
      </c>
      <c r="CR40" s="11">
        <f t="shared" si="57"/>
        <v>-7.4687952305657239E-3</v>
      </c>
      <c r="CS40" s="11">
        <f t="shared" si="57"/>
        <v>-7.4687952305657239E-3</v>
      </c>
      <c r="CT40" s="11">
        <f t="shared" si="57"/>
        <v>-7.4687952305657239E-3</v>
      </c>
      <c r="CU40" s="11">
        <f t="shared" si="57"/>
        <v>-7.4687952305657239E-3</v>
      </c>
      <c r="CV40" s="11">
        <f t="shared" si="57"/>
        <v>-7.4687952305657239E-3</v>
      </c>
      <c r="CW40" s="11">
        <f t="shared" si="57"/>
        <v>-7.4687952305657239E-3</v>
      </c>
      <c r="CX40" s="11">
        <f t="shared" si="57"/>
        <v>-7.4687952305657239E-3</v>
      </c>
      <c r="CY40" s="11">
        <f t="shared" si="57"/>
        <v>-7.4687952305657239E-3</v>
      </c>
      <c r="CZ40" s="11">
        <f t="shared" si="57"/>
        <v>-7.4687952305657239E-3</v>
      </c>
      <c r="DA40" s="11">
        <f t="shared" si="57"/>
        <v>-7.4687952305657239E-3</v>
      </c>
      <c r="DB40" s="11">
        <f t="shared" si="57"/>
        <v>-7.4687952305657239E-3</v>
      </c>
      <c r="DC40" s="11">
        <f t="shared" si="57"/>
        <v>-7.4687952305657239E-3</v>
      </c>
      <c r="DD40" s="11">
        <f t="shared" si="57"/>
        <v>-7.4687952305657239E-3</v>
      </c>
      <c r="DE40" s="11">
        <f t="shared" si="57"/>
        <v>-7.4687952305657239E-3</v>
      </c>
      <c r="DF40" s="11">
        <f t="shared" si="57"/>
        <v>-7.4687952305657239E-3</v>
      </c>
      <c r="DG40" s="11">
        <f t="shared" si="57"/>
        <v>-7.4687952305657239E-3</v>
      </c>
    </row>
    <row r="41" spans="1:111">
      <c r="A41" s="20">
        <v>26</v>
      </c>
      <c r="B41" s="78"/>
      <c r="C41" s="78"/>
      <c r="D41" s="59" t="str">
        <f t="shared" si="3"/>
        <v/>
      </c>
      <c r="E41" s="59" t="str">
        <f t="shared" si="4"/>
        <v/>
      </c>
      <c r="O41" s="62"/>
      <c r="AG41" s="8">
        <f t="shared" si="5"/>
        <v>0</v>
      </c>
      <c r="AH41" s="8">
        <f t="shared" si="6"/>
        <v>0</v>
      </c>
      <c r="AI41" s="8">
        <f t="shared" si="7"/>
        <v>0</v>
      </c>
      <c r="AJ41" s="8">
        <f t="shared" si="8"/>
        <v>0</v>
      </c>
      <c r="AK41" s="8">
        <f t="shared" si="9"/>
        <v>0</v>
      </c>
      <c r="AL41" s="8">
        <f t="shared" si="10"/>
        <v>0</v>
      </c>
      <c r="AM41" s="8">
        <f t="shared" si="11"/>
        <v>0</v>
      </c>
      <c r="AN41" s="8">
        <f t="shared" si="12"/>
        <v>0</v>
      </c>
      <c r="AO41" s="8">
        <f t="shared" si="13"/>
        <v>0</v>
      </c>
      <c r="AP41" s="8">
        <f t="shared" si="14"/>
        <v>0</v>
      </c>
      <c r="AQ41" s="8">
        <f t="shared" si="15"/>
        <v>0</v>
      </c>
      <c r="AR41" s="8">
        <f t="shared" si="16"/>
        <v>0</v>
      </c>
      <c r="AS41" s="8">
        <f t="shared" si="17"/>
        <v>0</v>
      </c>
      <c r="AT41" s="8">
        <f t="shared" si="18"/>
        <v>0</v>
      </c>
      <c r="AU41" s="8" t="str">
        <f t="shared" si="19"/>
        <v/>
      </c>
      <c r="AV41" s="8" t="str">
        <f t="shared" si="25"/>
        <v/>
      </c>
      <c r="AW41" s="8" t="str">
        <f t="array" ref="AW41">IF(AG41,MMULT(MMULT(AI41:AJ41,$BY$30:$BZ$31),TRANSPOSE(AI41:AJ41)),"")</f>
        <v/>
      </c>
      <c r="AX41" s="8" t="str">
        <f t="shared" si="26"/>
        <v/>
      </c>
      <c r="AY41" s="8" t="str">
        <f t="array" ref="AY41">IF(AG41,MMULT(MMULT(AI41:AK41,$BY$60:$CA$62),TRANSPOSE(AI41:AK41)),"")</f>
        <v/>
      </c>
      <c r="AZ41" s="8" t="str">
        <f t="array" ref="AZ41">IF(AG41,MMULT(MMULT(AJ41:AK41,$BY$81:$BZ$82),TRANSPOSE(AJ41:AK41)),"")</f>
        <v/>
      </c>
      <c r="BA41" s="8" t="str">
        <f t="shared" si="27"/>
        <v/>
      </c>
      <c r="BB41" s="8" t="str">
        <f t="array" ref="BB41">IF(AG41,MMULT(MMULT(AL41:AM41,$BY$111:$BZ$112),TRANSPOSE(AL41:AM41)),"")</f>
        <v/>
      </c>
      <c r="BC41" s="8" t="str">
        <f t="shared" si="20"/>
        <v/>
      </c>
      <c r="BD41" s="8" t="str">
        <f t="shared" si="28"/>
        <v/>
      </c>
      <c r="BE41" s="8">
        <f t="shared" si="29"/>
        <v>1</v>
      </c>
      <c r="BF41" s="8">
        <f t="shared" si="30"/>
        <v>6.2500000000000014E-2</v>
      </c>
      <c r="BG41" s="8">
        <f t="shared" si="21"/>
        <v>0.32486659364492648</v>
      </c>
      <c r="BH41" s="8">
        <f t="shared" si="31"/>
        <v>1</v>
      </c>
      <c r="BI41" s="8">
        <f t="shared" si="32"/>
        <v>6.2500000000000014E-2</v>
      </c>
      <c r="BJ41" s="8">
        <f t="shared" si="22"/>
        <v>3.9062500000000017E-3</v>
      </c>
      <c r="BK41" s="8">
        <f t="shared" si="33"/>
        <v>1</v>
      </c>
      <c r="BL41" s="8">
        <f t="shared" si="23"/>
        <v>3.9062500000000017E-3</v>
      </c>
      <c r="BM41" s="8">
        <f t="shared" si="34"/>
        <v>0.14428097038043194</v>
      </c>
      <c r="BN41" s="8">
        <f t="array" ref="BN41">IF(BE41,$CA$29*SQRT(MMULT(MMULT(BH41:BI41,$BY$37:$BZ$38),TRANSPOSE(BH41:BI41))),"")</f>
        <v>2.2827152485490141E-2</v>
      </c>
      <c r="BO41" s="8">
        <f t="shared" si="35"/>
        <v>2.8791256926626992E-2</v>
      </c>
      <c r="BP41" s="8">
        <f t="array" ref="BP41">IF(BE41,$CA$59*SQRT(MMULT(MMULT(BH41:BJ41,$BY$69:$CA$71),TRANSPOSE(BH41:BJ41))),"")</f>
        <v>4.8285999755542913E-3</v>
      </c>
      <c r="BQ41" s="8">
        <f t="array" ref="BQ41">IF(BE41,$CA$80*SQRT(MMULT(MMULT(BI41:BJ41,$BY$88:$BZ$89),TRANSPOSE(BI41:BJ41))),"")</f>
        <v>2.4936537818173333E-2</v>
      </c>
      <c r="BR41" s="8">
        <f t="shared" si="36"/>
        <v>1.9463591596419416E-2</v>
      </c>
      <c r="BS41" s="8">
        <f t="array" ref="BS41">IF(BE41,$CA$110*SQRT(MMULT(MMULT(BK41:BL41,$BY$118:$BZ$119),TRANSPOSE(BK41:BL41))),"")</f>
        <v>6.360440711368498E-2</v>
      </c>
      <c r="BT41" s="8">
        <f t="shared" si="24"/>
        <v>4.8285999755542913E-3</v>
      </c>
      <c r="BU41" s="8">
        <f t="shared" si="37"/>
        <v>0.32003799366937219</v>
      </c>
      <c r="BV41" s="8">
        <f t="shared" si="38"/>
        <v>0.32969519362048078</v>
      </c>
      <c r="BX41" s="7" t="s">
        <v>12</v>
      </c>
      <c r="BY41" s="7">
        <f>IF(BY13&gt;BY29+2,BY13*LN(BY34/BY13)+2*(BY29+1)+2*(BY29+1)*(BY29+2)/(BY13-BY29-2),"")</f>
        <v>-84.876908977602426</v>
      </c>
      <c r="BZ41" s="7" t="s">
        <v>85</v>
      </c>
      <c r="CA41" s="7">
        <f>FDIST(CA40,CA36,BY35)</f>
        <v>2.6082099658777085E-11</v>
      </c>
      <c r="CB41" s="29"/>
      <c r="CC41" s="29"/>
      <c r="CM41" t="s">
        <v>95</v>
      </c>
      <c r="CN41">
        <f>$BY$51^2/CN15</f>
        <v>3.8815635307591747E-3</v>
      </c>
      <c r="CO41">
        <f t="shared" ref="CO41:DG41" si="58">$BY$51^2/CO15</f>
        <v>7.7631270615183493E-3</v>
      </c>
      <c r="CP41">
        <f t="shared" si="58"/>
        <v>7.7631270615183493E-3</v>
      </c>
      <c r="CQ41">
        <f t="shared" si="58"/>
        <v>7.7631270615183493E-3</v>
      </c>
      <c r="CR41">
        <f t="shared" si="58"/>
        <v>7.7631270615183493E-3</v>
      </c>
      <c r="CS41">
        <f t="shared" si="58"/>
        <v>7.7631270615183493E-3</v>
      </c>
      <c r="CT41">
        <f t="shared" si="58"/>
        <v>7.7631270615183493E-3</v>
      </c>
      <c r="CU41">
        <f t="shared" si="58"/>
        <v>7.7631270615183493E-3</v>
      </c>
      <c r="CV41">
        <f t="shared" si="58"/>
        <v>7.7631270615183493E-3</v>
      </c>
      <c r="CW41">
        <f t="shared" si="58"/>
        <v>7.7631270615183493E-3</v>
      </c>
      <c r="CX41">
        <f t="shared" si="58"/>
        <v>7.7631270615183493E-3</v>
      </c>
      <c r="CY41">
        <f t="shared" si="58"/>
        <v>7.7631270615183493E-3</v>
      </c>
      <c r="CZ41">
        <f t="shared" si="58"/>
        <v>7.7631270615183493E-3</v>
      </c>
      <c r="DA41">
        <f t="shared" si="58"/>
        <v>7.7631270615183493E-3</v>
      </c>
      <c r="DB41">
        <f t="shared" si="58"/>
        <v>7.7631270615183493E-3</v>
      </c>
      <c r="DC41">
        <f t="shared" si="58"/>
        <v>7.7631270615183493E-3</v>
      </c>
      <c r="DD41">
        <f t="shared" si="58"/>
        <v>7.7631270615183493E-3</v>
      </c>
      <c r="DE41">
        <f t="shared" si="58"/>
        <v>7.7631270615183493E-3</v>
      </c>
      <c r="DF41">
        <f t="shared" si="58"/>
        <v>7.7631270615183493E-3</v>
      </c>
      <c r="DG41">
        <f t="shared" si="58"/>
        <v>7.7631270615183493E-3</v>
      </c>
    </row>
    <row r="42" spans="1:111">
      <c r="A42" s="20">
        <v>27</v>
      </c>
      <c r="B42" s="78"/>
      <c r="C42" s="78"/>
      <c r="D42" s="59" t="str">
        <f t="shared" si="3"/>
        <v/>
      </c>
      <c r="E42" s="59" t="str">
        <f t="shared" si="4"/>
        <v/>
      </c>
      <c r="H42" s="41" t="str">
        <f>BX79</f>
        <v>model 2a</v>
      </c>
      <c r="I42" s="40" t="str">
        <f>BY79</f>
        <v>y = a.1*x + a.2*x^2</v>
      </c>
      <c r="J42" s="41"/>
      <c r="K42" s="41"/>
      <c r="L42" s="42"/>
      <c r="M42" s="42"/>
      <c r="N42" s="22"/>
      <c r="O42" s="22"/>
      <c r="P42" s="22"/>
      <c r="Q42" s="22"/>
      <c r="R42" s="22"/>
      <c r="S42" s="22"/>
      <c r="AG42" s="8">
        <f t="shared" si="5"/>
        <v>0</v>
      </c>
      <c r="AH42" s="8">
        <f t="shared" si="6"/>
        <v>0</v>
      </c>
      <c r="AI42" s="8">
        <f t="shared" si="7"/>
        <v>0</v>
      </c>
      <c r="AJ42" s="8">
        <f t="shared" si="8"/>
        <v>0</v>
      </c>
      <c r="AK42" s="8">
        <f t="shared" si="9"/>
        <v>0</v>
      </c>
      <c r="AL42" s="8">
        <f t="shared" si="10"/>
        <v>0</v>
      </c>
      <c r="AM42" s="8">
        <f t="shared" si="11"/>
        <v>0</v>
      </c>
      <c r="AN42" s="8">
        <f t="shared" si="12"/>
        <v>0</v>
      </c>
      <c r="AO42" s="8">
        <f t="shared" si="13"/>
        <v>0</v>
      </c>
      <c r="AP42" s="8">
        <f t="shared" si="14"/>
        <v>0</v>
      </c>
      <c r="AQ42" s="8">
        <f t="shared" si="15"/>
        <v>0</v>
      </c>
      <c r="AR42" s="8">
        <f t="shared" si="16"/>
        <v>0</v>
      </c>
      <c r="AS42" s="8">
        <f t="shared" si="17"/>
        <v>0</v>
      </c>
      <c r="AT42" s="8">
        <f t="shared" si="18"/>
        <v>0</v>
      </c>
      <c r="AU42" s="8" t="str">
        <f t="shared" si="19"/>
        <v/>
      </c>
      <c r="AV42" s="8" t="str">
        <f t="shared" si="25"/>
        <v/>
      </c>
      <c r="AW42" s="8" t="str">
        <f t="array" ref="AW42">IF(AG42,MMULT(MMULT(AI42:AJ42,$BY$30:$BZ$31),TRANSPOSE(AI42:AJ42)),"")</f>
        <v/>
      </c>
      <c r="AX42" s="8" t="str">
        <f t="shared" si="26"/>
        <v/>
      </c>
      <c r="AY42" s="8" t="str">
        <f t="array" ref="AY42">IF(AG42,MMULT(MMULT(AI42:AK42,$BY$60:$CA$62),TRANSPOSE(AI42:AK42)),"")</f>
        <v/>
      </c>
      <c r="AZ42" s="8" t="str">
        <f t="array" ref="AZ42">IF(AG42,MMULT(MMULT(AJ42:AK42,$BY$81:$BZ$82),TRANSPOSE(AJ42:AK42)),"")</f>
        <v/>
      </c>
      <c r="BA42" s="8" t="str">
        <f t="shared" si="27"/>
        <v/>
      </c>
      <c r="BB42" s="8" t="str">
        <f t="array" ref="BB42">IF(AG42,MMULT(MMULT(AL42:AM42,$BY$111:$BZ$112),TRANSPOSE(AL42:AM42)),"")</f>
        <v/>
      </c>
      <c r="BC42" s="8" t="str">
        <f t="shared" si="20"/>
        <v/>
      </c>
      <c r="BD42" s="8" t="str">
        <f t="shared" si="28"/>
        <v/>
      </c>
      <c r="BE42" s="8">
        <f t="shared" si="29"/>
        <v>1</v>
      </c>
      <c r="BF42" s="8">
        <f t="shared" si="30"/>
        <v>6.5000000000000016E-2</v>
      </c>
      <c r="BG42" s="8">
        <f t="shared" si="21"/>
        <v>0.33449395024744866</v>
      </c>
      <c r="BH42" s="8">
        <f t="shared" si="31"/>
        <v>1</v>
      </c>
      <c r="BI42" s="8">
        <f t="shared" si="32"/>
        <v>6.5000000000000016E-2</v>
      </c>
      <c r="BJ42" s="8">
        <f t="shared" si="22"/>
        <v>4.2250000000000022E-3</v>
      </c>
      <c r="BK42" s="8">
        <f t="shared" si="33"/>
        <v>1</v>
      </c>
      <c r="BL42" s="8">
        <f t="shared" si="23"/>
        <v>4.2250000000000022E-3</v>
      </c>
      <c r="BM42" s="8">
        <f t="shared" si="34"/>
        <v>0.14428097038043194</v>
      </c>
      <c r="BN42" s="8">
        <f t="array" ref="BN42">IF(BE42,$CA$29*SQRT(MMULT(MMULT(BH42:BI42,$BY$37:$BZ$38),TRANSPOSE(BH42:BI42))),"")</f>
        <v>2.2715737356857914E-2</v>
      </c>
      <c r="BO42" s="8">
        <f t="shared" si="35"/>
        <v>2.9942907203692071E-2</v>
      </c>
      <c r="BP42" s="8">
        <f t="array" ref="BP42">IF(BE42,$CA$59*SQRT(MMULT(MMULT(BH42:BJ42,$BY$69:$CA$71),TRANSPOSE(BH42:BJ42))),"")</f>
        <v>4.9619076781974095E-3</v>
      </c>
      <c r="BQ42" s="8">
        <f t="array" ref="BQ42">IF(BE42,$CA$80*SQRT(MMULT(MMULT(BI42:BJ42,$BY$88:$BZ$89),TRANSPOSE(BI42:BJ42))),"")</f>
        <v>2.5573071455478383E-2</v>
      </c>
      <c r="BR42" s="8">
        <f t="shared" si="36"/>
        <v>2.1051820670687241E-2</v>
      </c>
      <c r="BS42" s="8">
        <f t="array" ref="BS42">IF(BE42,$CA$110*SQRT(MMULT(MMULT(BK42:BL42,$BY$118:$BZ$119),TRANSPOSE(BK42:BL42))),"")</f>
        <v>6.3283980916058191E-2</v>
      </c>
      <c r="BT42" s="8">
        <f t="shared" si="24"/>
        <v>4.9619076781974095E-3</v>
      </c>
      <c r="BU42" s="8">
        <f t="shared" si="37"/>
        <v>0.32953204256925123</v>
      </c>
      <c r="BV42" s="8">
        <f t="shared" si="38"/>
        <v>0.33945585792564609</v>
      </c>
      <c r="BX42" s="7" t="s">
        <v>62</v>
      </c>
      <c r="BY42" s="7">
        <f>BY25</f>
        <v>0.8117714285714287</v>
      </c>
      <c r="BZ42" s="7" t="s">
        <v>84</v>
      </c>
      <c r="CA42" s="7">
        <f>BY42-BY34</f>
        <v>0.79388260291238522</v>
      </c>
      <c r="CB42" s="29"/>
      <c r="CC42" s="29"/>
      <c r="CM42" t="s">
        <v>96</v>
      </c>
      <c r="CN42">
        <f>CN39^2*CN41</f>
        <v>2.8990603185671967E-4</v>
      </c>
      <c r="CO42">
        <f t="shared" ref="CO42:DG42" si="59">CO39^2*CO41</f>
        <v>5.7981206371343933E-4</v>
      </c>
      <c r="CP42">
        <f t="shared" si="59"/>
        <v>5.7981206371343933E-4</v>
      </c>
      <c r="CQ42">
        <f t="shared" si="59"/>
        <v>5.7981206371343933E-4</v>
      </c>
      <c r="CR42">
        <f t="shared" si="59"/>
        <v>5.7981206371343933E-4</v>
      </c>
      <c r="CS42">
        <f t="shared" si="59"/>
        <v>5.7981206371343933E-4</v>
      </c>
      <c r="CT42">
        <f t="shared" si="59"/>
        <v>5.7981206371343933E-4</v>
      </c>
      <c r="CU42">
        <f t="shared" si="59"/>
        <v>5.7981206371343933E-4</v>
      </c>
      <c r="CV42">
        <f t="shared" si="59"/>
        <v>5.7981206371343933E-4</v>
      </c>
      <c r="CW42">
        <f t="shared" si="59"/>
        <v>5.7981206371343933E-4</v>
      </c>
      <c r="CX42">
        <f t="shared" si="59"/>
        <v>5.7981206371343933E-4</v>
      </c>
      <c r="CY42">
        <f t="shared" si="59"/>
        <v>5.7981206371343933E-4</v>
      </c>
      <c r="CZ42">
        <f t="shared" si="59"/>
        <v>5.7981206371343933E-4</v>
      </c>
      <c r="DA42">
        <f t="shared" si="59"/>
        <v>5.7981206371343933E-4</v>
      </c>
      <c r="DB42">
        <f t="shared" si="59"/>
        <v>5.7981206371343933E-4</v>
      </c>
      <c r="DC42">
        <f t="shared" si="59"/>
        <v>5.7981206371343933E-4</v>
      </c>
      <c r="DD42">
        <f t="shared" si="59"/>
        <v>5.7981206371343933E-4</v>
      </c>
      <c r="DE42">
        <f t="shared" si="59"/>
        <v>5.7981206371343933E-4</v>
      </c>
      <c r="DF42">
        <f t="shared" si="59"/>
        <v>5.7981206371343933E-4</v>
      </c>
      <c r="DG42">
        <f t="shared" si="59"/>
        <v>5.7981206371343933E-4</v>
      </c>
    </row>
    <row r="43" spans="1:111" ht="16" thickBot="1">
      <c r="A43" s="20">
        <v>28</v>
      </c>
      <c r="B43" s="78"/>
      <c r="C43" s="78"/>
      <c r="D43" s="59" t="str">
        <f t="shared" si="3"/>
        <v/>
      </c>
      <c r="E43" s="59" t="str">
        <f t="shared" si="4"/>
        <v/>
      </c>
      <c r="H43" s="63" t="s">
        <v>14</v>
      </c>
      <c r="I43" s="63">
        <f>BY80</f>
        <v>2</v>
      </c>
      <c r="J43" s="63"/>
      <c r="K43" s="63"/>
      <c r="L43" s="63"/>
      <c r="M43" s="63"/>
      <c r="N43" s="63" t="s">
        <v>135</v>
      </c>
      <c r="O43" s="64" t="s">
        <v>136</v>
      </c>
      <c r="P43" s="75" t="s">
        <v>187</v>
      </c>
      <c r="Q43" s="69"/>
      <c r="R43" s="69"/>
      <c r="S43" s="69"/>
      <c r="AG43" s="8">
        <f t="shared" si="5"/>
        <v>0</v>
      </c>
      <c r="AH43" s="8">
        <f t="shared" si="6"/>
        <v>0</v>
      </c>
      <c r="AI43" s="8">
        <f t="shared" si="7"/>
        <v>0</v>
      </c>
      <c r="AJ43" s="8">
        <f t="shared" si="8"/>
        <v>0</v>
      </c>
      <c r="AK43" s="8">
        <f t="shared" si="9"/>
        <v>0</v>
      </c>
      <c r="AL43" s="8">
        <f t="shared" si="10"/>
        <v>0</v>
      </c>
      <c r="AM43" s="8">
        <f t="shared" si="11"/>
        <v>0</v>
      </c>
      <c r="AN43" s="8">
        <f t="shared" si="12"/>
        <v>0</v>
      </c>
      <c r="AO43" s="8">
        <f t="shared" si="13"/>
        <v>0</v>
      </c>
      <c r="AP43" s="8">
        <f t="shared" si="14"/>
        <v>0</v>
      </c>
      <c r="AQ43" s="8">
        <f t="shared" si="15"/>
        <v>0</v>
      </c>
      <c r="AR43" s="8">
        <f t="shared" si="16"/>
        <v>0</v>
      </c>
      <c r="AS43" s="8">
        <f t="shared" si="17"/>
        <v>0</v>
      </c>
      <c r="AT43" s="8">
        <f t="shared" si="18"/>
        <v>0</v>
      </c>
      <c r="AU43" s="8" t="str">
        <f t="shared" si="19"/>
        <v/>
      </c>
      <c r="AV43" s="8" t="str">
        <f t="shared" si="25"/>
        <v/>
      </c>
      <c r="AW43" s="8" t="str">
        <f t="array" ref="AW43">IF(AG43,MMULT(MMULT(AI43:AJ43,$BY$30:$BZ$31),TRANSPOSE(AI43:AJ43)),"")</f>
        <v/>
      </c>
      <c r="AX43" s="8" t="str">
        <f t="shared" si="26"/>
        <v/>
      </c>
      <c r="AY43" s="8" t="str">
        <f t="array" ref="AY43">IF(AG43,MMULT(MMULT(AI43:AK43,$BY$60:$CA$62),TRANSPOSE(AI43:AK43)),"")</f>
        <v/>
      </c>
      <c r="AZ43" s="8" t="str">
        <f t="array" ref="AZ43">IF(AG43,MMULT(MMULT(AJ43:AK43,$BY$81:$BZ$82),TRANSPOSE(AJ43:AK43)),"")</f>
        <v/>
      </c>
      <c r="BA43" s="8" t="str">
        <f t="shared" si="27"/>
        <v/>
      </c>
      <c r="BB43" s="8" t="str">
        <f t="array" ref="BB43">IF(AG43,MMULT(MMULT(AL43:AM43,$BY$111:$BZ$112),TRANSPOSE(AL43:AM43)),"")</f>
        <v/>
      </c>
      <c r="BC43" s="8" t="str">
        <f t="shared" si="20"/>
        <v/>
      </c>
      <c r="BD43" s="8" t="str">
        <f t="shared" si="28"/>
        <v/>
      </c>
      <c r="BE43" s="8">
        <f t="shared" si="29"/>
        <v>1</v>
      </c>
      <c r="BF43" s="8">
        <f t="shared" si="30"/>
        <v>6.7500000000000018E-2</v>
      </c>
      <c r="BG43" s="8">
        <f t="shared" si="21"/>
        <v>0.34403809809866759</v>
      </c>
      <c r="BH43" s="8">
        <f t="shared" si="31"/>
        <v>1</v>
      </c>
      <c r="BI43" s="8">
        <f t="shared" si="32"/>
        <v>6.7500000000000018E-2</v>
      </c>
      <c r="BJ43" s="8">
        <f t="shared" si="22"/>
        <v>4.5562500000000021E-3</v>
      </c>
      <c r="BK43" s="8">
        <f t="shared" si="33"/>
        <v>1</v>
      </c>
      <c r="BL43" s="8">
        <f t="shared" si="23"/>
        <v>4.5562500000000021E-3</v>
      </c>
      <c r="BM43" s="8">
        <f t="shared" si="34"/>
        <v>0.14428097038043194</v>
      </c>
      <c r="BN43" s="8">
        <f t="array" ref="BN43">IF(BE43,$CA$29*SQRT(MMULT(MMULT(BH43:BI43,$BY$37:$BZ$38),TRANSPOSE(BH43:BI43))),"")</f>
        <v>2.2625790241363266E-2</v>
      </c>
      <c r="BO43" s="8">
        <f t="shared" si="35"/>
        <v>3.1094557480757155E-2</v>
      </c>
      <c r="BP43" s="8">
        <f t="array" ref="BP43">IF(BE43,$CA$59*SQRT(MMULT(MMULT(BH43:BJ43,$BY$69:$CA$71),TRANSPOSE(BH43:BJ43))),"")</f>
        <v>5.0976133594971378E-3</v>
      </c>
      <c r="BQ43" s="8">
        <f t="array" ref="BQ43">IF(BE43,$CA$80*SQRT(MMULT(MMULT(BI43:BJ43,$BY$88:$BZ$89),TRANSPOSE(BI43:BJ43))),"")</f>
        <v>2.6183013400204725E-2</v>
      </c>
      <c r="BR43" s="8">
        <f t="shared" si="36"/>
        <v>2.2702333238063609E-2</v>
      </c>
      <c r="BS43" s="8">
        <f t="array" ref="BS43">IF(BE43,$CA$110*SQRT(MMULT(MMULT(BK43:BL43,$BY$118:$BZ$119),TRANSPOSE(BK43:BL43))),"")</f>
        <v>6.2962675525629314E-2</v>
      </c>
      <c r="BT43" s="8">
        <f t="shared" si="24"/>
        <v>5.0976133594971378E-3</v>
      </c>
      <c r="BU43" s="8">
        <f t="shared" si="37"/>
        <v>0.33894048473917043</v>
      </c>
      <c r="BV43" s="8">
        <f t="shared" si="38"/>
        <v>0.34913571145816474</v>
      </c>
      <c r="BX43" s="7" t="s">
        <v>63</v>
      </c>
      <c r="BY43" s="7">
        <f>1-BY34/BY42</f>
        <v>0.977963223353987</v>
      </c>
      <c r="BZ43" s="7" t="s">
        <v>64</v>
      </c>
      <c r="CA43" s="7">
        <f>1-(1-BY43)*CA35/BY35</f>
        <v>0.9761268253001526</v>
      </c>
      <c r="CB43" s="29"/>
      <c r="CC43" s="29"/>
      <c r="CM43" t="s">
        <v>97</v>
      </c>
      <c r="CN43" s="11">
        <f>CN40*$BY$52*CN40</f>
        <v>1.034926063480023E-5</v>
      </c>
      <c r="CO43" s="11">
        <f t="shared" ref="CO43:DG43" si="60">CO40*$BY$52*CO40</f>
        <v>2.5363348286443069E-6</v>
      </c>
      <c r="CP43" s="11">
        <f t="shared" si="60"/>
        <v>2.5363348286443069E-6</v>
      </c>
      <c r="CQ43" s="11">
        <f t="shared" si="60"/>
        <v>2.5363348286443069E-6</v>
      </c>
      <c r="CR43" s="11">
        <f t="shared" si="60"/>
        <v>2.5363348286443069E-6</v>
      </c>
      <c r="CS43" s="11">
        <f t="shared" si="60"/>
        <v>2.5363348286443069E-6</v>
      </c>
      <c r="CT43" s="11">
        <f t="shared" si="60"/>
        <v>2.5363348286443069E-6</v>
      </c>
      <c r="CU43" s="11">
        <f t="shared" si="60"/>
        <v>2.5363348286443069E-6</v>
      </c>
      <c r="CV43" s="11">
        <f t="shared" si="60"/>
        <v>2.5363348286443069E-6</v>
      </c>
      <c r="CW43" s="11">
        <f t="shared" si="60"/>
        <v>2.5363348286443069E-6</v>
      </c>
      <c r="CX43" s="11">
        <f t="shared" si="60"/>
        <v>2.5363348286443069E-6</v>
      </c>
      <c r="CY43" s="11">
        <f t="shared" si="60"/>
        <v>2.5363348286443069E-6</v>
      </c>
      <c r="CZ43" s="11">
        <f t="shared" si="60"/>
        <v>2.5363348286443069E-6</v>
      </c>
      <c r="DA43" s="11">
        <f t="shared" si="60"/>
        <v>2.5363348286443069E-6</v>
      </c>
      <c r="DB43" s="11">
        <f t="shared" si="60"/>
        <v>2.5363348286443069E-6</v>
      </c>
      <c r="DC43" s="11">
        <f t="shared" si="60"/>
        <v>2.5363348286443069E-6</v>
      </c>
      <c r="DD43" s="11">
        <f t="shared" si="60"/>
        <v>2.5363348286443069E-6</v>
      </c>
      <c r="DE43" s="11">
        <f t="shared" si="60"/>
        <v>2.5363348286443069E-6</v>
      </c>
      <c r="DF43" s="11">
        <f t="shared" si="60"/>
        <v>2.5363348286443069E-6</v>
      </c>
      <c r="DG43" s="11">
        <f t="shared" si="60"/>
        <v>2.5363348286443069E-6</v>
      </c>
    </row>
    <row r="44" spans="1:111">
      <c r="A44" s="20">
        <v>29</v>
      </c>
      <c r="B44" s="78"/>
      <c r="C44" s="78"/>
      <c r="D44" s="59" t="str">
        <f t="shared" si="3"/>
        <v/>
      </c>
      <c r="E44" s="59" t="str">
        <f t="shared" si="4"/>
        <v/>
      </c>
      <c r="H44" s="6" t="s">
        <v>8</v>
      </c>
      <c r="I44" s="6">
        <f>IF(CA13,BY83,"")</f>
        <v>5.87383751468969</v>
      </c>
      <c r="J44" s="6" t="s">
        <v>52</v>
      </c>
      <c r="K44" s="6">
        <f>IF(CA13,BY90,"")</f>
        <v>0.24869399161634895</v>
      </c>
      <c r="L44" s="6" t="s">
        <v>59</v>
      </c>
      <c r="M44" s="20">
        <f>IF(CA13,CA83,"")</f>
        <v>1.9852587397209592E-11</v>
      </c>
      <c r="N44" s="48">
        <f>IF($CA$13,CB83,"")</f>
        <v>5.3319798550948345</v>
      </c>
      <c r="O44" s="61">
        <f>IF($CA$13,CC83,"")</f>
        <v>6.4156951742845454</v>
      </c>
      <c r="P44" s="56" t="s">
        <v>163</v>
      </c>
      <c r="Q44" s="54"/>
      <c r="R44" s="56" t="s">
        <v>59</v>
      </c>
      <c r="S44" s="56" t="str">
        <f>IF($CG$80,CK83,"")</f>
        <v/>
      </c>
      <c r="AG44" s="8">
        <f t="shared" si="5"/>
        <v>0</v>
      </c>
      <c r="AH44" s="8">
        <f t="shared" si="6"/>
        <v>0</v>
      </c>
      <c r="AI44" s="8">
        <f t="shared" si="7"/>
        <v>0</v>
      </c>
      <c r="AJ44" s="8">
        <f t="shared" si="8"/>
        <v>0</v>
      </c>
      <c r="AK44" s="8">
        <f t="shared" si="9"/>
        <v>0</v>
      </c>
      <c r="AL44" s="8">
        <f t="shared" si="10"/>
        <v>0</v>
      </c>
      <c r="AM44" s="8">
        <f t="shared" si="11"/>
        <v>0</v>
      </c>
      <c r="AN44" s="8">
        <f t="shared" si="12"/>
        <v>0</v>
      </c>
      <c r="AO44" s="8">
        <f t="shared" si="13"/>
        <v>0</v>
      </c>
      <c r="AP44" s="8">
        <f t="shared" si="14"/>
        <v>0</v>
      </c>
      <c r="AQ44" s="8">
        <f t="shared" si="15"/>
        <v>0</v>
      </c>
      <c r="AR44" s="8">
        <f t="shared" si="16"/>
        <v>0</v>
      </c>
      <c r="AS44" s="8">
        <f t="shared" si="17"/>
        <v>0</v>
      </c>
      <c r="AT44" s="8">
        <f t="shared" si="18"/>
        <v>0</v>
      </c>
      <c r="AU44" s="8" t="str">
        <f t="shared" si="19"/>
        <v/>
      </c>
      <c r="AV44" s="8" t="str">
        <f t="shared" si="25"/>
        <v/>
      </c>
      <c r="AW44" s="8" t="str">
        <f t="array" ref="AW44">IF(AG44,MMULT(MMULT(AI44:AJ44,$BY$30:$BZ$31),TRANSPOSE(AI44:AJ44)),"")</f>
        <v/>
      </c>
      <c r="AX44" s="8" t="str">
        <f t="shared" si="26"/>
        <v/>
      </c>
      <c r="AY44" s="8" t="str">
        <f t="array" ref="AY44">IF(AG44,MMULT(MMULT(AI44:AK44,$BY$60:$CA$62),TRANSPOSE(AI44:AK44)),"")</f>
        <v/>
      </c>
      <c r="AZ44" s="8" t="str">
        <f t="array" ref="AZ44">IF(AG44,MMULT(MMULT(AJ44:AK44,$BY$81:$BZ$82),TRANSPOSE(AJ44:AK44)),"")</f>
        <v/>
      </c>
      <c r="BA44" s="8" t="str">
        <f t="shared" si="27"/>
        <v/>
      </c>
      <c r="BB44" s="8" t="str">
        <f t="array" ref="BB44">IF(AG44,MMULT(MMULT(AL44:AM44,$BY$111:$BZ$112),TRANSPOSE(AL44:AM44)),"")</f>
        <v/>
      </c>
      <c r="BC44" s="8" t="str">
        <f t="shared" si="20"/>
        <v/>
      </c>
      <c r="BD44" s="8" t="str">
        <f t="shared" si="28"/>
        <v/>
      </c>
      <c r="BE44" s="8">
        <f t="shared" si="29"/>
        <v>1</v>
      </c>
      <c r="BF44" s="8">
        <f t="shared" si="30"/>
        <v>7.0000000000000021E-2</v>
      </c>
      <c r="BG44" s="8">
        <f t="shared" si="21"/>
        <v>0.35349903719858344</v>
      </c>
      <c r="BH44" s="8">
        <f t="shared" si="31"/>
        <v>1</v>
      </c>
      <c r="BI44" s="8">
        <f t="shared" si="32"/>
        <v>7.0000000000000021E-2</v>
      </c>
      <c r="BJ44" s="8">
        <f t="shared" si="22"/>
        <v>4.9000000000000024E-3</v>
      </c>
      <c r="BK44" s="8">
        <f t="shared" si="33"/>
        <v>1</v>
      </c>
      <c r="BL44" s="8">
        <f t="shared" si="23"/>
        <v>4.9000000000000024E-3</v>
      </c>
      <c r="BM44" s="8">
        <f t="shared" si="34"/>
        <v>0.14428097038043194</v>
      </c>
      <c r="BN44" s="8">
        <f t="array" ref="BN44">IF(BE44,$CA$29*SQRT(MMULT(MMULT(BH44:BI44,$BY$37:$BZ$38),TRANSPOSE(BH44:BI44))),"")</f>
        <v>2.2557567948187064E-2</v>
      </c>
      <c r="BO44" s="8">
        <f t="shared" si="35"/>
        <v>3.2246207757822234E-2</v>
      </c>
      <c r="BP44" s="8">
        <f t="array" ref="BP44">IF(BE44,$CA$59*SQRT(MMULT(MMULT(BH44:BJ44,$BY$69:$CA$71),TRANSPOSE(BH44:BJ44))),"")</f>
        <v>5.234513850476236E-3</v>
      </c>
      <c r="BQ44" s="8">
        <f t="array" ref="BQ44">IF(BE44,$CA$80*SQRT(MMULT(MMULT(BI44:BJ44,$BY$88:$BZ$89),TRANSPOSE(BI44:BJ44))),"")</f>
        <v>2.6766546656295551E-2</v>
      </c>
      <c r="BR44" s="8">
        <f t="shared" si="36"/>
        <v>2.4415129298548516E-2</v>
      </c>
      <c r="BS44" s="8">
        <f t="array" ref="BS44">IF(BE44,$CA$110*SQRT(MMULT(MMULT(BK44:BL44,$BY$118:$BZ$119),TRANSPOSE(BK44:BL44))),"")</f>
        <v>6.2642033046468634E-2</v>
      </c>
      <c r="BT44" s="8">
        <f t="shared" si="24"/>
        <v>5.234513850476236E-3</v>
      </c>
      <c r="BU44" s="8">
        <f t="shared" si="37"/>
        <v>0.3482645233481072</v>
      </c>
      <c r="BV44" s="8">
        <f t="shared" si="38"/>
        <v>0.35873355104905968</v>
      </c>
      <c r="CM44" t="s">
        <v>98</v>
      </c>
      <c r="CN44">
        <f>CN42+CN43</f>
        <v>3.0025529249151991E-4</v>
      </c>
      <c r="CO44">
        <f t="shared" ref="CO44:DG44" si="61">CO42+CO43</f>
        <v>5.8234839854208367E-4</v>
      </c>
      <c r="CP44">
        <f t="shared" si="61"/>
        <v>5.8234839854208367E-4</v>
      </c>
      <c r="CQ44">
        <f t="shared" si="61"/>
        <v>5.8234839854208367E-4</v>
      </c>
      <c r="CR44">
        <f t="shared" si="61"/>
        <v>5.8234839854208367E-4</v>
      </c>
      <c r="CS44">
        <f t="shared" si="61"/>
        <v>5.8234839854208367E-4</v>
      </c>
      <c r="CT44">
        <f t="shared" si="61"/>
        <v>5.8234839854208367E-4</v>
      </c>
      <c r="CU44">
        <f t="shared" si="61"/>
        <v>5.8234839854208367E-4</v>
      </c>
      <c r="CV44">
        <f t="shared" si="61"/>
        <v>5.8234839854208367E-4</v>
      </c>
      <c r="CW44">
        <f t="shared" si="61"/>
        <v>5.8234839854208367E-4</v>
      </c>
      <c r="CX44">
        <f t="shared" si="61"/>
        <v>5.8234839854208367E-4</v>
      </c>
      <c r="CY44">
        <f t="shared" si="61"/>
        <v>5.8234839854208367E-4</v>
      </c>
      <c r="CZ44">
        <f t="shared" si="61"/>
        <v>5.8234839854208367E-4</v>
      </c>
      <c r="DA44">
        <f t="shared" si="61"/>
        <v>5.8234839854208367E-4</v>
      </c>
      <c r="DB44">
        <f t="shared" si="61"/>
        <v>5.8234839854208367E-4</v>
      </c>
      <c r="DC44">
        <f t="shared" si="61"/>
        <v>5.8234839854208367E-4</v>
      </c>
      <c r="DD44">
        <f t="shared" si="61"/>
        <v>5.8234839854208367E-4</v>
      </c>
      <c r="DE44">
        <f t="shared" si="61"/>
        <v>5.8234839854208367E-4</v>
      </c>
      <c r="DF44">
        <f t="shared" si="61"/>
        <v>5.8234839854208367E-4</v>
      </c>
      <c r="DG44">
        <f t="shared" si="61"/>
        <v>5.8234839854208367E-4</v>
      </c>
    </row>
    <row r="45" spans="1:111" ht="16" thickBot="1">
      <c r="A45" s="20">
        <v>30</v>
      </c>
      <c r="B45" s="78"/>
      <c r="C45" s="78"/>
      <c r="D45" s="59" t="str">
        <f t="shared" si="3"/>
        <v/>
      </c>
      <c r="E45" s="59" t="str">
        <f t="shared" si="4"/>
        <v/>
      </c>
      <c r="H45" s="63" t="s">
        <v>17</v>
      </c>
      <c r="I45" s="63">
        <f>IF(CA13,BY84,"")</f>
        <v>-10.538573371258309</v>
      </c>
      <c r="J45" s="63" t="s">
        <v>61</v>
      </c>
      <c r="K45" s="63">
        <f>IF(CA13,BY91,"")</f>
        <v>1.125245846873594</v>
      </c>
      <c r="L45" s="63" t="s">
        <v>59</v>
      </c>
      <c r="M45" s="63">
        <f>IF(CA13,CA84,"")</f>
        <v>7.2368235096667559E-7</v>
      </c>
      <c r="N45" s="63">
        <f>IF($CA$13,CB84,"")</f>
        <v>-12.990273458956262</v>
      </c>
      <c r="O45" s="64">
        <f>IF($CA$13,CC84,"")</f>
        <v>-8.0868732835603563</v>
      </c>
      <c r="P45" s="63" t="s">
        <v>164</v>
      </c>
      <c r="Q45" s="65"/>
      <c r="R45" s="63" t="s">
        <v>59</v>
      </c>
      <c r="S45" s="63" t="str">
        <f>IF($CG$80,CK84,"")</f>
        <v/>
      </c>
      <c r="AG45" s="8">
        <f t="shared" si="5"/>
        <v>0</v>
      </c>
      <c r="AH45" s="8">
        <f t="shared" si="6"/>
        <v>0</v>
      </c>
      <c r="AI45" s="8">
        <f t="shared" si="7"/>
        <v>0</v>
      </c>
      <c r="AJ45" s="8">
        <f t="shared" si="8"/>
        <v>0</v>
      </c>
      <c r="AK45" s="8">
        <f t="shared" si="9"/>
        <v>0</v>
      </c>
      <c r="AL45" s="8">
        <f t="shared" si="10"/>
        <v>0</v>
      </c>
      <c r="AM45" s="8">
        <f t="shared" si="11"/>
        <v>0</v>
      </c>
      <c r="AN45" s="8">
        <f t="shared" si="12"/>
        <v>0</v>
      </c>
      <c r="AO45" s="8">
        <f t="shared" si="13"/>
        <v>0</v>
      </c>
      <c r="AP45" s="8">
        <f t="shared" si="14"/>
        <v>0</v>
      </c>
      <c r="AQ45" s="8">
        <f t="shared" si="15"/>
        <v>0</v>
      </c>
      <c r="AR45" s="8">
        <f t="shared" si="16"/>
        <v>0</v>
      </c>
      <c r="AS45" s="8">
        <f t="shared" si="17"/>
        <v>0</v>
      </c>
      <c r="AT45" s="8">
        <f t="shared" si="18"/>
        <v>0</v>
      </c>
      <c r="AU45" s="8" t="str">
        <f t="shared" si="19"/>
        <v/>
      </c>
      <c r="AV45" s="8" t="str">
        <f t="shared" si="25"/>
        <v/>
      </c>
      <c r="AW45" s="8" t="str">
        <f t="array" ref="AW45">IF(AG45,MMULT(MMULT(AI45:AJ45,$BY$30:$BZ$31),TRANSPOSE(AI45:AJ45)),"")</f>
        <v/>
      </c>
      <c r="AX45" s="8" t="str">
        <f t="shared" si="26"/>
        <v/>
      </c>
      <c r="AY45" s="8" t="str">
        <f t="array" ref="AY45">IF(AG45,MMULT(MMULT(AI45:AK45,$BY$60:$CA$62),TRANSPOSE(AI45:AK45)),"")</f>
        <v/>
      </c>
      <c r="AZ45" s="8" t="str">
        <f t="array" ref="AZ45">IF(AG45,MMULT(MMULT(AJ45:AK45,$BY$81:$BZ$82),TRANSPOSE(AJ45:AK45)),"")</f>
        <v/>
      </c>
      <c r="BA45" s="8" t="str">
        <f t="shared" si="27"/>
        <v/>
      </c>
      <c r="BB45" s="8" t="str">
        <f t="array" ref="BB45">IF(AG45,MMULT(MMULT(AL45:AM45,$BY$111:$BZ$112),TRANSPOSE(AL45:AM45)),"")</f>
        <v/>
      </c>
      <c r="BC45" s="8" t="str">
        <f t="shared" si="20"/>
        <v/>
      </c>
      <c r="BD45" s="8" t="str">
        <f t="shared" si="28"/>
        <v/>
      </c>
      <c r="BE45" s="8">
        <f t="shared" si="29"/>
        <v>1</v>
      </c>
      <c r="BF45" s="8">
        <f t="shared" si="30"/>
        <v>7.2500000000000023E-2</v>
      </c>
      <c r="BG45" s="8">
        <f t="shared" si="21"/>
        <v>0.36287676754719617</v>
      </c>
      <c r="BH45" s="8">
        <f t="shared" si="31"/>
        <v>1</v>
      </c>
      <c r="BI45" s="8">
        <f t="shared" si="32"/>
        <v>7.2500000000000023E-2</v>
      </c>
      <c r="BJ45" s="8">
        <f t="shared" si="22"/>
        <v>5.2562500000000031E-3</v>
      </c>
      <c r="BK45" s="8">
        <f t="shared" si="33"/>
        <v>1</v>
      </c>
      <c r="BL45" s="8">
        <f t="shared" si="23"/>
        <v>5.2562500000000031E-3</v>
      </c>
      <c r="BM45" s="8">
        <f t="shared" si="34"/>
        <v>0.14428097038043194</v>
      </c>
      <c r="BN45" s="8">
        <f t="array" ref="BN45">IF(BE45,$CA$29*SQRT(MMULT(MMULT(BH45:BI45,$BY$37:$BZ$38),TRANSPOSE(BH45:BI45))),"")</f>
        <v>2.2511267994905822E-2</v>
      </c>
      <c r="BO45" s="8">
        <f t="shared" si="35"/>
        <v>3.3397858034887318E-2</v>
      </c>
      <c r="BP45" s="8">
        <f t="array" ref="BP45">IF(BE45,$CA$59*SQRT(MMULT(MMULT(BH45:BJ45,$BY$69:$CA$71),TRANSPOSE(BH45:BJ45))),"")</f>
        <v>5.3715668602553959E-3</v>
      </c>
      <c r="BQ45" s="8">
        <f t="array" ref="BQ45">IF(BE45,$CA$80*SQRT(MMULT(MMULT(BI45:BJ45,$BY$88:$BZ$89),TRANSPOSE(BI45:BJ45))),"")</f>
        <v>2.7323864785016153E-2</v>
      </c>
      <c r="BR45" s="8">
        <f t="shared" si="36"/>
        <v>2.6190208852141968E-2</v>
      </c>
      <c r="BS45" s="8">
        <f t="array" ref="BS45">IF(BE45,$CA$110*SQRT(MMULT(MMULT(BK45:BL45,$BY$118:$BZ$119),TRANSPOSE(BK45:BL45))),"")</f>
        <v>6.2323686293692122E-2</v>
      </c>
      <c r="BT45" s="8">
        <f t="shared" si="24"/>
        <v>5.3715668602553959E-3</v>
      </c>
      <c r="BU45" s="8">
        <f t="shared" si="37"/>
        <v>0.35750520068694075</v>
      </c>
      <c r="BV45" s="8">
        <f t="shared" si="38"/>
        <v>0.36824833440745158</v>
      </c>
      <c r="BX45" s="2" t="s">
        <v>10</v>
      </c>
      <c r="BY45" s="12" t="s">
        <v>11</v>
      </c>
      <c r="BZ45" s="1"/>
      <c r="CA45" s="1"/>
      <c r="CB45" s="1"/>
      <c r="CC45" s="1"/>
      <c r="CD45" s="1"/>
      <c r="CE45" s="1"/>
      <c r="CF45" s="1"/>
      <c r="CG45" s="1"/>
      <c r="CH45" s="1"/>
      <c r="CI45" s="1"/>
      <c r="CJ45" s="1"/>
      <c r="CK45" s="1"/>
      <c r="CM45" s="27" t="s">
        <v>88</v>
      </c>
      <c r="CN45">
        <f>IF(CN13,CN38,"")</f>
        <v>5.5204775209034572E-2</v>
      </c>
      <c r="CO45" t="str">
        <f t="shared" ref="CO45:DG45" si="62">IF(CO13,CO38,"")</f>
        <v/>
      </c>
      <c r="CP45" t="str">
        <f t="shared" si="62"/>
        <v/>
      </c>
      <c r="CQ45" t="str">
        <f t="shared" si="62"/>
        <v/>
      </c>
      <c r="CR45" t="str">
        <f t="shared" si="62"/>
        <v/>
      </c>
      <c r="CS45" t="str">
        <f t="shared" si="62"/>
        <v/>
      </c>
      <c r="CT45" t="str">
        <f t="shared" si="62"/>
        <v/>
      </c>
      <c r="CU45" t="str">
        <f t="shared" si="62"/>
        <v/>
      </c>
      <c r="CV45" t="str">
        <f t="shared" si="62"/>
        <v/>
      </c>
      <c r="CW45" t="str">
        <f t="shared" si="62"/>
        <v/>
      </c>
      <c r="CX45" t="str">
        <f t="shared" si="62"/>
        <v/>
      </c>
      <c r="CY45" t="str">
        <f t="shared" si="62"/>
        <v/>
      </c>
      <c r="CZ45" t="str">
        <f t="shared" si="62"/>
        <v/>
      </c>
      <c r="DA45" t="str">
        <f t="shared" si="62"/>
        <v/>
      </c>
      <c r="DB45" t="str">
        <f t="shared" si="62"/>
        <v/>
      </c>
      <c r="DC45" t="str">
        <f t="shared" si="62"/>
        <v/>
      </c>
      <c r="DD45" t="str">
        <f t="shared" si="62"/>
        <v/>
      </c>
      <c r="DE45" t="str">
        <f t="shared" si="62"/>
        <v/>
      </c>
      <c r="DF45" t="str">
        <f t="shared" si="62"/>
        <v/>
      </c>
      <c r="DG45" t="str">
        <f t="shared" si="62"/>
        <v/>
      </c>
    </row>
    <row r="46" spans="1:111" ht="17">
      <c r="A46" s="20">
        <v>31</v>
      </c>
      <c r="B46" s="78"/>
      <c r="C46" s="78"/>
      <c r="D46" s="59" t="str">
        <f t="shared" si="3"/>
        <v/>
      </c>
      <c r="E46" s="59" t="str">
        <f t="shared" si="4"/>
        <v/>
      </c>
      <c r="H46" s="6" t="s">
        <v>9</v>
      </c>
      <c r="I46" s="6">
        <f>IF(CA13,BY87,"")</f>
        <v>3.1813540298041065E-2</v>
      </c>
      <c r="J46" s="6"/>
      <c r="K46" s="6"/>
      <c r="L46" s="6"/>
      <c r="M46" s="6"/>
      <c r="O46" s="62"/>
      <c r="P46" t="s">
        <v>173</v>
      </c>
      <c r="R46" s="56" t="s">
        <v>59</v>
      </c>
      <c r="S46" s="56" t="str">
        <f>IF(CG80,CG85,"")</f>
        <v/>
      </c>
      <c r="U46" s="81" t="s">
        <v>120</v>
      </c>
      <c r="V46" s="81"/>
      <c r="X46" s="81" t="s">
        <v>121</v>
      </c>
      <c r="Y46" s="81"/>
      <c r="Z46" s="81"/>
      <c r="AG46" s="8">
        <f t="shared" si="5"/>
        <v>0</v>
      </c>
      <c r="AH46" s="8">
        <f t="shared" si="6"/>
        <v>0</v>
      </c>
      <c r="AI46" s="8">
        <f t="shared" si="7"/>
        <v>0</v>
      </c>
      <c r="AJ46" s="8">
        <f t="shared" si="8"/>
        <v>0</v>
      </c>
      <c r="AK46" s="8">
        <f t="shared" si="9"/>
        <v>0</v>
      </c>
      <c r="AL46" s="8">
        <f t="shared" si="10"/>
        <v>0</v>
      </c>
      <c r="AM46" s="8">
        <f t="shared" si="11"/>
        <v>0</v>
      </c>
      <c r="AN46" s="8">
        <f t="shared" si="12"/>
        <v>0</v>
      </c>
      <c r="AO46" s="8">
        <f t="shared" si="13"/>
        <v>0</v>
      </c>
      <c r="AP46" s="8">
        <f t="shared" si="14"/>
        <v>0</v>
      </c>
      <c r="AQ46" s="8">
        <f t="shared" si="15"/>
        <v>0</v>
      </c>
      <c r="AR46" s="8">
        <f t="shared" si="16"/>
        <v>0</v>
      </c>
      <c r="AS46" s="8">
        <f t="shared" si="17"/>
        <v>0</v>
      </c>
      <c r="AT46" s="8">
        <f t="shared" si="18"/>
        <v>0</v>
      </c>
      <c r="AU46" s="8" t="str">
        <f t="shared" si="19"/>
        <v/>
      </c>
      <c r="AV46" s="8" t="str">
        <f t="shared" si="25"/>
        <v/>
      </c>
      <c r="AW46" s="8" t="str">
        <f t="array" ref="AW46">IF(AG46,MMULT(MMULT(AI46:AJ46,$BY$30:$BZ$31),TRANSPOSE(AI46:AJ46)),"")</f>
        <v/>
      </c>
      <c r="AX46" s="8" t="str">
        <f t="shared" si="26"/>
        <v/>
      </c>
      <c r="AY46" s="8" t="str">
        <f t="array" ref="AY46">IF(AG46,MMULT(MMULT(AI46:AK46,$BY$60:$CA$62),TRANSPOSE(AI46:AK46)),"")</f>
        <v/>
      </c>
      <c r="AZ46" s="8" t="str">
        <f t="array" ref="AZ46">IF(AG46,MMULT(MMULT(AJ46:AK46,$BY$81:$BZ$82),TRANSPOSE(AJ46:AK46)),"")</f>
        <v/>
      </c>
      <c r="BA46" s="8" t="str">
        <f t="shared" si="27"/>
        <v/>
      </c>
      <c r="BB46" s="8" t="str">
        <f t="array" ref="BB46">IF(AG46,MMULT(MMULT(AL46:AM46,$BY$111:$BZ$112),TRANSPOSE(AL46:AM46)),"")</f>
        <v/>
      </c>
      <c r="BC46" s="8" t="str">
        <f t="shared" si="20"/>
        <v/>
      </c>
      <c r="BD46" s="8" t="str">
        <f t="shared" si="28"/>
        <v/>
      </c>
      <c r="BE46" s="8">
        <f t="shared" si="29"/>
        <v>1</v>
      </c>
      <c r="BF46" s="8">
        <f t="shared" si="30"/>
        <v>7.5000000000000025E-2</v>
      </c>
      <c r="BG46" s="8">
        <f t="shared" si="21"/>
        <v>0.37217128914450565</v>
      </c>
      <c r="BH46" s="8">
        <f t="shared" si="31"/>
        <v>1</v>
      </c>
      <c r="BI46" s="8">
        <f t="shared" si="32"/>
        <v>7.5000000000000025E-2</v>
      </c>
      <c r="BJ46" s="8">
        <f t="shared" si="22"/>
        <v>5.6250000000000041E-3</v>
      </c>
      <c r="BK46" s="8">
        <f t="shared" si="33"/>
        <v>1</v>
      </c>
      <c r="BL46" s="8">
        <f t="shared" si="23"/>
        <v>5.6250000000000041E-3</v>
      </c>
      <c r="BM46" s="8">
        <f t="shared" si="34"/>
        <v>0.14428097038043194</v>
      </c>
      <c r="BN46" s="8">
        <f t="array" ref="BN46">IF(BE46,$CA$29*SQRT(MMULT(MMULT(BH46:BI46,$BY$37:$BZ$38),TRANSPOSE(BH46:BI46))),"")</f>
        <v>2.2487025793785045E-2</v>
      </c>
      <c r="BO46" s="8">
        <f t="shared" si="35"/>
        <v>3.4549508311952394E-2</v>
      </c>
      <c r="BP46" s="8">
        <f t="array" ref="BP46">IF(BE46,$CA$59*SQRT(MMULT(MMULT(BH46:BJ46,$BY$69:$CA$71),TRANSPOSE(BH46:BJ46))),"")</f>
        <v>5.5078724096589652E-3</v>
      </c>
      <c r="BQ46" s="8">
        <f t="array" ref="BQ46">IF(BE46,$CA$80*SQRT(MMULT(MMULT(BI46:BJ46,$BY$88:$BZ$89),TRANSPOSE(BI46:BJ46))),"")</f>
        <v>2.7855172627143054E-2</v>
      </c>
      <c r="BR46" s="8">
        <f t="shared" si="36"/>
        <v>2.8027571898843966E-2</v>
      </c>
      <c r="BS46" s="8">
        <f t="array" ref="BS46">IF(BE46,$CA$110*SQRT(MMULT(MMULT(BK46:BL46,$BY$118:$BZ$119),TRANSPOSE(BK46:BL46))),"")</f>
        <v>6.2009360737264138E-2</v>
      </c>
      <c r="BT46" s="8">
        <f t="shared" si="24"/>
        <v>5.5078724096589652E-3</v>
      </c>
      <c r="BU46" s="8">
        <f t="shared" si="37"/>
        <v>0.3666634167348467</v>
      </c>
      <c r="BV46" s="8">
        <f t="shared" si="38"/>
        <v>0.37767916155416459</v>
      </c>
      <c r="BX46" s="7" t="s">
        <v>14</v>
      </c>
      <c r="BY46" s="7">
        <v>1</v>
      </c>
      <c r="BZ46" s="7" t="s">
        <v>99</v>
      </c>
      <c r="CA46" s="7">
        <f>TINV(0.05,BY50)</f>
        <v>2.1603686564627926</v>
      </c>
      <c r="CD46" s="7" t="s">
        <v>170</v>
      </c>
      <c r="CE46" s="7" t="b">
        <f>IF(COUNTIF(Q30,"")&gt;0,FALSE,TRUE)</f>
        <v>0</v>
      </c>
      <c r="CF46" s="7" t="s">
        <v>188</v>
      </c>
      <c r="CG46" s="7" t="b">
        <f>AND($CA$13,CE46)</f>
        <v>0</v>
      </c>
      <c r="CM46" s="27" t="s">
        <v>89</v>
      </c>
      <c r="CN46">
        <f>IF(CN13,SQRT(CN44),"")</f>
        <v>1.7327876167941642E-2</v>
      </c>
      <c r="CO46" t="str">
        <f t="shared" ref="CO46:DG46" si="63">IF(CO13,SQRT(CO44),"")</f>
        <v/>
      </c>
      <c r="CP46" t="str">
        <f t="shared" si="63"/>
        <v/>
      </c>
      <c r="CQ46" t="str">
        <f t="shared" si="63"/>
        <v/>
      </c>
      <c r="CR46" t="str">
        <f t="shared" si="63"/>
        <v/>
      </c>
      <c r="CS46" t="str">
        <f t="shared" si="63"/>
        <v/>
      </c>
      <c r="CT46" t="str">
        <f t="shared" si="63"/>
        <v/>
      </c>
      <c r="CU46" t="str">
        <f t="shared" si="63"/>
        <v/>
      </c>
      <c r="CV46" t="str">
        <f t="shared" si="63"/>
        <v/>
      </c>
      <c r="CW46" t="str">
        <f t="shared" si="63"/>
        <v/>
      </c>
      <c r="CX46" t="str">
        <f t="shared" si="63"/>
        <v/>
      </c>
      <c r="CY46" t="str">
        <f t="shared" si="63"/>
        <v/>
      </c>
      <c r="CZ46" t="str">
        <f t="shared" si="63"/>
        <v/>
      </c>
      <c r="DA46" t="str">
        <f t="shared" si="63"/>
        <v/>
      </c>
      <c r="DB46" t="str">
        <f t="shared" si="63"/>
        <v/>
      </c>
      <c r="DC46" t="str">
        <f t="shared" si="63"/>
        <v/>
      </c>
      <c r="DD46" t="str">
        <f t="shared" si="63"/>
        <v/>
      </c>
      <c r="DE46" t="str">
        <f t="shared" si="63"/>
        <v/>
      </c>
      <c r="DF46" t="str">
        <f t="shared" si="63"/>
        <v/>
      </c>
      <c r="DG46" t="str">
        <f t="shared" si="63"/>
        <v/>
      </c>
    </row>
    <row r="47" spans="1:111" ht="17">
      <c r="A47" s="20">
        <v>32</v>
      </c>
      <c r="B47" s="78"/>
      <c r="C47" s="78"/>
      <c r="D47" s="59" t="str">
        <f t="shared" si="3"/>
        <v/>
      </c>
      <c r="E47" s="59" t="str">
        <f t="shared" si="4"/>
        <v/>
      </c>
      <c r="H47" s="6" t="s">
        <v>12</v>
      </c>
      <c r="I47" s="10">
        <f>IF(CA13,BY92,"")</f>
        <v>-90.298281477570526</v>
      </c>
      <c r="J47" s="6" t="s">
        <v>183</v>
      </c>
      <c r="K47" s="14">
        <f>IF(CA13,BY94,"")</f>
        <v>0.99491181353415037</v>
      </c>
      <c r="L47" s="15" t="s">
        <v>184</v>
      </c>
      <c r="M47" s="14">
        <f>IF(CA13,CA94,"")</f>
        <v>0.99406378245650873</v>
      </c>
      <c r="N47" s="16" t="s">
        <v>85</v>
      </c>
      <c r="O47" s="61">
        <f>IF(CA13,CA92,"")</f>
        <v>1.735314160246127E-14</v>
      </c>
      <c r="U47" s="2" t="s">
        <v>75</v>
      </c>
      <c r="V47" s="2" t="s">
        <v>76</v>
      </c>
      <c r="X47" s="81" t="s">
        <v>82</v>
      </c>
      <c r="Y47" s="81"/>
      <c r="Z47" s="81"/>
      <c r="AG47" s="8">
        <f t="shared" si="5"/>
        <v>0</v>
      </c>
      <c r="AH47" s="8">
        <f t="shared" si="6"/>
        <v>0</v>
      </c>
      <c r="AI47" s="8">
        <f t="shared" si="7"/>
        <v>0</v>
      </c>
      <c r="AJ47" s="8">
        <f t="shared" si="8"/>
        <v>0</v>
      </c>
      <c r="AK47" s="8">
        <f t="shared" si="9"/>
        <v>0</v>
      </c>
      <c r="AL47" s="8">
        <f t="shared" si="10"/>
        <v>0</v>
      </c>
      <c r="AM47" s="8">
        <f t="shared" si="11"/>
        <v>0</v>
      </c>
      <c r="AN47" s="8">
        <f t="shared" si="12"/>
        <v>0</v>
      </c>
      <c r="AO47" s="8">
        <f t="shared" si="13"/>
        <v>0</v>
      </c>
      <c r="AP47" s="8">
        <f t="shared" si="14"/>
        <v>0</v>
      </c>
      <c r="AQ47" s="8">
        <f t="shared" si="15"/>
        <v>0</v>
      </c>
      <c r="AR47" s="8">
        <f t="shared" si="16"/>
        <v>0</v>
      </c>
      <c r="AS47" s="8">
        <f t="shared" si="17"/>
        <v>0</v>
      </c>
      <c r="AT47" s="8">
        <f t="shared" si="18"/>
        <v>0</v>
      </c>
      <c r="AU47" s="8" t="str">
        <f t="shared" si="19"/>
        <v/>
      </c>
      <c r="AV47" s="8" t="str">
        <f t="shared" si="25"/>
        <v/>
      </c>
      <c r="AW47" s="8" t="str">
        <f t="array" ref="AW47">IF(AG47,MMULT(MMULT(AI47:AJ47,$BY$30:$BZ$31),TRANSPOSE(AI47:AJ47)),"")</f>
        <v/>
      </c>
      <c r="AX47" s="8" t="str">
        <f t="shared" si="26"/>
        <v/>
      </c>
      <c r="AY47" s="8" t="str">
        <f t="array" ref="AY47">IF(AG47,MMULT(MMULT(AI47:AK47,$BY$60:$CA$62),TRANSPOSE(AI47:AK47)),"")</f>
        <v/>
      </c>
      <c r="AZ47" s="8" t="str">
        <f t="array" ref="AZ47">IF(AG47,MMULT(MMULT(AJ47:AK47,$BY$81:$BZ$82),TRANSPOSE(AJ47:AK47)),"")</f>
        <v/>
      </c>
      <c r="BA47" s="8" t="str">
        <f t="shared" si="27"/>
        <v/>
      </c>
      <c r="BB47" s="8" t="str">
        <f t="array" ref="BB47">IF(AG47,MMULT(MMULT(AL47:AM47,$BY$111:$BZ$112),TRANSPOSE(AL47:AM47)),"")</f>
        <v/>
      </c>
      <c r="BC47" s="8" t="str">
        <f t="shared" si="20"/>
        <v/>
      </c>
      <c r="BD47" s="8" t="str">
        <f t="shared" si="28"/>
        <v/>
      </c>
      <c r="BE47" s="8">
        <f t="shared" si="29"/>
        <v>1</v>
      </c>
      <c r="BF47" s="8">
        <f t="shared" si="30"/>
        <v>7.7500000000000027E-2</v>
      </c>
      <c r="BG47" s="8">
        <f t="shared" si="21"/>
        <v>0.3813826019905121</v>
      </c>
      <c r="BH47" s="8">
        <f t="shared" si="31"/>
        <v>1</v>
      </c>
      <c r="BI47" s="8">
        <f t="shared" si="32"/>
        <v>7.7500000000000027E-2</v>
      </c>
      <c r="BJ47" s="8">
        <f t="shared" si="22"/>
        <v>6.0062500000000046E-3</v>
      </c>
      <c r="BK47" s="8">
        <f t="shared" si="33"/>
        <v>1</v>
      </c>
      <c r="BL47" s="8">
        <f t="shared" si="23"/>
        <v>6.0062500000000046E-3</v>
      </c>
      <c r="BM47" s="8">
        <f t="shared" si="34"/>
        <v>0.14428097038043194</v>
      </c>
      <c r="BN47" s="8">
        <f t="array" ref="BN47">IF(BE47,$CA$29*SQRT(MMULT(MMULT(BH47:BI47,$BY$37:$BZ$38),TRANSPOSE(BH47:BI47))),"")</f>
        <v>2.2484912689906635E-2</v>
      </c>
      <c r="BO47" s="8">
        <f t="shared" si="35"/>
        <v>3.5701158589017477E-2</v>
      </c>
      <c r="BP47" s="8">
        <f t="array" ref="BP47">IF(BE47,$CA$59*SQRT(MMULT(MMULT(BH47:BJ47,$BY$69:$CA$71),TRANSPOSE(BH47:BJ47))),"")</f>
        <v>5.6426551874169629E-3</v>
      </c>
      <c r="BQ47" s="8">
        <f t="array" ref="BQ47">IF(BE47,$CA$80*SQRT(MMULT(MMULT(BI47:BJ47,$BY$88:$BZ$89),TRANSPOSE(BI47:BJ47))),"")</f>
        <v>2.8360687080326668E-2</v>
      </c>
      <c r="BR47" s="8">
        <f t="shared" si="36"/>
        <v>2.9927218438654504E-2</v>
      </c>
      <c r="BS47" s="8">
        <f t="array" ref="BS47">IF(BE47,$CA$110*SQRT(MMULT(MMULT(BK47:BL47,$BY$118:$BZ$119),TRANSPOSE(BK47:BL47))),"")</f>
        <v>6.1700875996047282E-2</v>
      </c>
      <c r="BT47" s="8">
        <f t="shared" si="24"/>
        <v>5.6426551874169629E-3</v>
      </c>
      <c r="BU47" s="8">
        <f t="shared" si="37"/>
        <v>0.37573994680309514</v>
      </c>
      <c r="BV47" s="8">
        <f t="shared" si="38"/>
        <v>0.38702525717792907</v>
      </c>
      <c r="BX47" s="7" t="s">
        <v>45</v>
      </c>
      <c r="BY47" s="11">
        <f t="array" ref="BY47">MINVERSE(MMULT(TRANSPOSE(AJ16:AJ165),AJ16:AJ165))</f>
        <v>5.8569131700932138</v>
      </c>
      <c r="CB47" s="8" t="s">
        <v>135</v>
      </c>
      <c r="CC47" s="8" t="s">
        <v>136</v>
      </c>
      <c r="CD47" s="7" t="s">
        <v>168</v>
      </c>
      <c r="CE47" s="11">
        <f>1/BY52</f>
        <v>21.993508730051133</v>
      </c>
      <c r="CM47" s="27" t="s">
        <v>90</v>
      </c>
      <c r="CN47">
        <f>IF(CN13,CN37*CN46,"")</f>
        <v>3.7434600556289728E-2</v>
      </c>
      <c r="CO47" t="str">
        <f t="shared" ref="CO47:DG47" si="64">IF(CO13,CO37*CO46,"")</f>
        <v/>
      </c>
      <c r="CP47" t="str">
        <f t="shared" si="64"/>
        <v/>
      </c>
      <c r="CQ47" t="str">
        <f t="shared" si="64"/>
        <v/>
      </c>
      <c r="CR47" t="str">
        <f t="shared" si="64"/>
        <v/>
      </c>
      <c r="CS47" t="str">
        <f t="shared" si="64"/>
        <v/>
      </c>
      <c r="CT47" t="str">
        <f t="shared" si="64"/>
        <v/>
      </c>
      <c r="CU47" t="str">
        <f t="shared" si="64"/>
        <v/>
      </c>
      <c r="CV47" t="str">
        <f t="shared" si="64"/>
        <v/>
      </c>
      <c r="CW47" t="str">
        <f t="shared" si="64"/>
        <v/>
      </c>
      <c r="CX47" t="str">
        <f t="shared" si="64"/>
        <v/>
      </c>
      <c r="CY47" t="str">
        <f t="shared" si="64"/>
        <v/>
      </c>
      <c r="CZ47" t="str">
        <f t="shared" si="64"/>
        <v/>
      </c>
      <c r="DA47" t="str">
        <f t="shared" si="64"/>
        <v/>
      </c>
      <c r="DB47" t="str">
        <f t="shared" si="64"/>
        <v/>
      </c>
      <c r="DC47" t="str">
        <f t="shared" si="64"/>
        <v/>
      </c>
      <c r="DD47" t="str">
        <f t="shared" si="64"/>
        <v/>
      </c>
      <c r="DE47" t="str">
        <f t="shared" si="64"/>
        <v/>
      </c>
      <c r="DF47" t="str">
        <f t="shared" si="64"/>
        <v/>
      </c>
      <c r="DG47" t="str">
        <f t="shared" si="64"/>
        <v/>
      </c>
    </row>
    <row r="48" spans="1:111">
      <c r="A48" s="20">
        <v>33</v>
      </c>
      <c r="B48" s="78"/>
      <c r="C48" s="78"/>
      <c r="D48" s="59" t="str">
        <f t="shared" ref="D48:D79" si="65">AU48</f>
        <v/>
      </c>
      <c r="E48" s="59" t="str">
        <f t="shared" si="4"/>
        <v/>
      </c>
      <c r="O48" s="62"/>
      <c r="U48" s="38">
        <v>0</v>
      </c>
      <c r="V48" s="80">
        <v>0.25</v>
      </c>
      <c r="X48" s="82" t="s">
        <v>15</v>
      </c>
      <c r="Y48" s="82"/>
      <c r="Z48" s="82"/>
      <c r="AG48" s="8">
        <f t="shared" ref="AG48:AG79" si="66">IF(COUNTIF(B48,"")&gt;0,0,1)</f>
        <v>0</v>
      </c>
      <c r="AH48" s="8">
        <f t="shared" ref="AH48:AH79" si="67">IF(COUNTIF(C48,"")&gt;0,0,C48)</f>
        <v>0</v>
      </c>
      <c r="AI48" s="8">
        <f t="shared" ref="AI48:AI79" si="68">IF(COUNTIF(B48,"")&gt;0,0,1)</f>
        <v>0</v>
      </c>
      <c r="AJ48" s="8">
        <f t="shared" ref="AJ48:AJ79" si="69">IF(COUNTIF(B48,"")&gt;0,0,B48)</f>
        <v>0</v>
      </c>
      <c r="AK48" s="8">
        <f t="shared" ref="AK48:AK79" si="70">IF(COUNTIF(B48,"")&gt;0,0,B48^2)</f>
        <v>0</v>
      </c>
      <c r="AL48" s="8">
        <f t="shared" ref="AL48:AL79" si="71">IF(COUNTIF(B48,"")&gt;0,0,1)</f>
        <v>0</v>
      </c>
      <c r="AM48" s="8">
        <f t="shared" ref="AM48:AM79" si="72">IF(COUNTIF(B48,"")&gt;0,0,B48^2)</f>
        <v>0</v>
      </c>
      <c r="AN48" s="8">
        <f t="shared" ref="AN48:AN79" si="73">IF(COUNTIF(B48,"")&gt;0,0,$BY$18*AI48)</f>
        <v>0</v>
      </c>
      <c r="AO48" s="8">
        <f t="shared" ref="AO48:AO79" si="74">IF(COUNTIF(B48,"")&gt;0,0,$BY$32+$BY$33*AJ48)</f>
        <v>0</v>
      </c>
      <c r="AP48" s="8">
        <f t="shared" ref="AP48:AP79" si="75">IF(COUNTIF(B48,"")&gt;0,0,$BY$48*AJ48)</f>
        <v>0</v>
      </c>
      <c r="AQ48" s="8">
        <f t="shared" ref="AQ48:AQ79" si="76">IF(COUNTIF(B48,"")&gt;0,0,$BY$63+$BY$64*AJ48+$BY$65*AK48)</f>
        <v>0</v>
      </c>
      <c r="AR48" s="8">
        <f t="shared" ref="AR48:AR79" si="77">IF(COUNTIF(B48,"")&gt;0,0,$BY$83*AJ48+$BY$84*AK48)</f>
        <v>0</v>
      </c>
      <c r="AS48" s="8">
        <f t="shared" ref="AS48:AS79" si="78">IF(COUNTIF(B48,"")&gt;0,0,$BY$99*AK48)</f>
        <v>0</v>
      </c>
      <c r="AT48" s="8">
        <f t="shared" ref="AT48:AT79" si="79">IF(COUNTIF(B48,"")&gt;0,0,$BY$113+$BY$114*AM48)</f>
        <v>0</v>
      </c>
      <c r="AU48" s="8" t="str">
        <f t="shared" ref="AU48:AU79" si="80">IF(AG48, IF( $X$48=$BX$15, (AH48-AN48)/$BY$21, IF( $X$48=$BX$28, (AH48-AO48)/$BY$36, IF( $X$48=$BX$45, (AH48-AP48)/$BY$51, IF( $X$48=$BX$58, (AH48-AQ48)/$BY$68, IF( $X$48=$BX$79, (AH48-AR48)/$BY$87, IF(  $X$48=$BX$96, (AH48-AS48)/$BY$102, IF( $X$48=$BX$109, (AH48-AT48)/$BY$117, "error" ) ) ) ) ) ) ), "")</f>
        <v/>
      </c>
      <c r="AV48" s="8" t="str">
        <f t="shared" si="25"/>
        <v/>
      </c>
      <c r="AW48" s="8" t="str">
        <f t="array" ref="AW48">IF(AG48,MMULT(MMULT(AI48:AJ48,$BY$30:$BZ$31),TRANSPOSE(AI48:AJ48)),"")</f>
        <v/>
      </c>
      <c r="AX48" s="8" t="str">
        <f t="shared" si="26"/>
        <v/>
      </c>
      <c r="AY48" s="8" t="str">
        <f t="array" ref="AY48">IF(AG48,MMULT(MMULT(AI48:AK48,$BY$60:$CA$62),TRANSPOSE(AI48:AK48)),"")</f>
        <v/>
      </c>
      <c r="AZ48" s="8" t="str">
        <f t="array" ref="AZ48">IF(AG48,MMULT(MMULT(AJ48:AK48,$BY$81:$BZ$82),TRANSPOSE(AJ48:AK48)),"")</f>
        <v/>
      </c>
      <c r="BA48" s="8" t="str">
        <f t="shared" si="27"/>
        <v/>
      </c>
      <c r="BB48" s="8" t="str">
        <f t="array" ref="BB48">IF(AG48,MMULT(MMULT(AL48:AM48,$BY$111:$BZ$112),TRANSPOSE(AL48:AM48)),"")</f>
        <v/>
      </c>
      <c r="BC48" s="8" t="str">
        <f t="shared" ref="BC48:BC79" si="81">IF(AG48,IF($X$48=$BX$15,AV48,IF($X$48=$BX$28,AW48,IF($X$48=$BX$45,AX48,IF($X$48=$BX$58,AY48,IF($X$48=$BX$79,AZ48,IF($X$48=$BX$96,BA48,IF($X$48=$BX$109,BB48,"error"))))))),"")</f>
        <v/>
      </c>
      <c r="BD48" s="8" t="str">
        <f t="shared" si="28"/>
        <v/>
      </c>
      <c r="BE48" s="8">
        <f t="shared" si="29"/>
        <v>1</v>
      </c>
      <c r="BF48" s="8">
        <f t="shared" si="30"/>
        <v>8.0000000000000029E-2</v>
      </c>
      <c r="BG48" s="8">
        <f t="shared" ref="BG48:BG79" si="82">IF(COUNTIF(BF48,"")&gt;0,"",IF($X$48=$U$16,$BY$18,IF($X$48=$U$17,$BY$32+$BY$33*BF48,IF($X$48=$U$18,$BY$48*BF48,IF($X$48=$U$19,$BY$63+$BY$64*BF48+$BY$65*BF48^2,IF($X$48=$U$20,$BY$83*BF48+$BY$84*BF48^2,IF($X$48=$U$21,$BY$99*BF48^2,IF($X$48=$U$22,$BY$113+$BY$114*BF48^2,"error"))))))))</f>
        <v>0.39051070608521532</v>
      </c>
      <c r="BH48" s="8">
        <f t="shared" si="31"/>
        <v>1</v>
      </c>
      <c r="BI48" s="8">
        <f t="shared" si="32"/>
        <v>8.0000000000000029E-2</v>
      </c>
      <c r="BJ48" s="8">
        <f t="shared" ref="BJ48:BJ79" si="83">IF(BE48,BF48^2,"")</f>
        <v>6.4000000000000046E-3</v>
      </c>
      <c r="BK48" s="8">
        <f t="shared" si="33"/>
        <v>1</v>
      </c>
      <c r="BL48" s="8">
        <f t="shared" ref="BL48:BL79" si="84">IF(BE48,BF48^2,"")</f>
        <v>6.4000000000000046E-3</v>
      </c>
      <c r="BM48" s="8">
        <f t="shared" si="34"/>
        <v>0.14428097038043194</v>
      </c>
      <c r="BN48" s="8">
        <f t="array" ref="BN48">IF(BE48,$CA$29*SQRT(MMULT(MMULT(BH48:BI48,$BY$37:$BZ$38),TRANSPOSE(BH48:BI48))),"")</f>
        <v>2.2504934916715114E-2</v>
      </c>
      <c r="BO48" s="8">
        <f t="shared" si="35"/>
        <v>3.6852808866082554E-2</v>
      </c>
      <c r="BP48" s="8">
        <f t="array" ref="BP48">IF(BE48,$CA$59*SQRT(MMULT(MMULT(BH48:BJ48,$BY$69:$CA$71),TRANSPOSE(BH48:BJ48))),"")</f>
        <v>5.7752483981487078E-3</v>
      </c>
      <c r="BQ48" s="8">
        <f t="array" ref="BQ48">IF(BE48,$CA$80*SQRT(MMULT(MMULT(BI48:BJ48,$BY$88:$BZ$89),TRANSPOSE(BI48:BJ48))),"")</f>
        <v>2.8840637936029877E-2</v>
      </c>
      <c r="BR48" s="8">
        <f t="shared" si="36"/>
        <v>3.1889148471573585E-2</v>
      </c>
      <c r="BS48" s="8">
        <f t="array" ref="BS48">IF(BE48,$CA$110*SQRT(MMULT(MMULT(BK48:BL48,$BY$118:$BZ$119),TRANSPOSE(BK48:BL48))),"")</f>
        <v>6.1400146772408223E-2</v>
      </c>
      <c r="BT48" s="8">
        <f t="shared" ref="BT48:BT79" si="85">IF(BE48,IF($X$48=$BX$15,BM48,IF($X$48=$BX$28,BN48,IF($X$48=$BX$45,BO48,IF($X$48=$BX$58,BP48,IF($X$48=$BX$79,BQ48,IF($X$48=$BX$96,BR48,IF($X$48=$BX$109,BS48,"error"))))))),"")</f>
        <v>5.7752483981487078E-3</v>
      </c>
      <c r="BU48" s="8">
        <f t="shared" si="37"/>
        <v>0.38473545768706663</v>
      </c>
      <c r="BV48" s="8">
        <f t="shared" si="38"/>
        <v>0.39628595448336401</v>
      </c>
      <c r="BX48" s="7" t="s">
        <v>8</v>
      </c>
      <c r="BY48" s="11">
        <f t="array" ref="BY48">MMULT(BY47,MMULT(TRANSPOSE(AJ16:AJ165),AH16:AH165))</f>
        <v>3.6591037502665453</v>
      </c>
      <c r="BZ48" s="7" t="s">
        <v>59</v>
      </c>
      <c r="CA48" s="7">
        <f>TDIST(ABS(BY48/BY53),BY50,2)</f>
        <v>2.5979521416665199E-10</v>
      </c>
      <c r="CB48" s="7">
        <f>BY48-TINV(0.05,$BY$50)*BY53</f>
        <v>3.1984436394405136</v>
      </c>
      <c r="CC48" s="7">
        <f>BY48+TINV(0.05,$BY$50)*BY53</f>
        <v>4.1197638610925775</v>
      </c>
      <c r="CD48" s="7" t="s">
        <v>163</v>
      </c>
      <c r="CE48" s="11">
        <f>Q30</f>
        <v>0</v>
      </c>
      <c r="CF48" s="7" t="s">
        <v>169</v>
      </c>
      <c r="CG48" s="11">
        <f>BY48-CE48</f>
        <v>3.6591037502665453</v>
      </c>
      <c r="CH48" s="7" t="s">
        <v>177</v>
      </c>
      <c r="CI48" s="7">
        <f>CG48^2/BY53^2</f>
        <v>294.4719737400705</v>
      </c>
      <c r="CJ48" s="7" t="s">
        <v>178</v>
      </c>
      <c r="CK48" s="7">
        <f>_xlfn.F.DIST.RT(CI48,1,BY50)</f>
        <v>2.5979521416665199E-10</v>
      </c>
    </row>
    <row r="49" spans="1:111">
      <c r="A49" s="20">
        <v>34</v>
      </c>
      <c r="B49" s="78"/>
      <c r="C49" s="78"/>
      <c r="D49" s="59" t="str">
        <f t="shared" si="65"/>
        <v/>
      </c>
      <c r="E49" s="59" t="str">
        <f t="shared" si="4"/>
        <v/>
      </c>
      <c r="H49" s="41" t="str">
        <f>BX96</f>
        <v>model 2b</v>
      </c>
      <c r="I49" s="40" t="str">
        <f>BY96</f>
        <v>y = a.2*x^2</v>
      </c>
      <c r="J49" s="18"/>
      <c r="K49" s="18"/>
      <c r="L49" s="22"/>
      <c r="M49" s="22"/>
      <c r="N49" s="22"/>
      <c r="O49" s="22"/>
      <c r="P49" s="22"/>
      <c r="Q49" s="22"/>
      <c r="R49" s="22"/>
      <c r="S49" s="22"/>
      <c r="AG49" s="8">
        <f t="shared" si="66"/>
        <v>0</v>
      </c>
      <c r="AH49" s="8">
        <f t="shared" si="67"/>
        <v>0</v>
      </c>
      <c r="AI49" s="8">
        <f t="shared" si="68"/>
        <v>0</v>
      </c>
      <c r="AJ49" s="8">
        <f t="shared" si="69"/>
        <v>0</v>
      </c>
      <c r="AK49" s="8">
        <f t="shared" si="70"/>
        <v>0</v>
      </c>
      <c r="AL49" s="8">
        <f t="shared" si="71"/>
        <v>0</v>
      </c>
      <c r="AM49" s="8">
        <f t="shared" si="72"/>
        <v>0</v>
      </c>
      <c r="AN49" s="8">
        <f t="shared" si="73"/>
        <v>0</v>
      </c>
      <c r="AO49" s="8">
        <f t="shared" si="74"/>
        <v>0</v>
      </c>
      <c r="AP49" s="8">
        <f t="shared" si="75"/>
        <v>0</v>
      </c>
      <c r="AQ49" s="8">
        <f t="shared" si="76"/>
        <v>0</v>
      </c>
      <c r="AR49" s="8">
        <f t="shared" si="77"/>
        <v>0</v>
      </c>
      <c r="AS49" s="8">
        <f t="shared" si="78"/>
        <v>0</v>
      </c>
      <c r="AT49" s="8">
        <f t="shared" si="79"/>
        <v>0</v>
      </c>
      <c r="AU49" s="8" t="str">
        <f t="shared" si="80"/>
        <v/>
      </c>
      <c r="AV49" s="8" t="str">
        <f t="shared" si="25"/>
        <v/>
      </c>
      <c r="AW49" s="8" t="str">
        <f t="array" ref="AW49">IF(AG49,MMULT(MMULT(AI49:AJ49,$BY$30:$BZ$31),TRANSPOSE(AI49:AJ49)),"")</f>
        <v/>
      </c>
      <c r="AX49" s="8" t="str">
        <f t="shared" si="26"/>
        <v/>
      </c>
      <c r="AY49" s="8" t="str">
        <f t="array" ref="AY49">IF(AG49,MMULT(MMULT(AI49:AK49,$BY$60:$CA$62),TRANSPOSE(AI49:AK49)),"")</f>
        <v/>
      </c>
      <c r="AZ49" s="8" t="str">
        <f t="array" ref="AZ49">IF(AG49,MMULT(MMULT(AJ49:AK49,$BY$81:$BZ$82),TRANSPOSE(AJ49:AK49)),"")</f>
        <v/>
      </c>
      <c r="BA49" s="8" t="str">
        <f t="shared" si="27"/>
        <v/>
      </c>
      <c r="BB49" s="8" t="str">
        <f t="array" ref="BB49">IF(AG49,MMULT(MMULT(AL49:AM49,$BY$111:$BZ$112),TRANSPOSE(AL49:AM49)),"")</f>
        <v/>
      </c>
      <c r="BC49" s="8" t="str">
        <f t="shared" si="81"/>
        <v/>
      </c>
      <c r="BD49" s="8" t="str">
        <f t="shared" si="28"/>
        <v/>
      </c>
      <c r="BE49" s="8">
        <f t="shared" si="29"/>
        <v>1</v>
      </c>
      <c r="BF49" s="8">
        <f t="shared" ref="BF49:BF80" si="86">IF(BF48+$BY$135&lt;=$BY$133+0.0001,BF48+$BY$135,"")</f>
        <v>8.2500000000000032E-2</v>
      </c>
      <c r="BG49" s="8">
        <f t="shared" si="82"/>
        <v>0.3995556014286154</v>
      </c>
      <c r="BH49" s="8">
        <f t="shared" si="31"/>
        <v>1</v>
      </c>
      <c r="BI49" s="8">
        <f t="shared" si="32"/>
        <v>8.2500000000000032E-2</v>
      </c>
      <c r="BJ49" s="8">
        <f t="shared" si="83"/>
        <v>6.806250000000005E-3</v>
      </c>
      <c r="BK49" s="8">
        <f t="shared" si="33"/>
        <v>1</v>
      </c>
      <c r="BL49" s="8">
        <f t="shared" si="84"/>
        <v>6.806250000000005E-3</v>
      </c>
      <c r="BM49" s="8">
        <f t="shared" si="34"/>
        <v>0.14428097038043194</v>
      </c>
      <c r="BN49" s="8">
        <f t="array" ref="BN49">IF(BE49,$CA$29*SQRT(MMULT(MMULT(BH49:BI49,$BY$37:$BZ$38),TRANSPOSE(BH49:BI49))),"")</f>
        <v>2.2547033504408717E-2</v>
      </c>
      <c r="BO49" s="8">
        <f t="shared" si="35"/>
        <v>3.8004459143147644E-2</v>
      </c>
      <c r="BP49" s="8">
        <f t="array" ref="BP49">IF(BE49,$CA$59*SQRT(MMULT(MMULT(BH49:BJ49,$BY$69:$CA$71),TRANSPOSE(BH49:BJ49))),"")</f>
        <v>5.9050793433655709E-3</v>
      </c>
      <c r="BQ49" s="8">
        <f t="array" ref="BQ49">IF(BE49,$CA$80*SQRT(MMULT(MMULT(BI49:BJ49,$BY$88:$BZ$89),TRANSPOSE(BI49:BJ49))),"")</f>
        <v>2.929526878077018E-2</v>
      </c>
      <c r="BR49" s="8">
        <f t="shared" si="36"/>
        <v>3.3913361997601206E-2</v>
      </c>
      <c r="BS49" s="8">
        <f t="array" ref="BS49">IF(BE49,$CA$110*SQRT(MMULT(MMULT(BK49:BL49,$BY$118:$BZ$119),TRANSPOSE(BK49:BL49))),"")</f>
        <v>6.1109183107238611E-2</v>
      </c>
      <c r="BT49" s="8">
        <f t="shared" si="85"/>
        <v>5.9050793433655709E-3</v>
      </c>
      <c r="BU49" s="8">
        <f t="shared" si="37"/>
        <v>0.39365052208524981</v>
      </c>
      <c r="BV49" s="8">
        <f t="shared" si="38"/>
        <v>0.405460680771981</v>
      </c>
      <c r="BX49" s="7" t="s">
        <v>48</v>
      </c>
      <c r="BY49" s="7">
        <f>SUMPRODUCT((AH16:AH165-AP16:AP165),(AH16:AH165-AP16:AP165))</f>
        <v>0.10092065179973855</v>
      </c>
      <c r="CB49" s="29"/>
      <c r="CC49" s="29"/>
      <c r="CD49" s="7" t="s">
        <v>171</v>
      </c>
      <c r="CE49" s="11">
        <f>CG48^2*CE47</f>
        <v>294.4719737400705</v>
      </c>
      <c r="CF49" s="7" t="s">
        <v>172</v>
      </c>
      <c r="CG49" s="7">
        <f>_xlfn.F.DIST.RT(CE49,BY46,BY50)</f>
        <v>2.5979521416665199E-10</v>
      </c>
      <c r="CM49" s="1" t="str">
        <f>BX58</f>
        <v>model 2</v>
      </c>
    </row>
    <row r="50" spans="1:111" ht="16" thickBot="1">
      <c r="A50" s="20">
        <v>35</v>
      </c>
      <c r="B50" s="78"/>
      <c r="C50" s="78"/>
      <c r="D50" s="59" t="str">
        <f t="shared" si="65"/>
        <v/>
      </c>
      <c r="E50" s="59" t="str">
        <f t="shared" si="4"/>
        <v/>
      </c>
      <c r="H50" s="63" t="s">
        <v>14</v>
      </c>
      <c r="I50" s="63">
        <f>BY97</f>
        <v>1</v>
      </c>
      <c r="J50" s="63"/>
      <c r="K50" s="63"/>
      <c r="L50" s="63"/>
      <c r="M50" s="63"/>
      <c r="N50" s="63" t="s">
        <v>135</v>
      </c>
      <c r="O50" s="64" t="s">
        <v>136</v>
      </c>
      <c r="P50" s="75" t="s">
        <v>187</v>
      </c>
      <c r="Q50" s="69"/>
      <c r="R50" s="69"/>
      <c r="S50" s="69"/>
      <c r="AG50" s="8">
        <f t="shared" si="66"/>
        <v>0</v>
      </c>
      <c r="AH50" s="8">
        <f t="shared" si="67"/>
        <v>0</v>
      </c>
      <c r="AI50" s="8">
        <f t="shared" si="68"/>
        <v>0</v>
      </c>
      <c r="AJ50" s="8">
        <f t="shared" si="69"/>
        <v>0</v>
      </c>
      <c r="AK50" s="8">
        <f t="shared" si="70"/>
        <v>0</v>
      </c>
      <c r="AL50" s="8">
        <f t="shared" si="71"/>
        <v>0</v>
      </c>
      <c r="AM50" s="8">
        <f t="shared" si="72"/>
        <v>0</v>
      </c>
      <c r="AN50" s="8">
        <f t="shared" si="73"/>
        <v>0</v>
      </c>
      <c r="AO50" s="8">
        <f t="shared" si="74"/>
        <v>0</v>
      </c>
      <c r="AP50" s="8">
        <f t="shared" si="75"/>
        <v>0</v>
      </c>
      <c r="AQ50" s="8">
        <f t="shared" si="76"/>
        <v>0</v>
      </c>
      <c r="AR50" s="8">
        <f t="shared" si="77"/>
        <v>0</v>
      </c>
      <c r="AS50" s="8">
        <f t="shared" si="78"/>
        <v>0</v>
      </c>
      <c r="AT50" s="8">
        <f t="shared" si="79"/>
        <v>0</v>
      </c>
      <c r="AU50" s="8" t="str">
        <f t="shared" si="80"/>
        <v/>
      </c>
      <c r="AV50" s="8" t="str">
        <f t="shared" si="25"/>
        <v/>
      </c>
      <c r="AW50" s="8" t="str">
        <f t="array" ref="AW50">IF(AG50,MMULT(MMULT(AI50:AJ50,$BY$30:$BZ$31),TRANSPOSE(AI50:AJ50)),"")</f>
        <v/>
      </c>
      <c r="AX50" s="8" t="str">
        <f t="shared" si="26"/>
        <v/>
      </c>
      <c r="AY50" s="8" t="str">
        <f t="array" ref="AY50">IF(AG50,MMULT(MMULT(AI50:AK50,$BY$60:$CA$62),TRANSPOSE(AI50:AK50)),"")</f>
        <v/>
      </c>
      <c r="AZ50" s="8" t="str">
        <f t="array" ref="AZ50">IF(AG50,MMULT(MMULT(AJ50:AK50,$BY$81:$BZ$82),TRANSPOSE(AJ50:AK50)),"")</f>
        <v/>
      </c>
      <c r="BA50" s="8" t="str">
        <f t="shared" si="27"/>
        <v/>
      </c>
      <c r="BB50" s="8" t="str">
        <f t="array" ref="BB50">IF(AG50,MMULT(MMULT(AL50:AM50,$BY$111:$BZ$112),TRANSPOSE(AL50:AM50)),"")</f>
        <v/>
      </c>
      <c r="BC50" s="8" t="str">
        <f t="shared" si="81"/>
        <v/>
      </c>
      <c r="BD50" s="8" t="str">
        <f t="shared" si="28"/>
        <v/>
      </c>
      <c r="BE50" s="8">
        <f t="shared" si="29"/>
        <v>1</v>
      </c>
      <c r="BF50" s="8">
        <f t="shared" si="86"/>
        <v>8.5000000000000034E-2</v>
      </c>
      <c r="BG50" s="8">
        <f t="shared" si="82"/>
        <v>0.4085172880207123</v>
      </c>
      <c r="BH50" s="8">
        <f t="shared" si="31"/>
        <v>1</v>
      </c>
      <c r="BI50" s="8">
        <f t="shared" si="32"/>
        <v>8.5000000000000034E-2</v>
      </c>
      <c r="BJ50" s="8">
        <f t="shared" si="83"/>
        <v>7.2250000000000057E-3</v>
      </c>
      <c r="BK50" s="8">
        <f t="shared" si="33"/>
        <v>1</v>
      </c>
      <c r="BL50" s="8">
        <f t="shared" si="84"/>
        <v>7.2250000000000057E-3</v>
      </c>
      <c r="BM50" s="8">
        <f t="shared" si="34"/>
        <v>0.14428097038043194</v>
      </c>
      <c r="BN50" s="8">
        <f t="array" ref="BN50">IF(BE50,$CA$29*SQRT(MMULT(MMULT(BH50:BI50,$BY$37:$BZ$38),TRANSPOSE(BH50:BI50))),"")</f>
        <v>2.2611085144299544E-2</v>
      </c>
      <c r="BO50" s="8">
        <f t="shared" si="35"/>
        <v>3.915610942021272E-2</v>
      </c>
      <c r="BP50" s="8">
        <f t="array" ref="BP50">IF(BE50,$CA$59*SQRT(MMULT(MMULT(BH50:BJ50,$BY$69:$CA$71),TRANSPOSE(BH50:BJ50))),"")</f>
        <v>6.0316567726984112E-3</v>
      </c>
      <c r="BQ50" s="8">
        <f t="array" ref="BQ50">IF(BE50,$CA$80*SQRT(MMULT(MMULT(BI50:BJ50,$BY$88:$BZ$89),TRANSPOSE(BI50:BJ50))),"")</f>
        <v>2.972483796673089E-2</v>
      </c>
      <c r="BR50" s="8">
        <f t="shared" si="36"/>
        <v>3.5999859016737364E-2</v>
      </c>
      <c r="BS50" s="8">
        <f t="array" ref="BS50">IF(BE50,$CA$110*SQRT(MMULT(MMULT(BK50:BL50,$BY$118:$BZ$119),TRANSPOSE(BK50:BL50))),"")</f>
        <v>6.0830089826065213E-2</v>
      </c>
      <c r="BT50" s="8">
        <f t="shared" si="85"/>
        <v>6.0316567726984112E-3</v>
      </c>
      <c r="BU50" s="8">
        <f t="shared" si="37"/>
        <v>0.4024856312480139</v>
      </c>
      <c r="BV50" s="8">
        <f t="shared" si="38"/>
        <v>0.4145489447934107</v>
      </c>
      <c r="BX50" s="7" t="s">
        <v>134</v>
      </c>
      <c r="BY50" s="7">
        <f>BY13-BY46</f>
        <v>13</v>
      </c>
      <c r="BZ50" s="7" t="s">
        <v>83</v>
      </c>
      <c r="CA50" s="7">
        <f>BY13</f>
        <v>14</v>
      </c>
      <c r="CB50" s="29"/>
      <c r="CC50" s="29"/>
      <c r="CM50" t="s">
        <v>99</v>
      </c>
      <c r="CN50" s="29">
        <f>TINV($BY$12,$BY$67)</f>
        <v>2.2009851600916384</v>
      </c>
      <c r="CO50">
        <f t="shared" ref="CO50:DG50" si="87">TINV($BY$12,$BY$67)</f>
        <v>2.2009851600916384</v>
      </c>
      <c r="CP50">
        <f t="shared" si="87"/>
        <v>2.2009851600916384</v>
      </c>
      <c r="CQ50">
        <f t="shared" si="87"/>
        <v>2.2009851600916384</v>
      </c>
      <c r="CR50">
        <f t="shared" si="87"/>
        <v>2.2009851600916384</v>
      </c>
      <c r="CS50">
        <f t="shared" si="87"/>
        <v>2.2009851600916384</v>
      </c>
      <c r="CT50">
        <f t="shared" si="87"/>
        <v>2.2009851600916384</v>
      </c>
      <c r="CU50">
        <f t="shared" si="87"/>
        <v>2.2009851600916384</v>
      </c>
      <c r="CV50">
        <f t="shared" si="87"/>
        <v>2.2009851600916384</v>
      </c>
      <c r="CW50">
        <f t="shared" si="87"/>
        <v>2.2009851600916384</v>
      </c>
      <c r="CX50">
        <f t="shared" si="87"/>
        <v>2.2009851600916384</v>
      </c>
      <c r="CY50">
        <f t="shared" si="87"/>
        <v>2.2009851600916384</v>
      </c>
      <c r="CZ50">
        <f t="shared" si="87"/>
        <v>2.2009851600916384</v>
      </c>
      <c r="DA50">
        <f t="shared" si="87"/>
        <v>2.2009851600916384</v>
      </c>
      <c r="DB50">
        <f t="shared" si="87"/>
        <v>2.2009851600916384</v>
      </c>
      <c r="DC50">
        <f t="shared" si="87"/>
        <v>2.2009851600916384</v>
      </c>
      <c r="DD50">
        <f t="shared" si="87"/>
        <v>2.2009851600916384</v>
      </c>
      <c r="DE50">
        <f t="shared" si="87"/>
        <v>2.2009851600916384</v>
      </c>
      <c r="DF50">
        <f t="shared" si="87"/>
        <v>2.2009851600916384</v>
      </c>
      <c r="DG50">
        <f t="shared" si="87"/>
        <v>2.2009851600916384</v>
      </c>
    </row>
    <row r="51" spans="1:111" ht="16" thickBot="1">
      <c r="A51" s="20">
        <v>36</v>
      </c>
      <c r="B51" s="78"/>
      <c r="C51" s="78"/>
      <c r="D51" s="59" t="str">
        <f t="shared" si="65"/>
        <v/>
      </c>
      <c r="E51" s="59" t="str">
        <f t="shared" si="4"/>
        <v/>
      </c>
      <c r="H51" s="63" t="s">
        <v>17</v>
      </c>
      <c r="I51" s="63">
        <f>IF(CA13,BY99,"")</f>
        <v>14.732627704511071</v>
      </c>
      <c r="J51" s="63" t="s">
        <v>61</v>
      </c>
      <c r="K51" s="63">
        <f>IF(CA13,BY104,"")</f>
        <v>2.3064023974693244</v>
      </c>
      <c r="L51" s="63" t="s">
        <v>59</v>
      </c>
      <c r="M51" s="63">
        <f>IF(CA13,CA99,"")</f>
        <v>2.3891654352872799E-5</v>
      </c>
      <c r="N51" s="63">
        <f>IF($CA$13,CB99,"")</f>
        <v>9.7499482558277037</v>
      </c>
      <c r="O51" s="64">
        <f>IF($CA$13,CC99,"")</f>
        <v>19.715307153194438</v>
      </c>
      <c r="P51" s="63" t="s">
        <v>164</v>
      </c>
      <c r="Q51" s="65"/>
      <c r="R51" s="63" t="s">
        <v>59</v>
      </c>
      <c r="S51" s="63" t="str">
        <f>IF(CG97,CK99,"")</f>
        <v/>
      </c>
      <c r="AG51" s="8">
        <f t="shared" si="66"/>
        <v>0</v>
      </c>
      <c r="AH51" s="8">
        <f t="shared" si="67"/>
        <v>0</v>
      </c>
      <c r="AI51" s="8">
        <f t="shared" si="68"/>
        <v>0</v>
      </c>
      <c r="AJ51" s="8">
        <f t="shared" si="69"/>
        <v>0</v>
      </c>
      <c r="AK51" s="8">
        <f t="shared" si="70"/>
        <v>0</v>
      </c>
      <c r="AL51" s="8">
        <f t="shared" si="71"/>
        <v>0</v>
      </c>
      <c r="AM51" s="8">
        <f t="shared" si="72"/>
        <v>0</v>
      </c>
      <c r="AN51" s="8">
        <f t="shared" si="73"/>
        <v>0</v>
      </c>
      <c r="AO51" s="8">
        <f t="shared" si="74"/>
        <v>0</v>
      </c>
      <c r="AP51" s="8">
        <f t="shared" si="75"/>
        <v>0</v>
      </c>
      <c r="AQ51" s="8">
        <f t="shared" si="76"/>
        <v>0</v>
      </c>
      <c r="AR51" s="8">
        <f t="shared" si="77"/>
        <v>0</v>
      </c>
      <c r="AS51" s="8">
        <f t="shared" si="78"/>
        <v>0</v>
      </c>
      <c r="AT51" s="8">
        <f t="shared" si="79"/>
        <v>0</v>
      </c>
      <c r="AU51" s="8" t="str">
        <f t="shared" si="80"/>
        <v/>
      </c>
      <c r="AV51" s="8" t="str">
        <f t="shared" si="25"/>
        <v/>
      </c>
      <c r="AW51" s="8" t="str">
        <f t="array" ref="AW51">IF(AG51,MMULT(MMULT(AI51:AJ51,$BY$30:$BZ$31),TRANSPOSE(AI51:AJ51)),"")</f>
        <v/>
      </c>
      <c r="AX51" s="8" t="str">
        <f t="shared" si="26"/>
        <v/>
      </c>
      <c r="AY51" s="8" t="str">
        <f t="array" ref="AY51">IF(AG51,MMULT(MMULT(AI51:AK51,$BY$60:$CA$62),TRANSPOSE(AI51:AK51)),"")</f>
        <v/>
      </c>
      <c r="AZ51" s="8" t="str">
        <f t="array" ref="AZ51">IF(AG51,MMULT(MMULT(AJ51:AK51,$BY$81:$BZ$82),TRANSPOSE(AJ51:AK51)),"")</f>
        <v/>
      </c>
      <c r="BA51" s="8" t="str">
        <f t="shared" si="27"/>
        <v/>
      </c>
      <c r="BB51" s="8" t="str">
        <f t="array" ref="BB51">IF(AG51,MMULT(MMULT(AL51:AM51,$BY$111:$BZ$112),TRANSPOSE(AL51:AM51)),"")</f>
        <v/>
      </c>
      <c r="BC51" s="8" t="str">
        <f t="shared" si="81"/>
        <v/>
      </c>
      <c r="BD51" s="8" t="str">
        <f t="shared" si="28"/>
        <v/>
      </c>
      <c r="BE51" s="8">
        <f t="shared" si="29"/>
        <v>1</v>
      </c>
      <c r="BF51" s="8">
        <f t="shared" si="86"/>
        <v>8.7500000000000036E-2</v>
      </c>
      <c r="BG51" s="8">
        <f t="shared" si="82"/>
        <v>0.41739576586150617</v>
      </c>
      <c r="BH51" s="8">
        <f t="shared" si="31"/>
        <v>1</v>
      </c>
      <c r="BI51" s="8">
        <f t="shared" si="32"/>
        <v>8.7500000000000036E-2</v>
      </c>
      <c r="BJ51" s="8">
        <f t="shared" si="83"/>
        <v>7.6562500000000059E-3</v>
      </c>
      <c r="BK51" s="8">
        <f t="shared" si="33"/>
        <v>1</v>
      </c>
      <c r="BL51" s="8">
        <f t="shared" si="84"/>
        <v>7.6562500000000059E-3</v>
      </c>
      <c r="BM51" s="8">
        <f t="shared" si="34"/>
        <v>0.14428097038043194</v>
      </c>
      <c r="BN51" s="8">
        <f t="array" ref="BN51">IF(BE51,$CA$29*SQRT(MMULT(MMULT(BH51:BI51,$BY$37:$BZ$38),TRANSPOSE(BH51:BI51))),"")</f>
        <v>2.2696903979774103E-2</v>
      </c>
      <c r="BO51" s="8">
        <f t="shared" si="35"/>
        <v>4.0307759697277797E-2</v>
      </c>
      <c r="BP51" s="8">
        <f t="array" ref="BP51">IF(BE51,$CA$59*SQRT(MMULT(MMULT(BH51:BJ51,$BY$69:$CA$71),TRANSPOSE(BH51:BJ51))),"")</f>
        <v>6.1545599247730667E-3</v>
      </c>
      <c r="BQ51" s="8">
        <f t="array" ref="BQ51">IF(BE51,$CA$80*SQRT(MMULT(MMULT(BI51:BJ51,$BY$88:$BZ$89),TRANSPOSE(BI51:BJ51))),"")</f>
        <v>3.0129619657156468E-2</v>
      </c>
      <c r="BR51" s="8">
        <f t="shared" si="36"/>
        <v>3.8148639528982065E-2</v>
      </c>
      <c r="BS51" s="8">
        <f t="array" ref="BS51">IF(BE51,$CA$110*SQRT(MMULT(MMULT(BK51:BL51,$BY$118:$BZ$119),TRANSPOSE(BK51:BL51))),"")</f>
        <v>6.0565065039794225E-2</v>
      </c>
      <c r="BT51" s="8">
        <f t="shared" si="85"/>
        <v>6.1545599247730667E-3</v>
      </c>
      <c r="BU51" s="8">
        <f t="shared" si="37"/>
        <v>0.41124120593673313</v>
      </c>
      <c r="BV51" s="8">
        <f t="shared" si="38"/>
        <v>0.42355032578627921</v>
      </c>
      <c r="BX51" s="7" t="s">
        <v>9</v>
      </c>
      <c r="BY51" s="7">
        <f>SQRT(BY49/BY50)</f>
        <v>8.8108609463084533E-2</v>
      </c>
      <c r="BZ51" s="7" t="s">
        <v>87</v>
      </c>
      <c r="CA51" s="7">
        <f>CA50-BY50</f>
        <v>1</v>
      </c>
      <c r="CB51" s="29"/>
      <c r="CC51" s="29"/>
      <c r="CM51" s="26" t="s">
        <v>100</v>
      </c>
      <c r="CN51" s="29">
        <f>(-$BY$64+SQRT($BY$64^2+4*$BY$65*(CN14-$BY$63)))/(2*$BY$65)</f>
        <v>3.2301319018489101E-2</v>
      </c>
      <c r="CO51">
        <f t="shared" ref="CO51:DG51" si="88">(-$BY$64+SQRT($BY$64^2+4*$BY$65*(CO14-$BY$63)))/(2*$BY$65)</f>
        <v>9.2407713663916133E-3</v>
      </c>
      <c r="CP51">
        <f t="shared" si="88"/>
        <v>9.2407713663916133E-3</v>
      </c>
      <c r="CQ51">
        <f t="shared" si="88"/>
        <v>9.2407713663916133E-3</v>
      </c>
      <c r="CR51">
        <f t="shared" si="88"/>
        <v>9.2407713663916133E-3</v>
      </c>
      <c r="CS51">
        <f t="shared" si="88"/>
        <v>9.2407713663916133E-3</v>
      </c>
      <c r="CT51">
        <f t="shared" si="88"/>
        <v>9.2407713663916133E-3</v>
      </c>
      <c r="CU51">
        <f t="shared" si="88"/>
        <v>9.2407713663916133E-3</v>
      </c>
      <c r="CV51">
        <f t="shared" si="88"/>
        <v>9.2407713663916133E-3</v>
      </c>
      <c r="CW51">
        <f t="shared" si="88"/>
        <v>9.2407713663916133E-3</v>
      </c>
      <c r="CX51">
        <f t="shared" si="88"/>
        <v>9.2407713663916133E-3</v>
      </c>
      <c r="CY51">
        <f t="shared" si="88"/>
        <v>9.2407713663916133E-3</v>
      </c>
      <c r="CZ51">
        <f t="shared" si="88"/>
        <v>9.2407713663916133E-3</v>
      </c>
      <c r="DA51">
        <f t="shared" si="88"/>
        <v>9.2407713663916133E-3</v>
      </c>
      <c r="DB51">
        <f t="shared" si="88"/>
        <v>9.2407713663916133E-3</v>
      </c>
      <c r="DC51">
        <f t="shared" si="88"/>
        <v>9.2407713663916133E-3</v>
      </c>
      <c r="DD51">
        <f t="shared" si="88"/>
        <v>9.2407713663916133E-3</v>
      </c>
      <c r="DE51">
        <f t="shared" si="88"/>
        <v>9.2407713663916133E-3</v>
      </c>
      <c r="DF51">
        <f t="shared" si="88"/>
        <v>9.2407713663916133E-3</v>
      </c>
      <c r="DG51">
        <f t="shared" si="88"/>
        <v>9.2407713663916133E-3</v>
      </c>
    </row>
    <row r="52" spans="1:111" ht="17">
      <c r="A52" s="20">
        <v>37</v>
      </c>
      <c r="B52" s="78"/>
      <c r="C52" s="78"/>
      <c r="D52" s="59" t="str">
        <f t="shared" si="65"/>
        <v/>
      </c>
      <c r="E52" s="59" t="str">
        <f t="shared" si="4"/>
        <v/>
      </c>
      <c r="H52" s="6" t="s">
        <v>9</v>
      </c>
      <c r="I52" s="6">
        <f>IF(CA13,BY102,"")</f>
        <v>0.21062919226491811</v>
      </c>
      <c r="J52" s="6"/>
      <c r="K52" s="6"/>
      <c r="L52" s="6"/>
      <c r="M52" s="6"/>
      <c r="O52" s="62"/>
      <c r="P52" t="s">
        <v>173</v>
      </c>
      <c r="R52" s="56" t="s">
        <v>59</v>
      </c>
      <c r="S52" s="56" t="str">
        <f>IF(CG97,CG100,"")</f>
        <v/>
      </c>
      <c r="AG52" s="8">
        <f t="shared" si="66"/>
        <v>0</v>
      </c>
      <c r="AH52" s="8">
        <f t="shared" si="67"/>
        <v>0</v>
      </c>
      <c r="AI52" s="8">
        <f t="shared" si="68"/>
        <v>0</v>
      </c>
      <c r="AJ52" s="8">
        <f t="shared" si="69"/>
        <v>0</v>
      </c>
      <c r="AK52" s="8">
        <f t="shared" si="70"/>
        <v>0</v>
      </c>
      <c r="AL52" s="8">
        <f t="shared" si="71"/>
        <v>0</v>
      </c>
      <c r="AM52" s="8">
        <f t="shared" si="72"/>
        <v>0</v>
      </c>
      <c r="AN52" s="8">
        <f t="shared" si="73"/>
        <v>0</v>
      </c>
      <c r="AO52" s="8">
        <f t="shared" si="74"/>
        <v>0</v>
      </c>
      <c r="AP52" s="8">
        <f t="shared" si="75"/>
        <v>0</v>
      </c>
      <c r="AQ52" s="8">
        <f t="shared" si="76"/>
        <v>0</v>
      </c>
      <c r="AR52" s="8">
        <f t="shared" si="77"/>
        <v>0</v>
      </c>
      <c r="AS52" s="8">
        <f t="shared" si="78"/>
        <v>0</v>
      </c>
      <c r="AT52" s="8">
        <f t="shared" si="79"/>
        <v>0</v>
      </c>
      <c r="AU52" s="8" t="str">
        <f t="shared" si="80"/>
        <v/>
      </c>
      <c r="AV52" s="8" t="str">
        <f t="shared" si="25"/>
        <v/>
      </c>
      <c r="AW52" s="8" t="str">
        <f t="array" ref="AW52">IF(AG52,MMULT(MMULT(AI52:AJ52,$BY$30:$BZ$31),TRANSPOSE(AI52:AJ52)),"")</f>
        <v/>
      </c>
      <c r="AX52" s="8" t="str">
        <f t="shared" si="26"/>
        <v/>
      </c>
      <c r="AY52" s="8" t="str">
        <f t="array" ref="AY52">IF(AG52,MMULT(MMULT(AI52:AK52,$BY$60:$CA$62),TRANSPOSE(AI52:AK52)),"")</f>
        <v/>
      </c>
      <c r="AZ52" s="8" t="str">
        <f t="array" ref="AZ52">IF(AG52,MMULT(MMULT(AJ52:AK52,$BY$81:$BZ$82),TRANSPOSE(AJ52:AK52)),"")</f>
        <v/>
      </c>
      <c r="BA52" s="8" t="str">
        <f t="shared" si="27"/>
        <v/>
      </c>
      <c r="BB52" s="8" t="str">
        <f t="array" ref="BB52">IF(AG52,MMULT(MMULT(AL52:AM52,$BY$111:$BZ$112),TRANSPOSE(AL52:AM52)),"")</f>
        <v/>
      </c>
      <c r="BC52" s="8" t="str">
        <f t="shared" si="81"/>
        <v/>
      </c>
      <c r="BD52" s="8" t="str">
        <f t="shared" si="28"/>
        <v/>
      </c>
      <c r="BE52" s="8">
        <f t="shared" si="29"/>
        <v>1</v>
      </c>
      <c r="BF52" s="8">
        <f t="shared" si="86"/>
        <v>9.0000000000000038E-2</v>
      </c>
      <c r="BG52" s="8">
        <f t="shared" si="82"/>
        <v>0.42619103495099681</v>
      </c>
      <c r="BH52" s="8">
        <f t="shared" si="31"/>
        <v>1</v>
      </c>
      <c r="BI52" s="8">
        <f t="shared" si="32"/>
        <v>9.0000000000000038E-2</v>
      </c>
      <c r="BJ52" s="8">
        <f t="shared" si="83"/>
        <v>8.1000000000000065E-3</v>
      </c>
      <c r="BK52" s="8">
        <f t="shared" si="33"/>
        <v>1</v>
      </c>
      <c r="BL52" s="8">
        <f t="shared" si="84"/>
        <v>8.1000000000000065E-3</v>
      </c>
      <c r="BM52" s="8">
        <f t="shared" si="34"/>
        <v>0.14428097038043194</v>
      </c>
      <c r="BN52" s="8">
        <f t="array" ref="BN52">IF(BE52,$CA$29*SQRT(MMULT(MMULT(BH52:BI52,$BY$37:$BZ$38),TRANSPOSE(BH52:BI52))),"")</f>
        <v>2.2804244263774566E-2</v>
      </c>
      <c r="BO52" s="8">
        <f t="shared" si="35"/>
        <v>4.145940997434288E-2</v>
      </c>
      <c r="BP52" s="8">
        <f t="array" ref="BP52">IF(BE52,$CA$59*SQRT(MMULT(MMULT(BH52:BJ52,$BY$69:$CA$71),TRANSPOSE(BH52:BJ52))),"")</f>
        <v>6.2734291164116916E-3</v>
      </c>
      <c r="BQ52" s="8">
        <f t="array" ref="BQ52">IF(BE52,$CA$80*SQRT(MMULT(MMULT(BI52:BJ52,$BY$88:$BZ$89),TRANSPOSE(BI52:BJ52))),"")</f>
        <v>3.0509904952302686E-2</v>
      </c>
      <c r="BR52" s="8">
        <f t="shared" si="36"/>
        <v>4.0359703534335309E-2</v>
      </c>
      <c r="BS52" s="8">
        <f t="array" ref="BS52">IF(BE52,$CA$110*SQRT(MMULT(MMULT(BK52:BL52,$BY$118:$BZ$119),TRANSPOSE(BK52:BL52))),"")</f>
        <v>6.0316397559488845E-2</v>
      </c>
      <c r="BT52" s="8">
        <f t="shared" si="85"/>
        <v>6.2734291164116916E-3</v>
      </c>
      <c r="BU52" s="8">
        <f t="shared" si="37"/>
        <v>0.41991760583458509</v>
      </c>
      <c r="BV52" s="8">
        <f t="shared" si="38"/>
        <v>0.43246446406740852</v>
      </c>
      <c r="BX52" s="7" t="s">
        <v>49</v>
      </c>
      <c r="BY52" s="11">
        <f t="array" ref="BY52">BY51^2*BY47</f>
        <v>4.5467961127713848E-2</v>
      </c>
      <c r="CB52" s="29"/>
      <c r="CC52" s="29"/>
      <c r="CM52" t="s">
        <v>101</v>
      </c>
      <c r="CN52">
        <f>(-$BY$64-SQRT($BY$64^2+4*$BY$65*(CN14-$BY$63)))/(2*$BY$65)</f>
        <v>0.67370493493594319</v>
      </c>
      <c r="CO52">
        <f t="shared" ref="CO52:DG52" si="89">(-$BY$64-SQRT($BY$64^2+4*$BY$65*(CO14-$BY$63)))/(2*$BY$65)</f>
        <v>0.69676548258804072</v>
      </c>
      <c r="CP52">
        <f t="shared" si="89"/>
        <v>0.69676548258804072</v>
      </c>
      <c r="CQ52">
        <f t="shared" si="89"/>
        <v>0.69676548258804072</v>
      </c>
      <c r="CR52">
        <f t="shared" si="89"/>
        <v>0.69676548258804072</v>
      </c>
      <c r="CS52">
        <f t="shared" si="89"/>
        <v>0.69676548258804072</v>
      </c>
      <c r="CT52">
        <f t="shared" si="89"/>
        <v>0.69676548258804072</v>
      </c>
      <c r="CU52">
        <f t="shared" si="89"/>
        <v>0.69676548258804072</v>
      </c>
      <c r="CV52">
        <f t="shared" si="89"/>
        <v>0.69676548258804072</v>
      </c>
      <c r="CW52">
        <f t="shared" si="89"/>
        <v>0.69676548258804072</v>
      </c>
      <c r="CX52">
        <f t="shared" si="89"/>
        <v>0.69676548258804072</v>
      </c>
      <c r="CY52">
        <f t="shared" si="89"/>
        <v>0.69676548258804072</v>
      </c>
      <c r="CZ52">
        <f t="shared" si="89"/>
        <v>0.69676548258804072</v>
      </c>
      <c r="DA52">
        <f t="shared" si="89"/>
        <v>0.69676548258804072</v>
      </c>
      <c r="DB52">
        <f t="shared" si="89"/>
        <v>0.69676548258804072</v>
      </c>
      <c r="DC52">
        <f t="shared" si="89"/>
        <v>0.69676548258804072</v>
      </c>
      <c r="DD52">
        <f t="shared" si="89"/>
        <v>0.69676548258804072</v>
      </c>
      <c r="DE52">
        <f t="shared" si="89"/>
        <v>0.69676548258804072</v>
      </c>
      <c r="DF52">
        <f t="shared" si="89"/>
        <v>0.69676548258804072</v>
      </c>
      <c r="DG52">
        <f t="shared" si="89"/>
        <v>0.69676548258804072</v>
      </c>
    </row>
    <row r="53" spans="1:111" ht="17">
      <c r="A53" s="20">
        <v>38</v>
      </c>
      <c r="B53" s="78"/>
      <c r="C53" s="78"/>
      <c r="D53" s="59" t="str">
        <f t="shared" si="65"/>
        <v/>
      </c>
      <c r="E53" s="59" t="str">
        <f t="shared" si="4"/>
        <v/>
      </c>
      <c r="H53" s="6" t="s">
        <v>12</v>
      </c>
      <c r="I53" s="10">
        <f>IF(CA13,BY105,"")</f>
        <v>-39.56097259530852</v>
      </c>
      <c r="J53" s="6" t="s">
        <v>183</v>
      </c>
      <c r="K53" s="14">
        <f>IF(CA13,BY107,"")</f>
        <v>0.75837701418875603</v>
      </c>
      <c r="L53" s="15" t="s">
        <v>184</v>
      </c>
      <c r="M53" s="14">
        <f>IF(CA13,CA107,"")</f>
        <v>0.73979063066481421</v>
      </c>
      <c r="N53" s="16" t="s">
        <v>85</v>
      </c>
      <c r="O53" s="61">
        <f>IF(CA13,CA105,"")</f>
        <v>2.3891654352872799E-5</v>
      </c>
      <c r="AG53" s="8">
        <f t="shared" si="66"/>
        <v>0</v>
      </c>
      <c r="AH53" s="8">
        <f t="shared" si="67"/>
        <v>0</v>
      </c>
      <c r="AI53" s="8">
        <f t="shared" si="68"/>
        <v>0</v>
      </c>
      <c r="AJ53" s="8">
        <f t="shared" si="69"/>
        <v>0</v>
      </c>
      <c r="AK53" s="8">
        <f t="shared" si="70"/>
        <v>0</v>
      </c>
      <c r="AL53" s="8">
        <f t="shared" si="71"/>
        <v>0</v>
      </c>
      <c r="AM53" s="8">
        <f t="shared" si="72"/>
        <v>0</v>
      </c>
      <c r="AN53" s="8">
        <f t="shared" si="73"/>
        <v>0</v>
      </c>
      <c r="AO53" s="8">
        <f t="shared" si="74"/>
        <v>0</v>
      </c>
      <c r="AP53" s="8">
        <f t="shared" si="75"/>
        <v>0</v>
      </c>
      <c r="AQ53" s="8">
        <f t="shared" si="76"/>
        <v>0</v>
      </c>
      <c r="AR53" s="8">
        <f t="shared" si="77"/>
        <v>0</v>
      </c>
      <c r="AS53" s="8">
        <f t="shared" si="78"/>
        <v>0</v>
      </c>
      <c r="AT53" s="8">
        <f t="shared" si="79"/>
        <v>0</v>
      </c>
      <c r="AU53" s="8" t="str">
        <f t="shared" si="80"/>
        <v/>
      </c>
      <c r="AV53" s="8" t="str">
        <f t="shared" si="25"/>
        <v/>
      </c>
      <c r="AW53" s="8" t="str">
        <f t="array" ref="AW53">IF(AG53,MMULT(MMULT(AI53:AJ53,$BY$30:$BZ$31),TRANSPOSE(AI53:AJ53)),"")</f>
        <v/>
      </c>
      <c r="AX53" s="8" t="str">
        <f t="shared" si="26"/>
        <v/>
      </c>
      <c r="AY53" s="8" t="str">
        <f t="array" ref="AY53">IF(AG53,MMULT(MMULT(AI53:AK53,$BY$60:$CA$62),TRANSPOSE(AI53:AK53)),"")</f>
        <v/>
      </c>
      <c r="AZ53" s="8" t="str">
        <f t="array" ref="AZ53">IF(AG53,MMULT(MMULT(AJ53:AK53,$BY$81:$BZ$82),TRANSPOSE(AJ53:AK53)),"")</f>
        <v/>
      </c>
      <c r="BA53" s="8" t="str">
        <f t="shared" si="27"/>
        <v/>
      </c>
      <c r="BB53" s="8" t="str">
        <f t="array" ref="BB53">IF(AG53,MMULT(MMULT(AL53:AM53,$BY$111:$BZ$112),TRANSPOSE(AL53:AM53)),"")</f>
        <v/>
      </c>
      <c r="BC53" s="8" t="str">
        <f t="shared" si="81"/>
        <v/>
      </c>
      <c r="BD53" s="8" t="str">
        <f t="shared" si="28"/>
        <v/>
      </c>
      <c r="BE53" s="8">
        <f t="shared" si="29"/>
        <v>1</v>
      </c>
      <c r="BF53" s="8">
        <f t="shared" si="86"/>
        <v>9.2500000000000041E-2</v>
      </c>
      <c r="BG53" s="8">
        <f t="shared" si="82"/>
        <v>0.43490309528918425</v>
      </c>
      <c r="BH53" s="8">
        <f t="shared" si="31"/>
        <v>1</v>
      </c>
      <c r="BI53" s="8">
        <f t="shared" si="32"/>
        <v>9.2500000000000041E-2</v>
      </c>
      <c r="BJ53" s="8">
        <f t="shared" si="83"/>
        <v>8.5562500000000083E-3</v>
      </c>
      <c r="BK53" s="8">
        <f t="shared" si="33"/>
        <v>1</v>
      </c>
      <c r="BL53" s="8">
        <f t="shared" si="84"/>
        <v>8.5562500000000083E-3</v>
      </c>
      <c r="BM53" s="8">
        <f t="shared" si="34"/>
        <v>0.14428097038043194</v>
      </c>
      <c r="BN53" s="8">
        <f t="array" ref="BN53">IF(BE53,$CA$29*SQRT(MMULT(MMULT(BH53:BI53,$BY$37:$BZ$38),TRANSPOSE(BH53:BI53))),"")</f>
        <v>2.2932803795593613E-2</v>
      </c>
      <c r="BO53" s="8">
        <f t="shared" si="35"/>
        <v>4.2611060251407963E-2</v>
      </c>
      <c r="BP53" s="8">
        <f t="array" ref="BP53">IF(BE53,$CA$59*SQRT(MMULT(MMULT(BH53:BJ53,$BY$69:$CA$71),TRANSPOSE(BH53:BJ53))),"")</f>
        <v>6.3879577140487547E-3</v>
      </c>
      <c r="BQ53" s="8">
        <f t="array" ref="BQ53">IF(BE53,$CA$80*SQRT(MMULT(MMULT(BI53:BJ53,$BY$88:$BZ$89),TRANSPOSE(BI53:BJ53))),"")</f>
        <v>3.0866003102070303E-2</v>
      </c>
      <c r="BR53" s="8">
        <f t="shared" si="36"/>
        <v>4.263305103279711E-2</v>
      </c>
      <c r="BS53" s="8">
        <f t="array" ref="BS53">IF(BE53,$CA$110*SQRT(MMULT(MMULT(BK53:BL53,$BY$118:$BZ$119),TRANSPOSE(BK53:BL53))),"")</f>
        <v>6.008646308446957E-2</v>
      </c>
      <c r="BT53" s="8">
        <f t="shared" si="85"/>
        <v>6.3879577140487547E-3</v>
      </c>
      <c r="BU53" s="8">
        <f t="shared" si="37"/>
        <v>0.42851513757513549</v>
      </c>
      <c r="BV53" s="8">
        <f t="shared" si="38"/>
        <v>0.44129105300323301</v>
      </c>
      <c r="BX53" s="7" t="s">
        <v>52</v>
      </c>
      <c r="BY53" s="7">
        <f>SQRT(BY52)</f>
        <v>0.21323217657688026</v>
      </c>
      <c r="BZ53" s="7" t="s">
        <v>86</v>
      </c>
      <c r="CA53" s="7">
        <f>(CA55/BY49)*(BY50/CA51)</f>
        <v>294.47197374007044</v>
      </c>
      <c r="CB53" s="29"/>
      <c r="CC53" s="29"/>
      <c r="CM53" t="s">
        <v>106</v>
      </c>
      <c r="CN53" s="29">
        <f>IF(ABS(CN51-$BY$129)&lt;ABS(CN52-$BY$129),CN51,CN52)</f>
        <v>3.2301319018489101E-2</v>
      </c>
      <c r="CO53">
        <f t="shared" ref="CO53:DG53" si="90">IF(ABS(CO51-$BY$129)&lt;ABS(CO52-$BY$129),CO51,CO52)</f>
        <v>9.2407713663916133E-3</v>
      </c>
      <c r="CP53">
        <f t="shared" si="90"/>
        <v>9.2407713663916133E-3</v>
      </c>
      <c r="CQ53">
        <f t="shared" si="90"/>
        <v>9.2407713663916133E-3</v>
      </c>
      <c r="CR53">
        <f t="shared" si="90"/>
        <v>9.2407713663916133E-3</v>
      </c>
      <c r="CS53">
        <f t="shared" si="90"/>
        <v>9.2407713663916133E-3</v>
      </c>
      <c r="CT53">
        <f t="shared" si="90"/>
        <v>9.2407713663916133E-3</v>
      </c>
      <c r="CU53">
        <f t="shared" si="90"/>
        <v>9.2407713663916133E-3</v>
      </c>
      <c r="CV53">
        <f t="shared" si="90"/>
        <v>9.2407713663916133E-3</v>
      </c>
      <c r="CW53">
        <f t="shared" si="90"/>
        <v>9.2407713663916133E-3</v>
      </c>
      <c r="CX53">
        <f t="shared" si="90"/>
        <v>9.2407713663916133E-3</v>
      </c>
      <c r="CY53">
        <f t="shared" si="90"/>
        <v>9.2407713663916133E-3</v>
      </c>
      <c r="CZ53">
        <f t="shared" si="90"/>
        <v>9.2407713663916133E-3</v>
      </c>
      <c r="DA53">
        <f t="shared" si="90"/>
        <v>9.2407713663916133E-3</v>
      </c>
      <c r="DB53">
        <f t="shared" si="90"/>
        <v>9.2407713663916133E-3</v>
      </c>
      <c r="DC53">
        <f t="shared" si="90"/>
        <v>9.2407713663916133E-3</v>
      </c>
      <c r="DD53">
        <f t="shared" si="90"/>
        <v>9.2407713663916133E-3</v>
      </c>
      <c r="DE53">
        <f t="shared" si="90"/>
        <v>9.2407713663916133E-3</v>
      </c>
      <c r="DF53">
        <f t="shared" si="90"/>
        <v>9.2407713663916133E-3</v>
      </c>
      <c r="DG53">
        <f t="shared" si="90"/>
        <v>9.2407713663916133E-3</v>
      </c>
    </row>
    <row r="54" spans="1:111">
      <c r="A54" s="20">
        <v>39</v>
      </c>
      <c r="B54" s="78"/>
      <c r="C54" s="78"/>
      <c r="D54" s="59" t="str">
        <f t="shared" si="65"/>
        <v/>
      </c>
      <c r="E54" s="59" t="str">
        <f t="shared" si="4"/>
        <v/>
      </c>
      <c r="O54" s="62"/>
      <c r="AG54" s="8">
        <f t="shared" si="66"/>
        <v>0</v>
      </c>
      <c r="AH54" s="8">
        <f t="shared" si="67"/>
        <v>0</v>
      </c>
      <c r="AI54" s="8">
        <f t="shared" si="68"/>
        <v>0</v>
      </c>
      <c r="AJ54" s="8">
        <f t="shared" si="69"/>
        <v>0</v>
      </c>
      <c r="AK54" s="8">
        <f t="shared" si="70"/>
        <v>0</v>
      </c>
      <c r="AL54" s="8">
        <f t="shared" si="71"/>
        <v>0</v>
      </c>
      <c r="AM54" s="8">
        <f t="shared" si="72"/>
        <v>0</v>
      </c>
      <c r="AN54" s="8">
        <f t="shared" si="73"/>
        <v>0</v>
      </c>
      <c r="AO54" s="8">
        <f t="shared" si="74"/>
        <v>0</v>
      </c>
      <c r="AP54" s="8">
        <f t="shared" si="75"/>
        <v>0</v>
      </c>
      <c r="AQ54" s="8">
        <f t="shared" si="76"/>
        <v>0</v>
      </c>
      <c r="AR54" s="8">
        <f t="shared" si="77"/>
        <v>0</v>
      </c>
      <c r="AS54" s="8">
        <f t="shared" si="78"/>
        <v>0</v>
      </c>
      <c r="AT54" s="8">
        <f t="shared" si="79"/>
        <v>0</v>
      </c>
      <c r="AU54" s="8" t="str">
        <f t="shared" si="80"/>
        <v/>
      </c>
      <c r="AV54" s="8" t="str">
        <f t="shared" si="25"/>
        <v/>
      </c>
      <c r="AW54" s="8" t="str">
        <f t="array" ref="AW54">IF(AG54,MMULT(MMULT(AI54:AJ54,$BY$30:$BZ$31),TRANSPOSE(AI54:AJ54)),"")</f>
        <v/>
      </c>
      <c r="AX54" s="8" t="str">
        <f t="shared" si="26"/>
        <v/>
      </c>
      <c r="AY54" s="8" t="str">
        <f t="array" ref="AY54">IF(AG54,MMULT(MMULT(AI54:AK54,$BY$60:$CA$62),TRANSPOSE(AI54:AK54)),"")</f>
        <v/>
      </c>
      <c r="AZ54" s="8" t="str">
        <f t="array" ref="AZ54">IF(AG54,MMULT(MMULT(AJ54:AK54,$BY$81:$BZ$82),TRANSPOSE(AJ54:AK54)),"")</f>
        <v/>
      </c>
      <c r="BA54" s="8" t="str">
        <f t="shared" si="27"/>
        <v/>
      </c>
      <c r="BB54" s="8" t="str">
        <f t="array" ref="BB54">IF(AG54,MMULT(MMULT(AL54:AM54,$BY$111:$BZ$112),TRANSPOSE(AL54:AM54)),"")</f>
        <v/>
      </c>
      <c r="BC54" s="8" t="str">
        <f t="shared" si="81"/>
        <v/>
      </c>
      <c r="BD54" s="8" t="str">
        <f t="shared" si="28"/>
        <v/>
      </c>
      <c r="BE54" s="8">
        <f t="shared" si="29"/>
        <v>1</v>
      </c>
      <c r="BF54" s="8">
        <f t="shared" si="86"/>
        <v>9.5000000000000043E-2</v>
      </c>
      <c r="BG54" s="8">
        <f t="shared" si="82"/>
        <v>0.44353194687606873</v>
      </c>
      <c r="BH54" s="8">
        <f t="shared" si="31"/>
        <v>1</v>
      </c>
      <c r="BI54" s="8">
        <f t="shared" si="32"/>
        <v>9.5000000000000043E-2</v>
      </c>
      <c r="BJ54" s="8">
        <f t="shared" si="83"/>
        <v>9.0250000000000087E-3</v>
      </c>
      <c r="BK54" s="8">
        <f t="shared" si="33"/>
        <v>1</v>
      </c>
      <c r="BL54" s="8">
        <f t="shared" si="84"/>
        <v>9.0250000000000087E-3</v>
      </c>
      <c r="BM54" s="8">
        <f t="shared" si="34"/>
        <v>0.14428097038043194</v>
      </c>
      <c r="BN54" s="8">
        <f t="array" ref="BN54">IF(BE54,$CA$29*SQRT(MMULT(MMULT(BH54:BI54,$BY$37:$BZ$38),TRANSPOSE(BH54:BI54))),"")</f>
        <v>2.3082228027705178E-2</v>
      </c>
      <c r="BO54" s="8">
        <f t="shared" si="35"/>
        <v>4.3762710528473046E-2</v>
      </c>
      <c r="BP54" s="8">
        <f t="array" ref="BP54">IF(BE54,$CA$59*SQRT(MMULT(MMULT(BH54:BJ54,$BY$69:$CA$71),TRANSPOSE(BH54:BJ54))),"")</f>
        <v>6.4978853179654874E-3</v>
      </c>
      <c r="BQ54" s="8">
        <f t="array" ref="BQ54">IF(BE54,$CA$80*SQRT(MMULT(MMULT(BI54:BJ54,$BY$88:$BZ$89),TRANSPOSE(BI54:BJ54))),"")</f>
        <v>3.1198242811803698E-2</v>
      </c>
      <c r="BR54" s="8">
        <f t="shared" si="36"/>
        <v>4.4968682024367441E-2</v>
      </c>
      <c r="BS54" s="8">
        <f t="array" ref="BS54">IF(BE54,$CA$110*SQRT(MMULT(MMULT(BK54:BL54,$BY$118:$BZ$119),TRANSPOSE(BK54:BL54))),"")</f>
        <v>5.9877719028088826E-2</v>
      </c>
      <c r="BT54" s="8">
        <f t="shared" si="85"/>
        <v>6.4978853179654874E-3</v>
      </c>
      <c r="BU54" s="8">
        <f t="shared" si="37"/>
        <v>0.43703406155810326</v>
      </c>
      <c r="BV54" s="8">
        <f t="shared" si="38"/>
        <v>0.4500298321940342</v>
      </c>
      <c r="BX54" s="7" t="s">
        <v>12</v>
      </c>
      <c r="BY54" s="7">
        <f>IF(BY13-BY46&gt;2,BY13*LN(BY49/BY13)+2*(BY46+1)+2*(BY46+1)*(BY46+2)/(BY13-BY46-2),"")</f>
        <v>-63.96378327682794</v>
      </c>
      <c r="BZ54" s="7" t="s">
        <v>85</v>
      </c>
      <c r="CA54" s="7">
        <f>FDIST(CA53,CA51,BY50)</f>
        <v>2.5979521416665199E-10</v>
      </c>
      <c r="CB54" s="29"/>
      <c r="CC54" s="29"/>
      <c r="CM54" t="s">
        <v>92</v>
      </c>
      <c r="CN54">
        <f>1/($BY$64+2*$BY$65*CN53)</f>
        <v>0.23421224900350543</v>
      </c>
      <c r="CO54">
        <f t="shared" ref="CO54:DG54" si="91">1/($BY$64+2*$BY$65*CO53)</f>
        <v>0.21850063125160465</v>
      </c>
      <c r="CP54">
        <f t="shared" si="91"/>
        <v>0.21850063125160465</v>
      </c>
      <c r="CQ54">
        <f t="shared" si="91"/>
        <v>0.21850063125160465</v>
      </c>
      <c r="CR54">
        <f t="shared" si="91"/>
        <v>0.21850063125160465</v>
      </c>
      <c r="CS54">
        <f t="shared" si="91"/>
        <v>0.21850063125160465</v>
      </c>
      <c r="CT54">
        <f t="shared" si="91"/>
        <v>0.21850063125160465</v>
      </c>
      <c r="CU54">
        <f t="shared" si="91"/>
        <v>0.21850063125160465</v>
      </c>
      <c r="CV54">
        <f t="shared" si="91"/>
        <v>0.21850063125160465</v>
      </c>
      <c r="CW54">
        <f t="shared" si="91"/>
        <v>0.21850063125160465</v>
      </c>
      <c r="CX54">
        <f t="shared" si="91"/>
        <v>0.21850063125160465</v>
      </c>
      <c r="CY54">
        <f t="shared" si="91"/>
        <v>0.21850063125160465</v>
      </c>
      <c r="CZ54">
        <f t="shared" si="91"/>
        <v>0.21850063125160465</v>
      </c>
      <c r="DA54">
        <f t="shared" si="91"/>
        <v>0.21850063125160465</v>
      </c>
      <c r="DB54">
        <f t="shared" si="91"/>
        <v>0.21850063125160465</v>
      </c>
      <c r="DC54">
        <f t="shared" si="91"/>
        <v>0.21850063125160465</v>
      </c>
      <c r="DD54">
        <f t="shared" si="91"/>
        <v>0.21850063125160465</v>
      </c>
      <c r="DE54">
        <f t="shared" si="91"/>
        <v>0.21850063125160465</v>
      </c>
      <c r="DF54">
        <f t="shared" si="91"/>
        <v>0.21850063125160465</v>
      </c>
      <c r="DG54">
        <f t="shared" si="91"/>
        <v>0.21850063125160465</v>
      </c>
    </row>
    <row r="55" spans="1:111">
      <c r="A55" s="20">
        <v>40</v>
      </c>
      <c r="B55" s="78"/>
      <c r="C55" s="78"/>
      <c r="D55" s="59" t="str">
        <f t="shared" si="65"/>
        <v/>
      </c>
      <c r="E55" s="59" t="str">
        <f t="shared" si="4"/>
        <v/>
      </c>
      <c r="H55" s="41" t="str">
        <f>BX109</f>
        <v>model 2c</v>
      </c>
      <c r="I55" s="40" t="s">
        <v>23</v>
      </c>
      <c r="J55" s="18"/>
      <c r="K55" s="18"/>
      <c r="L55" s="22"/>
      <c r="M55" s="22"/>
      <c r="N55" s="22"/>
      <c r="O55" s="22"/>
      <c r="P55" s="22"/>
      <c r="Q55" s="22"/>
      <c r="R55" s="22"/>
      <c r="S55" s="22"/>
      <c r="AG55" s="8">
        <f t="shared" si="66"/>
        <v>0</v>
      </c>
      <c r="AH55" s="8">
        <f t="shared" si="67"/>
        <v>0</v>
      </c>
      <c r="AI55" s="8">
        <f t="shared" si="68"/>
        <v>0</v>
      </c>
      <c r="AJ55" s="8">
        <f t="shared" si="69"/>
        <v>0</v>
      </c>
      <c r="AK55" s="8">
        <f t="shared" si="70"/>
        <v>0</v>
      </c>
      <c r="AL55" s="8">
        <f t="shared" si="71"/>
        <v>0</v>
      </c>
      <c r="AM55" s="8">
        <f t="shared" si="72"/>
        <v>0</v>
      </c>
      <c r="AN55" s="8">
        <f t="shared" si="73"/>
        <v>0</v>
      </c>
      <c r="AO55" s="8">
        <f t="shared" si="74"/>
        <v>0</v>
      </c>
      <c r="AP55" s="8">
        <f t="shared" si="75"/>
        <v>0</v>
      </c>
      <c r="AQ55" s="8">
        <f t="shared" si="76"/>
        <v>0</v>
      </c>
      <c r="AR55" s="8">
        <f t="shared" si="77"/>
        <v>0</v>
      </c>
      <c r="AS55" s="8">
        <f t="shared" si="78"/>
        <v>0</v>
      </c>
      <c r="AT55" s="8">
        <f t="shared" si="79"/>
        <v>0</v>
      </c>
      <c r="AU55" s="8" t="str">
        <f t="shared" si="80"/>
        <v/>
      </c>
      <c r="AV55" s="8" t="str">
        <f t="shared" si="25"/>
        <v/>
      </c>
      <c r="AW55" s="8" t="str">
        <f t="array" ref="AW55">IF(AG55,MMULT(MMULT(AI55:AJ55,$BY$30:$BZ$31),TRANSPOSE(AI55:AJ55)),"")</f>
        <v/>
      </c>
      <c r="AX55" s="8" t="str">
        <f t="shared" si="26"/>
        <v/>
      </c>
      <c r="AY55" s="8" t="str">
        <f t="array" ref="AY55">IF(AG55,MMULT(MMULT(AI55:AK55,$BY$60:$CA$62),TRANSPOSE(AI55:AK55)),"")</f>
        <v/>
      </c>
      <c r="AZ55" s="8" t="str">
        <f t="array" ref="AZ55">IF(AG55,MMULT(MMULT(AJ55:AK55,$BY$81:$BZ$82),TRANSPOSE(AJ55:AK55)),"")</f>
        <v/>
      </c>
      <c r="BA55" s="8" t="str">
        <f t="shared" si="27"/>
        <v/>
      </c>
      <c r="BB55" s="8" t="str">
        <f t="array" ref="BB55">IF(AG55,MMULT(MMULT(AL55:AM55,$BY$111:$BZ$112),TRANSPOSE(AL55:AM55)),"")</f>
        <v/>
      </c>
      <c r="BC55" s="8" t="str">
        <f t="shared" si="81"/>
        <v/>
      </c>
      <c r="BD55" s="8" t="str">
        <f t="shared" si="28"/>
        <v/>
      </c>
      <c r="BE55" s="8">
        <f t="shared" si="29"/>
        <v>1</v>
      </c>
      <c r="BF55" s="8">
        <f t="shared" si="86"/>
        <v>9.7500000000000045E-2</v>
      </c>
      <c r="BG55" s="8">
        <f t="shared" si="82"/>
        <v>0.4520775897116498</v>
      </c>
      <c r="BH55" s="8">
        <f t="shared" si="31"/>
        <v>1</v>
      </c>
      <c r="BI55" s="8">
        <f t="shared" si="32"/>
        <v>9.7500000000000045E-2</v>
      </c>
      <c r="BJ55" s="8">
        <f t="shared" si="83"/>
        <v>9.5062500000000095E-3</v>
      </c>
      <c r="BK55" s="8">
        <f t="shared" si="33"/>
        <v>1</v>
      </c>
      <c r="BL55" s="8">
        <f t="shared" si="84"/>
        <v>9.5062500000000095E-3</v>
      </c>
      <c r="BM55" s="8">
        <f t="shared" si="34"/>
        <v>0.14428097038043194</v>
      </c>
      <c r="BN55" s="8">
        <f t="array" ref="BN55">IF(BE55,$CA$29*SQRT(MMULT(MMULT(BH55:BI55,$BY$37:$BZ$38),TRANSPOSE(BH55:BI55))),"")</f>
        <v>2.3252114717359624E-2</v>
      </c>
      <c r="BO55" s="8">
        <f t="shared" si="35"/>
        <v>4.4914360805538123E-2</v>
      </c>
      <c r="BP55" s="8">
        <f t="array" ref="BP55">IF(BE55,$CA$59*SQRT(MMULT(MMULT(BH55:BJ55,$BY$69:$CA$71),TRANSPOSE(BH55:BJ55))),"")</f>
        <v>6.6029919986588127E-3</v>
      </c>
      <c r="BQ55" s="8">
        <f t="array" ref="BQ55">IF(BE55,$CA$80*SQRT(MMULT(MMULT(BI55:BJ55,$BY$88:$BZ$89),TRANSPOSE(BI55:BJ55))),"")</f>
        <v>3.150697364807456E-2</v>
      </c>
      <c r="BR55" s="8">
        <f t="shared" si="36"/>
        <v>4.7366596509046316E-2</v>
      </c>
      <c r="BS55" s="8">
        <f t="array" ref="BS55">IF(BE55,$CA$110*SQRT(MMULT(MMULT(BK55:BL55,$BY$118:$BZ$119),TRANSPOSE(BK55:BL55))),"")</f>
        <v>5.9692697856926158E-2</v>
      </c>
      <c r="BT55" s="8">
        <f t="shared" si="85"/>
        <v>6.6029919986588127E-3</v>
      </c>
      <c r="BU55" s="8">
        <f t="shared" si="37"/>
        <v>0.44547459771299097</v>
      </c>
      <c r="BV55" s="8">
        <f t="shared" si="38"/>
        <v>0.45868058171030862</v>
      </c>
      <c r="BX55" s="7" t="s">
        <v>62</v>
      </c>
      <c r="BY55" s="7">
        <f>SUMPRODUCT(AH16:AH165,AH16:AH165)</f>
        <v>2.3869440000000002</v>
      </c>
      <c r="BZ55" s="7" t="s">
        <v>84</v>
      </c>
      <c r="CA55" s="7">
        <f>BY55-BY49</f>
        <v>2.2860233482002617</v>
      </c>
      <c r="CB55" s="29"/>
      <c r="CC55" s="29"/>
      <c r="CM55" t="s">
        <v>93</v>
      </c>
      <c r="CN55" s="11">
        <f>-1*CN54</f>
        <v>-0.23421224900350543</v>
      </c>
      <c r="CO55" s="11">
        <f t="shared" ref="CO55:DG55" si="92">-1*CO54</f>
        <v>-0.21850063125160465</v>
      </c>
      <c r="CP55" s="11">
        <f t="shared" si="92"/>
        <v>-0.21850063125160465</v>
      </c>
      <c r="CQ55" s="11">
        <f t="shared" si="92"/>
        <v>-0.21850063125160465</v>
      </c>
      <c r="CR55" s="11">
        <f t="shared" si="92"/>
        <v>-0.21850063125160465</v>
      </c>
      <c r="CS55" s="11">
        <f t="shared" si="92"/>
        <v>-0.21850063125160465</v>
      </c>
      <c r="CT55" s="11">
        <f t="shared" si="92"/>
        <v>-0.21850063125160465</v>
      </c>
      <c r="CU55" s="11">
        <f t="shared" si="92"/>
        <v>-0.21850063125160465</v>
      </c>
      <c r="CV55" s="11">
        <f t="shared" si="92"/>
        <v>-0.21850063125160465</v>
      </c>
      <c r="CW55" s="11">
        <f t="shared" si="92"/>
        <v>-0.21850063125160465</v>
      </c>
      <c r="CX55" s="11">
        <f t="shared" si="92"/>
        <v>-0.21850063125160465</v>
      </c>
      <c r="CY55" s="11">
        <f t="shared" si="92"/>
        <v>-0.21850063125160465</v>
      </c>
      <c r="CZ55" s="11">
        <f t="shared" si="92"/>
        <v>-0.21850063125160465</v>
      </c>
      <c r="DA55" s="11">
        <f t="shared" si="92"/>
        <v>-0.21850063125160465</v>
      </c>
      <c r="DB55" s="11">
        <f t="shared" si="92"/>
        <v>-0.21850063125160465</v>
      </c>
      <c r="DC55" s="11">
        <f t="shared" si="92"/>
        <v>-0.21850063125160465</v>
      </c>
      <c r="DD55" s="11">
        <f t="shared" si="92"/>
        <v>-0.21850063125160465</v>
      </c>
      <c r="DE55" s="11">
        <f t="shared" si="92"/>
        <v>-0.21850063125160465</v>
      </c>
      <c r="DF55" s="11">
        <f t="shared" si="92"/>
        <v>-0.21850063125160465</v>
      </c>
      <c r="DG55" s="11">
        <f t="shared" si="92"/>
        <v>-0.21850063125160465</v>
      </c>
    </row>
    <row r="56" spans="1:111" ht="16" thickBot="1">
      <c r="A56" s="20">
        <v>41</v>
      </c>
      <c r="B56" s="44"/>
      <c r="C56" s="44"/>
      <c r="D56" s="59" t="str">
        <f t="shared" si="65"/>
        <v/>
      </c>
      <c r="E56" s="59" t="str">
        <f t="shared" si="4"/>
        <v/>
      </c>
      <c r="H56" s="63" t="s">
        <v>14</v>
      </c>
      <c r="I56" s="63">
        <f>BY110</f>
        <v>2</v>
      </c>
      <c r="J56" s="63"/>
      <c r="K56" s="63"/>
      <c r="L56" s="63"/>
      <c r="M56" s="63"/>
      <c r="N56" s="63" t="s">
        <v>135</v>
      </c>
      <c r="O56" s="64" t="s">
        <v>136</v>
      </c>
      <c r="P56" s="75" t="s">
        <v>187</v>
      </c>
      <c r="Q56" s="69"/>
      <c r="R56" s="69"/>
      <c r="S56" s="69"/>
      <c r="AG56" s="8">
        <f t="shared" si="66"/>
        <v>0</v>
      </c>
      <c r="AH56" s="8">
        <f t="shared" si="67"/>
        <v>0</v>
      </c>
      <c r="AI56" s="8">
        <f t="shared" si="68"/>
        <v>0</v>
      </c>
      <c r="AJ56" s="8">
        <f t="shared" si="69"/>
        <v>0</v>
      </c>
      <c r="AK56" s="8">
        <f t="shared" si="70"/>
        <v>0</v>
      </c>
      <c r="AL56" s="8">
        <f t="shared" si="71"/>
        <v>0</v>
      </c>
      <c r="AM56" s="8">
        <f t="shared" si="72"/>
        <v>0</v>
      </c>
      <c r="AN56" s="8">
        <f t="shared" si="73"/>
        <v>0</v>
      </c>
      <c r="AO56" s="8">
        <f t="shared" si="74"/>
        <v>0</v>
      </c>
      <c r="AP56" s="8">
        <f t="shared" si="75"/>
        <v>0</v>
      </c>
      <c r="AQ56" s="8">
        <f t="shared" si="76"/>
        <v>0</v>
      </c>
      <c r="AR56" s="8">
        <f t="shared" si="77"/>
        <v>0</v>
      </c>
      <c r="AS56" s="8">
        <f t="shared" si="78"/>
        <v>0</v>
      </c>
      <c r="AT56" s="8">
        <f t="shared" si="79"/>
        <v>0</v>
      </c>
      <c r="AU56" s="8" t="str">
        <f t="shared" si="80"/>
        <v/>
      </c>
      <c r="AV56" s="8" t="str">
        <f t="shared" si="25"/>
        <v/>
      </c>
      <c r="AW56" s="8" t="str">
        <f t="array" ref="AW56">IF(AG56,MMULT(MMULT(AI56:AJ56,$BY$30:$BZ$31),TRANSPOSE(AI56:AJ56)),"")</f>
        <v/>
      </c>
      <c r="AX56" s="8" t="str">
        <f t="shared" si="26"/>
        <v/>
      </c>
      <c r="AY56" s="8" t="str">
        <f t="array" ref="AY56">IF(AG56,MMULT(MMULT(AI56:AK56,$BY$60:$CA$62),TRANSPOSE(AI56:AK56)),"")</f>
        <v/>
      </c>
      <c r="AZ56" s="8" t="str">
        <f t="array" ref="AZ56">IF(AG56,MMULT(MMULT(AJ56:AK56,$BY$81:$BZ$82),TRANSPOSE(AJ56:AK56)),"")</f>
        <v/>
      </c>
      <c r="BA56" s="8" t="str">
        <f t="shared" si="27"/>
        <v/>
      </c>
      <c r="BB56" s="8" t="str">
        <f t="array" ref="BB56">IF(AG56,MMULT(MMULT(AL56:AM56,$BY$111:$BZ$112),TRANSPOSE(AL56:AM56)),"")</f>
        <v/>
      </c>
      <c r="BC56" s="8" t="str">
        <f t="shared" si="81"/>
        <v/>
      </c>
      <c r="BD56" s="8" t="str">
        <f t="shared" si="28"/>
        <v/>
      </c>
      <c r="BE56" s="8">
        <f t="shared" si="29"/>
        <v>1</v>
      </c>
      <c r="BF56" s="8">
        <f t="shared" si="86"/>
        <v>0.10000000000000005</v>
      </c>
      <c r="BG56" s="8">
        <f t="shared" si="82"/>
        <v>0.4605400237959279</v>
      </c>
      <c r="BH56" s="8">
        <f t="shared" si="31"/>
        <v>1</v>
      </c>
      <c r="BI56" s="8">
        <f t="shared" si="32"/>
        <v>0.10000000000000005</v>
      </c>
      <c r="BJ56" s="8">
        <f t="shared" si="83"/>
        <v>1.0000000000000009E-2</v>
      </c>
      <c r="BK56" s="8">
        <f t="shared" si="33"/>
        <v>1</v>
      </c>
      <c r="BL56" s="8">
        <f t="shared" si="84"/>
        <v>1.0000000000000009E-2</v>
      </c>
      <c r="BM56" s="8">
        <f t="shared" si="34"/>
        <v>0.14428097038043194</v>
      </c>
      <c r="BN56" s="8">
        <f t="array" ref="BN56">IF(BE56,$CA$29*SQRT(MMULT(MMULT(BH56:BI56,$BY$37:$BZ$38),TRANSPOSE(BH56:BI56))),"")</f>
        <v>2.3442018988261509E-2</v>
      </c>
      <c r="BO56" s="8">
        <f t="shared" si="35"/>
        <v>4.6066011082603206E-2</v>
      </c>
      <c r="BP56" s="8">
        <f t="array" ref="BP56">IF(BE56,$CA$59*SQRT(MMULT(MMULT(BH56:BJ56,$BY$69:$CA$71),TRANSPOSE(BH56:BJ56))),"")</f>
        <v>6.7030934393464813E-3</v>
      </c>
      <c r="BQ56" s="8">
        <f t="array" ref="BQ56">IF(BE56,$CA$80*SQRT(MMULT(MMULT(BI56:BJ56,$BY$88:$BZ$89),TRANSPOSE(BI56:BJ56))),"")</f>
        <v>3.1792567551584161E-2</v>
      </c>
      <c r="BR56" s="8">
        <f t="shared" si="36"/>
        <v>4.9826794486833734E-2</v>
      </c>
      <c r="BS56" s="8">
        <f t="array" ref="BS56">IF(BE56,$CA$110*SQRT(MMULT(MMULT(BK56:BL56,$BY$118:$BZ$119),TRANSPOSE(BK56:BL56))),"")</f>
        <v>5.9533998837975388E-2</v>
      </c>
      <c r="BT56" s="8">
        <f t="shared" si="85"/>
        <v>6.7030934393464813E-3</v>
      </c>
      <c r="BU56" s="8">
        <f t="shared" si="37"/>
        <v>0.4538369303565814</v>
      </c>
      <c r="BV56" s="8">
        <f t="shared" si="38"/>
        <v>0.4672431172352744</v>
      </c>
      <c r="BX56" s="7" t="s">
        <v>63</v>
      </c>
      <c r="BY56" s="7">
        <f>1-BY49/BY55</f>
        <v>0.95771972371377856</v>
      </c>
      <c r="BZ56" s="7" t="s">
        <v>64</v>
      </c>
      <c r="CA56" s="7">
        <f>1-(1-BY56)*CA50/BY50</f>
        <v>0.95446739476868458</v>
      </c>
      <c r="CB56" s="29"/>
      <c r="CC56" s="29"/>
      <c r="CN56" s="11">
        <f>CN53*CN55</f>
        <v>-7.5653645731000351E-3</v>
      </c>
      <c r="CO56" s="11">
        <f t="shared" ref="CO56:DG56" si="93">CO53*CO55</f>
        <v>-2.0191143768083209E-3</v>
      </c>
      <c r="CP56" s="11">
        <f t="shared" si="93"/>
        <v>-2.0191143768083209E-3</v>
      </c>
      <c r="CQ56" s="11">
        <f t="shared" si="93"/>
        <v>-2.0191143768083209E-3</v>
      </c>
      <c r="CR56" s="11">
        <f t="shared" si="93"/>
        <v>-2.0191143768083209E-3</v>
      </c>
      <c r="CS56" s="11">
        <f t="shared" si="93"/>
        <v>-2.0191143768083209E-3</v>
      </c>
      <c r="CT56" s="11">
        <f t="shared" si="93"/>
        <v>-2.0191143768083209E-3</v>
      </c>
      <c r="CU56" s="11">
        <f t="shared" si="93"/>
        <v>-2.0191143768083209E-3</v>
      </c>
      <c r="CV56" s="11">
        <f t="shared" si="93"/>
        <v>-2.0191143768083209E-3</v>
      </c>
      <c r="CW56" s="11">
        <f t="shared" si="93"/>
        <v>-2.0191143768083209E-3</v>
      </c>
      <c r="CX56" s="11">
        <f t="shared" si="93"/>
        <v>-2.0191143768083209E-3</v>
      </c>
      <c r="CY56" s="11">
        <f t="shared" si="93"/>
        <v>-2.0191143768083209E-3</v>
      </c>
      <c r="CZ56" s="11">
        <f t="shared" si="93"/>
        <v>-2.0191143768083209E-3</v>
      </c>
      <c r="DA56" s="11">
        <f t="shared" si="93"/>
        <v>-2.0191143768083209E-3</v>
      </c>
      <c r="DB56" s="11">
        <f t="shared" si="93"/>
        <v>-2.0191143768083209E-3</v>
      </c>
      <c r="DC56" s="11">
        <f t="shared" si="93"/>
        <v>-2.0191143768083209E-3</v>
      </c>
      <c r="DD56" s="11">
        <f t="shared" si="93"/>
        <v>-2.0191143768083209E-3</v>
      </c>
      <c r="DE56" s="11">
        <f t="shared" si="93"/>
        <v>-2.0191143768083209E-3</v>
      </c>
      <c r="DF56" s="11">
        <f t="shared" si="93"/>
        <v>-2.0191143768083209E-3</v>
      </c>
      <c r="DG56" s="11">
        <f t="shared" si="93"/>
        <v>-2.0191143768083209E-3</v>
      </c>
    </row>
    <row r="57" spans="1:111">
      <c r="A57" s="20">
        <v>42</v>
      </c>
      <c r="B57" s="44"/>
      <c r="C57" s="44"/>
      <c r="D57" s="59" t="str">
        <f t="shared" si="65"/>
        <v/>
      </c>
      <c r="E57" s="59" t="str">
        <f t="shared" si="4"/>
        <v/>
      </c>
      <c r="H57" s="6" t="s">
        <v>5</v>
      </c>
      <c r="I57" s="6">
        <f>IF(CA13,BY113,"")</f>
        <v>0.207582612471059</v>
      </c>
      <c r="J57" s="6" t="s">
        <v>50</v>
      </c>
      <c r="K57" s="6">
        <f>IF(CA13,BY120,"")</f>
        <v>3.1375436968602073E-2</v>
      </c>
      <c r="L57" s="6" t="s">
        <v>59</v>
      </c>
      <c r="M57" s="20">
        <f>IF(CA13,CA113,"")</f>
        <v>2.4791870611977927E-5</v>
      </c>
      <c r="N57" s="48">
        <f>IF($CA$13,CB113,"")</f>
        <v>0.13922140786745335</v>
      </c>
      <c r="O57" s="61">
        <f>IF($CA$13,CC113,"")</f>
        <v>0.27594381707466464</v>
      </c>
      <c r="P57" s="56" t="s">
        <v>162</v>
      </c>
      <c r="Q57" s="54"/>
      <c r="R57" s="56" t="s">
        <v>59</v>
      </c>
      <c r="S57" s="56" t="str">
        <f>IF($CG$110,CK113,"")</f>
        <v/>
      </c>
      <c r="AG57" s="8">
        <f t="shared" si="66"/>
        <v>0</v>
      </c>
      <c r="AH57" s="8">
        <f t="shared" si="67"/>
        <v>0</v>
      </c>
      <c r="AI57" s="8">
        <f t="shared" si="68"/>
        <v>0</v>
      </c>
      <c r="AJ57" s="8">
        <f t="shared" si="69"/>
        <v>0</v>
      </c>
      <c r="AK57" s="8">
        <f t="shared" si="70"/>
        <v>0</v>
      </c>
      <c r="AL57" s="8">
        <f t="shared" si="71"/>
        <v>0</v>
      </c>
      <c r="AM57" s="8">
        <f t="shared" si="72"/>
        <v>0</v>
      </c>
      <c r="AN57" s="8">
        <f t="shared" si="73"/>
        <v>0</v>
      </c>
      <c r="AO57" s="8">
        <f t="shared" si="74"/>
        <v>0</v>
      </c>
      <c r="AP57" s="8">
        <f t="shared" si="75"/>
        <v>0</v>
      </c>
      <c r="AQ57" s="8">
        <f t="shared" si="76"/>
        <v>0</v>
      </c>
      <c r="AR57" s="8">
        <f t="shared" si="77"/>
        <v>0</v>
      </c>
      <c r="AS57" s="8">
        <f t="shared" si="78"/>
        <v>0</v>
      </c>
      <c r="AT57" s="8">
        <f t="shared" si="79"/>
        <v>0</v>
      </c>
      <c r="AU57" s="8" t="str">
        <f t="shared" si="80"/>
        <v/>
      </c>
      <c r="AV57" s="8" t="str">
        <f t="shared" si="25"/>
        <v/>
      </c>
      <c r="AW57" s="8" t="str">
        <f t="array" ref="AW57">IF(AG57,MMULT(MMULT(AI57:AJ57,$BY$30:$BZ$31),TRANSPOSE(AI57:AJ57)),"")</f>
        <v/>
      </c>
      <c r="AX57" s="8" t="str">
        <f t="shared" si="26"/>
        <v/>
      </c>
      <c r="AY57" s="8" t="str">
        <f t="array" ref="AY57">IF(AG57,MMULT(MMULT(AI57:AK57,$BY$60:$CA$62),TRANSPOSE(AI57:AK57)),"")</f>
        <v/>
      </c>
      <c r="AZ57" s="8" t="str">
        <f t="array" ref="AZ57">IF(AG57,MMULT(MMULT(AJ57:AK57,$BY$81:$BZ$82),TRANSPOSE(AJ57:AK57)),"")</f>
        <v/>
      </c>
      <c r="BA57" s="8" t="str">
        <f t="shared" si="27"/>
        <v/>
      </c>
      <c r="BB57" s="8" t="str">
        <f t="array" ref="BB57">IF(AG57,MMULT(MMULT(AL57:AM57,$BY$111:$BZ$112),TRANSPOSE(AL57:AM57)),"")</f>
        <v/>
      </c>
      <c r="BC57" s="8" t="str">
        <f t="shared" si="81"/>
        <v/>
      </c>
      <c r="BD57" s="8" t="str">
        <f t="shared" si="28"/>
        <v/>
      </c>
      <c r="BE57" s="8">
        <f t="shared" si="29"/>
        <v>1</v>
      </c>
      <c r="BF57" s="8">
        <f t="shared" si="86"/>
        <v>0.10250000000000005</v>
      </c>
      <c r="BG57" s="8">
        <f t="shared" si="82"/>
        <v>0.46891924912890287</v>
      </c>
      <c r="BH57" s="8">
        <f t="shared" si="31"/>
        <v>1</v>
      </c>
      <c r="BI57" s="8">
        <f t="shared" si="32"/>
        <v>0.10250000000000005</v>
      </c>
      <c r="BJ57" s="8">
        <f t="shared" si="83"/>
        <v>1.050625000000001E-2</v>
      </c>
      <c r="BK57" s="8">
        <f t="shared" si="33"/>
        <v>1</v>
      </c>
      <c r="BL57" s="8">
        <f t="shared" si="84"/>
        <v>1.050625000000001E-2</v>
      </c>
      <c r="BM57" s="8">
        <f t="shared" si="34"/>
        <v>0.14428097038043194</v>
      </c>
      <c r="BN57" s="8">
        <f t="array" ref="BN57">IF(BE57,$CA$29*SQRT(MMULT(MMULT(BH57:BI57,$BY$37:$BZ$38),TRANSPOSE(BH57:BI57))),"")</f>
        <v>2.3651458664810977E-2</v>
      </c>
      <c r="BO57" s="8">
        <f t="shared" si="35"/>
        <v>4.7217661359668282E-2</v>
      </c>
      <c r="BP57" s="8">
        <f t="array" ref="BP57">IF(BE57,$CA$59*SQRT(MMULT(MMULT(BH57:BJ57,$BY$69:$CA$71),TRANSPOSE(BH57:BJ57))),"")</f>
        <v>6.798036855600857E-3</v>
      </c>
      <c r="BQ57" s="8">
        <f t="array" ref="BQ57">IF(BE57,$CA$80*SQRT(MMULT(MMULT(BI57:BJ57,$BY$88:$BZ$89),TRANSPOSE(BI57:BJ57))),"")</f>
        <v>3.2055420464589854E-2</v>
      </c>
      <c r="BR57" s="8">
        <f t="shared" si="36"/>
        <v>5.2349275957729681E-2</v>
      </c>
      <c r="BS57" s="8">
        <f t="array" ref="BS57">IF(BE57,$CA$110*SQRT(MMULT(MMULT(BK57:BL57,$BY$118:$BZ$119),TRANSPOSE(BK57:BL57))),"")</f>
        <v>5.9404278115576088E-2</v>
      </c>
      <c r="BT57" s="8">
        <f t="shared" si="85"/>
        <v>6.798036855600857E-3</v>
      </c>
      <c r="BU57" s="8">
        <f t="shared" si="37"/>
        <v>0.462121212273302</v>
      </c>
      <c r="BV57" s="8">
        <f t="shared" si="38"/>
        <v>0.47571728598450375</v>
      </c>
      <c r="CN57" s="11">
        <f>CN54*($BY$63+$BY$64*CN53-CN14)/$BY$65</f>
        <v>-2.4437125456688153E-4</v>
      </c>
      <c r="CO57" s="11">
        <f t="shared" ref="CO57:DG57" si="94">CO54*($BY$63+$BY$64*CO53-CO14)/$BY$65</f>
        <v>-1.8658174318686713E-5</v>
      </c>
      <c r="CP57" s="11">
        <f t="shared" si="94"/>
        <v>-1.8658174318686713E-5</v>
      </c>
      <c r="CQ57" s="11">
        <f t="shared" si="94"/>
        <v>-1.8658174318686713E-5</v>
      </c>
      <c r="CR57" s="11">
        <f t="shared" si="94"/>
        <v>-1.8658174318686713E-5</v>
      </c>
      <c r="CS57" s="11">
        <f t="shared" si="94"/>
        <v>-1.8658174318686713E-5</v>
      </c>
      <c r="CT57" s="11">
        <f t="shared" si="94"/>
        <v>-1.8658174318686713E-5</v>
      </c>
      <c r="CU57" s="11">
        <f t="shared" si="94"/>
        <v>-1.8658174318686713E-5</v>
      </c>
      <c r="CV57" s="11">
        <f t="shared" si="94"/>
        <v>-1.8658174318686713E-5</v>
      </c>
      <c r="CW57" s="11">
        <f t="shared" si="94"/>
        <v>-1.8658174318686713E-5</v>
      </c>
      <c r="CX57" s="11">
        <f t="shared" si="94"/>
        <v>-1.8658174318686713E-5</v>
      </c>
      <c r="CY57" s="11">
        <f t="shared" si="94"/>
        <v>-1.8658174318686713E-5</v>
      </c>
      <c r="CZ57" s="11">
        <f t="shared" si="94"/>
        <v>-1.8658174318686713E-5</v>
      </c>
      <c r="DA57" s="11">
        <f t="shared" si="94"/>
        <v>-1.8658174318686713E-5</v>
      </c>
      <c r="DB57" s="11">
        <f t="shared" si="94"/>
        <v>-1.8658174318686713E-5</v>
      </c>
      <c r="DC57" s="11">
        <f t="shared" si="94"/>
        <v>-1.8658174318686713E-5</v>
      </c>
      <c r="DD57" s="11">
        <f t="shared" si="94"/>
        <v>-1.8658174318686713E-5</v>
      </c>
      <c r="DE57" s="11">
        <f t="shared" si="94"/>
        <v>-1.8658174318686713E-5</v>
      </c>
      <c r="DF57" s="11">
        <f t="shared" si="94"/>
        <v>-1.8658174318686713E-5</v>
      </c>
      <c r="DG57" s="11">
        <f t="shared" si="94"/>
        <v>-1.8658174318686713E-5</v>
      </c>
    </row>
    <row r="58" spans="1:111" ht="16" thickBot="1">
      <c r="A58" s="20">
        <v>43</v>
      </c>
      <c r="B58" s="44"/>
      <c r="C58" s="44"/>
      <c r="D58" s="59" t="str">
        <f t="shared" si="65"/>
        <v/>
      </c>
      <c r="E58" s="59" t="str">
        <f t="shared" si="4"/>
        <v/>
      </c>
      <c r="H58" s="63" t="s">
        <v>17</v>
      </c>
      <c r="I58" s="63">
        <f>IF(CA13,BY114,"")</f>
        <v>10.482957530660315</v>
      </c>
      <c r="J58" s="63" t="s">
        <v>61</v>
      </c>
      <c r="K58" s="63">
        <f>IF(CA13,BY121,"")</f>
        <v>1.285494785656168</v>
      </c>
      <c r="L58" s="63" t="s">
        <v>59</v>
      </c>
      <c r="M58" s="63">
        <f>IF(CA13,CA114,"")</f>
        <v>3.0883502233642825E-6</v>
      </c>
      <c r="N58" s="63">
        <f>IF($CA$13,CB114,"")</f>
        <v>7.6821049992023323</v>
      </c>
      <c r="O58" s="64">
        <f>IF($CA$13,CC114,"")</f>
        <v>13.283810062118297</v>
      </c>
      <c r="P58" s="63" t="s">
        <v>164</v>
      </c>
      <c r="Q58" s="65"/>
      <c r="R58" s="63" t="s">
        <v>59</v>
      </c>
      <c r="S58" s="63" t="str">
        <f>IF($CG$110,CK114,"")</f>
        <v/>
      </c>
      <c r="AG58" s="8">
        <f t="shared" si="66"/>
        <v>0</v>
      </c>
      <c r="AH58" s="8">
        <f t="shared" si="67"/>
        <v>0</v>
      </c>
      <c r="AI58" s="8">
        <f t="shared" si="68"/>
        <v>0</v>
      </c>
      <c r="AJ58" s="8">
        <f t="shared" si="69"/>
        <v>0</v>
      </c>
      <c r="AK58" s="8">
        <f t="shared" si="70"/>
        <v>0</v>
      </c>
      <c r="AL58" s="8">
        <f t="shared" si="71"/>
        <v>0</v>
      </c>
      <c r="AM58" s="8">
        <f t="shared" si="72"/>
        <v>0</v>
      </c>
      <c r="AN58" s="8">
        <f t="shared" si="73"/>
        <v>0</v>
      </c>
      <c r="AO58" s="8">
        <f t="shared" si="74"/>
        <v>0</v>
      </c>
      <c r="AP58" s="8">
        <f t="shared" si="75"/>
        <v>0</v>
      </c>
      <c r="AQ58" s="8">
        <f t="shared" si="76"/>
        <v>0</v>
      </c>
      <c r="AR58" s="8">
        <f t="shared" si="77"/>
        <v>0</v>
      </c>
      <c r="AS58" s="8">
        <f t="shared" si="78"/>
        <v>0</v>
      </c>
      <c r="AT58" s="8">
        <f t="shared" si="79"/>
        <v>0</v>
      </c>
      <c r="AU58" s="8" t="str">
        <f t="shared" si="80"/>
        <v/>
      </c>
      <c r="AV58" s="8" t="str">
        <f t="shared" si="25"/>
        <v/>
      </c>
      <c r="AW58" s="8" t="str">
        <f t="array" ref="AW58">IF(AG58,MMULT(MMULT(AI58:AJ58,$BY$30:$BZ$31),TRANSPOSE(AI58:AJ58)),"")</f>
        <v/>
      </c>
      <c r="AX58" s="8" t="str">
        <f t="shared" si="26"/>
        <v/>
      </c>
      <c r="AY58" s="8" t="str">
        <f t="array" ref="AY58">IF(AG58,MMULT(MMULT(AI58:AK58,$BY$60:$CA$62),TRANSPOSE(AI58:AK58)),"")</f>
        <v/>
      </c>
      <c r="AZ58" s="8" t="str">
        <f t="array" ref="AZ58">IF(AG58,MMULT(MMULT(AJ58:AK58,$BY$81:$BZ$82),TRANSPOSE(AJ58:AK58)),"")</f>
        <v/>
      </c>
      <c r="BA58" s="8" t="str">
        <f t="shared" si="27"/>
        <v/>
      </c>
      <c r="BB58" s="8" t="str">
        <f t="array" ref="BB58">IF(AG58,MMULT(MMULT(AL58:AM58,$BY$111:$BZ$112),TRANSPOSE(AL58:AM58)),"")</f>
        <v/>
      </c>
      <c r="BC58" s="8" t="str">
        <f t="shared" si="81"/>
        <v/>
      </c>
      <c r="BD58" s="8" t="str">
        <f t="shared" si="28"/>
        <v/>
      </c>
      <c r="BE58" s="8">
        <f t="shared" si="29"/>
        <v>1</v>
      </c>
      <c r="BF58" s="8">
        <f t="shared" si="86"/>
        <v>0.10500000000000005</v>
      </c>
      <c r="BG58" s="8">
        <f t="shared" si="82"/>
        <v>0.47721526571057449</v>
      </c>
      <c r="BH58" s="8">
        <f t="shared" si="31"/>
        <v>1</v>
      </c>
      <c r="BI58" s="8">
        <f t="shared" si="32"/>
        <v>0.10500000000000005</v>
      </c>
      <c r="BJ58" s="8">
        <f t="shared" si="83"/>
        <v>1.102500000000001E-2</v>
      </c>
      <c r="BK58" s="8">
        <f t="shared" si="33"/>
        <v>1</v>
      </c>
      <c r="BL58" s="8">
        <f t="shared" si="84"/>
        <v>1.102500000000001E-2</v>
      </c>
      <c r="BM58" s="8">
        <f t="shared" si="34"/>
        <v>0.14428097038043194</v>
      </c>
      <c r="BN58" s="8">
        <f t="array" ref="BN58">IF(BE58,$CA$29*SQRT(MMULT(MMULT(BH58:BI58,$BY$37:$BZ$38),TRANSPOSE(BH58:BI58))),"")</f>
        <v>2.3879919744651559E-2</v>
      </c>
      <c r="BO58" s="8">
        <f t="shared" si="35"/>
        <v>4.8369311636733359E-2</v>
      </c>
      <c r="BP58" s="8">
        <f t="array" ref="BP58">IF(BE58,$CA$59*SQRT(MMULT(MMULT(BH58:BJ58,$BY$69:$CA$71),TRANSPOSE(BH58:BJ58))),"")</f>
        <v>6.8876975802716917E-3</v>
      </c>
      <c r="BQ58" s="8">
        <f t="array" ref="BQ58">IF(BE58,$CA$80*SQRT(MMULT(MMULT(BI58:BJ58,$BY$88:$BZ$89),TRANSPOSE(BI58:BJ58))),"")</f>
        <v>3.2295954080475295E-2</v>
      </c>
      <c r="BR58" s="8">
        <f t="shared" si="36"/>
        <v>5.4934040921734185E-2</v>
      </c>
      <c r="BS58" s="8">
        <f t="array" ref="BS58">IF(BE58,$CA$110*SQRT(MMULT(MMULT(BK58:BL58,$BY$118:$BZ$119),TRANSPOSE(BK58:BL58))),"")</f>
        <v>5.9306237075988422E-2</v>
      </c>
      <c r="BT58" s="8">
        <f t="shared" si="85"/>
        <v>6.8876975802716917E-3</v>
      </c>
      <c r="BU58" s="8">
        <f t="shared" si="37"/>
        <v>0.4703275681303028</v>
      </c>
      <c r="BV58" s="8">
        <f t="shared" si="38"/>
        <v>0.48410296329084618</v>
      </c>
      <c r="BX58" s="2" t="s">
        <v>15</v>
      </c>
      <c r="BY58" s="12" t="s">
        <v>16</v>
      </c>
      <c r="BZ58" s="1"/>
      <c r="CA58" s="1"/>
      <c r="CB58" s="1"/>
      <c r="CC58" s="1"/>
      <c r="CD58" s="1"/>
      <c r="CE58" s="1"/>
      <c r="CF58" s="1"/>
      <c r="CG58" s="1"/>
      <c r="CH58" s="1"/>
      <c r="CI58" s="1"/>
      <c r="CJ58" s="1"/>
      <c r="CK58" s="1"/>
      <c r="CM58" t="s">
        <v>95</v>
      </c>
      <c r="CN58">
        <f>$BY$68^2/CN15</f>
        <v>1.8579550442649268E-5</v>
      </c>
      <c r="CO58">
        <f t="shared" ref="CO58:DG58" si="95">$BY$68^2/CO15</f>
        <v>3.7159100885298536E-5</v>
      </c>
      <c r="CP58">
        <f t="shared" si="95"/>
        <v>3.7159100885298536E-5</v>
      </c>
      <c r="CQ58">
        <f t="shared" si="95"/>
        <v>3.7159100885298536E-5</v>
      </c>
      <c r="CR58">
        <f t="shared" si="95"/>
        <v>3.7159100885298536E-5</v>
      </c>
      <c r="CS58">
        <f t="shared" si="95"/>
        <v>3.7159100885298536E-5</v>
      </c>
      <c r="CT58">
        <f t="shared" si="95"/>
        <v>3.7159100885298536E-5</v>
      </c>
      <c r="CU58">
        <f t="shared" si="95"/>
        <v>3.7159100885298536E-5</v>
      </c>
      <c r="CV58">
        <f t="shared" si="95"/>
        <v>3.7159100885298536E-5</v>
      </c>
      <c r="CW58">
        <f t="shared" si="95"/>
        <v>3.7159100885298536E-5</v>
      </c>
      <c r="CX58">
        <f t="shared" si="95"/>
        <v>3.7159100885298536E-5</v>
      </c>
      <c r="CY58">
        <f t="shared" si="95"/>
        <v>3.7159100885298536E-5</v>
      </c>
      <c r="CZ58">
        <f t="shared" si="95"/>
        <v>3.7159100885298536E-5</v>
      </c>
      <c r="DA58">
        <f t="shared" si="95"/>
        <v>3.7159100885298536E-5</v>
      </c>
      <c r="DB58">
        <f t="shared" si="95"/>
        <v>3.7159100885298536E-5</v>
      </c>
      <c r="DC58">
        <f t="shared" si="95"/>
        <v>3.7159100885298536E-5</v>
      </c>
      <c r="DD58">
        <f t="shared" si="95"/>
        <v>3.7159100885298536E-5</v>
      </c>
      <c r="DE58">
        <f t="shared" si="95"/>
        <v>3.7159100885298536E-5</v>
      </c>
      <c r="DF58">
        <f t="shared" si="95"/>
        <v>3.7159100885298536E-5</v>
      </c>
      <c r="DG58">
        <f t="shared" si="95"/>
        <v>3.7159100885298536E-5</v>
      </c>
    </row>
    <row r="59" spans="1:111" ht="17">
      <c r="A59" s="20">
        <v>44</v>
      </c>
      <c r="B59" s="44"/>
      <c r="C59" s="44"/>
      <c r="D59" s="59" t="str">
        <f t="shared" si="65"/>
        <v/>
      </c>
      <c r="E59" s="59" t="str">
        <f t="shared" si="4"/>
        <v/>
      </c>
      <c r="H59" s="6" t="s">
        <v>9</v>
      </c>
      <c r="I59" s="6">
        <f>IF(CA13,BY117,"")</f>
        <v>0.10169035851125828</v>
      </c>
      <c r="J59" s="6"/>
      <c r="K59" s="6"/>
      <c r="L59" s="6"/>
      <c r="M59" s="6"/>
      <c r="O59" s="62"/>
      <c r="P59" t="s">
        <v>173</v>
      </c>
      <c r="R59" s="56" t="s">
        <v>59</v>
      </c>
      <c r="S59" s="56" t="str">
        <f>IF(CG110,CG115,"")</f>
        <v/>
      </c>
      <c r="AG59" s="8">
        <f t="shared" si="66"/>
        <v>0</v>
      </c>
      <c r="AH59" s="8">
        <f t="shared" si="67"/>
        <v>0</v>
      </c>
      <c r="AI59" s="8">
        <f t="shared" si="68"/>
        <v>0</v>
      </c>
      <c r="AJ59" s="8">
        <f t="shared" si="69"/>
        <v>0</v>
      </c>
      <c r="AK59" s="8">
        <f t="shared" si="70"/>
        <v>0</v>
      </c>
      <c r="AL59" s="8">
        <f t="shared" si="71"/>
        <v>0</v>
      </c>
      <c r="AM59" s="8">
        <f t="shared" si="72"/>
        <v>0</v>
      </c>
      <c r="AN59" s="8">
        <f t="shared" si="73"/>
        <v>0</v>
      </c>
      <c r="AO59" s="8">
        <f t="shared" si="74"/>
        <v>0</v>
      </c>
      <c r="AP59" s="8">
        <f t="shared" si="75"/>
        <v>0</v>
      </c>
      <c r="AQ59" s="8">
        <f t="shared" si="76"/>
        <v>0</v>
      </c>
      <c r="AR59" s="8">
        <f t="shared" si="77"/>
        <v>0</v>
      </c>
      <c r="AS59" s="8">
        <f t="shared" si="78"/>
        <v>0</v>
      </c>
      <c r="AT59" s="8">
        <f t="shared" si="79"/>
        <v>0</v>
      </c>
      <c r="AU59" s="8" t="str">
        <f t="shared" si="80"/>
        <v/>
      </c>
      <c r="AV59" s="8" t="str">
        <f t="shared" si="25"/>
        <v/>
      </c>
      <c r="AW59" s="8" t="str">
        <f t="array" ref="AW59">IF(AG59,MMULT(MMULT(AI59:AJ59,$BY$30:$BZ$31),TRANSPOSE(AI59:AJ59)),"")</f>
        <v/>
      </c>
      <c r="AX59" s="8" t="str">
        <f t="shared" si="26"/>
        <v/>
      </c>
      <c r="AY59" s="8" t="str">
        <f t="array" ref="AY59">IF(AG59,MMULT(MMULT(AI59:AK59,$BY$60:$CA$62),TRANSPOSE(AI59:AK59)),"")</f>
        <v/>
      </c>
      <c r="AZ59" s="8" t="str">
        <f t="array" ref="AZ59">IF(AG59,MMULT(MMULT(AJ59:AK59,$BY$81:$BZ$82),TRANSPOSE(AJ59:AK59)),"")</f>
        <v/>
      </c>
      <c r="BA59" s="8" t="str">
        <f t="shared" si="27"/>
        <v/>
      </c>
      <c r="BB59" s="8" t="str">
        <f t="array" ref="BB59">IF(AG59,MMULT(MMULT(AL59:AM59,$BY$111:$BZ$112),TRANSPOSE(AL59:AM59)),"")</f>
        <v/>
      </c>
      <c r="BC59" s="8" t="str">
        <f t="shared" si="81"/>
        <v/>
      </c>
      <c r="BD59" s="8" t="str">
        <f t="shared" si="28"/>
        <v/>
      </c>
      <c r="BE59" s="8">
        <f t="shared" si="29"/>
        <v>1</v>
      </c>
      <c r="BF59" s="8">
        <f t="shared" si="86"/>
        <v>0.10750000000000005</v>
      </c>
      <c r="BG59" s="8">
        <f t="shared" si="82"/>
        <v>0.48542807354094319</v>
      </c>
      <c r="BH59" s="8">
        <f t="shared" si="31"/>
        <v>1</v>
      </c>
      <c r="BI59" s="8">
        <f t="shared" si="32"/>
        <v>0.10750000000000005</v>
      </c>
      <c r="BJ59" s="8">
        <f t="shared" si="83"/>
        <v>1.1556250000000011E-2</v>
      </c>
      <c r="BK59" s="8">
        <f t="shared" si="33"/>
        <v>1</v>
      </c>
      <c r="BL59" s="8">
        <f t="shared" si="84"/>
        <v>1.1556250000000011E-2</v>
      </c>
      <c r="BM59" s="8">
        <f t="shared" si="34"/>
        <v>0.14428097038043194</v>
      </c>
      <c r="BN59" s="8">
        <f t="array" ref="BN59">IF(BE59,$CA$29*SQRT(MMULT(MMULT(BH59:BI59,$BY$37:$BZ$38),TRANSPOSE(BH59:BI59))),"")</f>
        <v>2.4126861883784722E-2</v>
      </c>
      <c r="BO59" s="8">
        <f t="shared" si="35"/>
        <v>4.9520961913798442E-2</v>
      </c>
      <c r="BP59" s="8">
        <f t="array" ref="BP59">IF(BE59,$CA$59*SQRT(MMULT(MMULT(BH59:BJ59,$BY$69:$CA$71),TRANSPOSE(BH59:BJ59))),"")</f>
        <v>6.9719762180528643E-3</v>
      </c>
      <c r="BQ59" s="8">
        <f t="array" ref="BQ59">IF(BE59,$CA$80*SQRT(MMULT(MMULT(BI59:BJ59,$BY$88:$BZ$89),TRANSPOSE(BI59:BJ59))),"")</f>
        <v>3.2514617723213977E-2</v>
      </c>
      <c r="BR59" s="8">
        <f t="shared" si="36"/>
        <v>5.7581089378847226E-2</v>
      </c>
      <c r="BS59" s="8">
        <f t="array" ref="BS59">IF(BE59,$CA$110*SQRT(MMULT(MMULT(BK59:BL59,$BY$118:$BZ$119),TRANSPOSE(BK59:BL59))),"")</f>
        <v>5.9242609002773693E-2</v>
      </c>
      <c r="BT59" s="8">
        <f t="shared" si="85"/>
        <v>6.9719762180528643E-3</v>
      </c>
      <c r="BU59" s="8">
        <f t="shared" si="37"/>
        <v>0.47845609732289035</v>
      </c>
      <c r="BV59" s="8">
        <f t="shared" si="38"/>
        <v>0.49240004975899604</v>
      </c>
      <c r="BX59" s="7" t="s">
        <v>14</v>
      </c>
      <c r="BY59" s="7">
        <v>3</v>
      </c>
      <c r="BZ59" s="7" t="s">
        <v>99</v>
      </c>
      <c r="CA59" s="7">
        <f>TINV(0.05,BY67)</f>
        <v>2.2009851600916384</v>
      </c>
      <c r="CD59" s="7" t="s">
        <v>170</v>
      </c>
      <c r="CE59" s="7" t="b">
        <f>IF(COUNTIF(Q36:Q38,"")&gt;0,FALSE,TRUE)</f>
        <v>0</v>
      </c>
      <c r="CF59" s="7" t="s">
        <v>188</v>
      </c>
      <c r="CG59" s="7" t="b">
        <f>AND($CA$13,CE59)</f>
        <v>0</v>
      </c>
      <c r="CM59" t="s">
        <v>96</v>
      </c>
      <c r="CN59">
        <f>CN54^2*CN58</f>
        <v>1.0191882548591234E-6</v>
      </c>
      <c r="CO59">
        <f t="shared" ref="CO59:DG59" si="96">CO54^2*CO58</f>
        <v>1.7740693348522321E-6</v>
      </c>
      <c r="CP59">
        <f t="shared" si="96"/>
        <v>1.7740693348522321E-6</v>
      </c>
      <c r="CQ59">
        <f t="shared" si="96"/>
        <v>1.7740693348522321E-6</v>
      </c>
      <c r="CR59">
        <f t="shared" si="96"/>
        <v>1.7740693348522321E-6</v>
      </c>
      <c r="CS59">
        <f t="shared" si="96"/>
        <v>1.7740693348522321E-6</v>
      </c>
      <c r="CT59">
        <f t="shared" si="96"/>
        <v>1.7740693348522321E-6</v>
      </c>
      <c r="CU59">
        <f t="shared" si="96"/>
        <v>1.7740693348522321E-6</v>
      </c>
      <c r="CV59">
        <f t="shared" si="96"/>
        <v>1.7740693348522321E-6</v>
      </c>
      <c r="CW59">
        <f t="shared" si="96"/>
        <v>1.7740693348522321E-6</v>
      </c>
      <c r="CX59">
        <f t="shared" si="96"/>
        <v>1.7740693348522321E-6</v>
      </c>
      <c r="CY59">
        <f t="shared" si="96"/>
        <v>1.7740693348522321E-6</v>
      </c>
      <c r="CZ59">
        <f t="shared" si="96"/>
        <v>1.7740693348522321E-6</v>
      </c>
      <c r="DA59">
        <f t="shared" si="96"/>
        <v>1.7740693348522321E-6</v>
      </c>
      <c r="DB59">
        <f t="shared" si="96"/>
        <v>1.7740693348522321E-6</v>
      </c>
      <c r="DC59">
        <f t="shared" si="96"/>
        <v>1.7740693348522321E-6</v>
      </c>
      <c r="DD59">
        <f t="shared" si="96"/>
        <v>1.7740693348522321E-6</v>
      </c>
      <c r="DE59">
        <f t="shared" si="96"/>
        <v>1.7740693348522321E-6</v>
      </c>
      <c r="DF59">
        <f t="shared" si="96"/>
        <v>1.7740693348522321E-6</v>
      </c>
      <c r="DG59">
        <f t="shared" si="96"/>
        <v>1.7740693348522321E-6</v>
      </c>
    </row>
    <row r="60" spans="1:111" ht="17">
      <c r="A60" s="20">
        <v>45</v>
      </c>
      <c r="B60" s="44"/>
      <c r="C60" s="44"/>
      <c r="D60" s="59" t="str">
        <f t="shared" si="65"/>
        <v/>
      </c>
      <c r="E60" s="59" t="str">
        <f t="shared" si="4"/>
        <v/>
      </c>
      <c r="H60" s="6" t="s">
        <v>12</v>
      </c>
      <c r="I60" s="6">
        <f>IF(CA13,BY122,"")</f>
        <v>-57.761147459899171</v>
      </c>
      <c r="J60" s="71" t="s">
        <v>183</v>
      </c>
      <c r="K60" s="72">
        <f>IF(CA13,BY124,"")</f>
        <v>0.84713535879409196</v>
      </c>
      <c r="L60" s="73" t="s">
        <v>184</v>
      </c>
      <c r="M60" s="72">
        <f>IF(CA13,CA124,"")</f>
        <v>0.83439663869359959</v>
      </c>
      <c r="N60" s="71" t="s">
        <v>85</v>
      </c>
      <c r="O60" s="61">
        <f>IF(CA13,CA122,"")</f>
        <v>3.0883502233642762E-6</v>
      </c>
      <c r="AG60" s="8">
        <f t="shared" si="66"/>
        <v>0</v>
      </c>
      <c r="AH60" s="8">
        <f t="shared" si="67"/>
        <v>0</v>
      </c>
      <c r="AI60" s="8">
        <f t="shared" si="68"/>
        <v>0</v>
      </c>
      <c r="AJ60" s="8">
        <f t="shared" si="69"/>
        <v>0</v>
      </c>
      <c r="AK60" s="8">
        <f t="shared" si="70"/>
        <v>0</v>
      </c>
      <c r="AL60" s="8">
        <f t="shared" si="71"/>
        <v>0</v>
      </c>
      <c r="AM60" s="8">
        <f t="shared" si="72"/>
        <v>0</v>
      </c>
      <c r="AN60" s="8">
        <f t="shared" si="73"/>
        <v>0</v>
      </c>
      <c r="AO60" s="8">
        <f t="shared" si="74"/>
        <v>0</v>
      </c>
      <c r="AP60" s="8">
        <f t="shared" si="75"/>
        <v>0</v>
      </c>
      <c r="AQ60" s="8">
        <f t="shared" si="76"/>
        <v>0</v>
      </c>
      <c r="AR60" s="8">
        <f t="shared" si="77"/>
        <v>0</v>
      </c>
      <c r="AS60" s="8">
        <f t="shared" si="78"/>
        <v>0</v>
      </c>
      <c r="AT60" s="8">
        <f t="shared" si="79"/>
        <v>0</v>
      </c>
      <c r="AU60" s="8" t="str">
        <f t="shared" si="80"/>
        <v/>
      </c>
      <c r="AV60" s="8" t="str">
        <f t="shared" si="25"/>
        <v/>
      </c>
      <c r="AW60" s="8" t="str">
        <f t="array" ref="AW60">IF(AG60,MMULT(MMULT(AI60:AJ60,$BY$30:$BZ$31),TRANSPOSE(AI60:AJ60)),"")</f>
        <v/>
      </c>
      <c r="AX60" s="8" t="str">
        <f t="shared" si="26"/>
        <v/>
      </c>
      <c r="AY60" s="8" t="str">
        <f t="array" ref="AY60">IF(AG60,MMULT(MMULT(AI60:AK60,$BY$60:$CA$62),TRANSPOSE(AI60:AK60)),"")</f>
        <v/>
      </c>
      <c r="AZ60" s="8" t="str">
        <f t="array" ref="AZ60">IF(AG60,MMULT(MMULT(AJ60:AK60,$BY$81:$BZ$82),TRANSPOSE(AJ60:AK60)),"")</f>
        <v/>
      </c>
      <c r="BA60" s="8" t="str">
        <f t="shared" si="27"/>
        <v/>
      </c>
      <c r="BB60" s="8" t="str">
        <f t="array" ref="BB60">IF(AG60,MMULT(MMULT(AL60:AM60,$BY$111:$BZ$112),TRANSPOSE(AL60:AM60)),"")</f>
        <v/>
      </c>
      <c r="BC60" s="8" t="str">
        <f t="shared" si="81"/>
        <v/>
      </c>
      <c r="BD60" s="8" t="str">
        <f t="shared" si="28"/>
        <v/>
      </c>
      <c r="BE60" s="8">
        <f t="shared" si="29"/>
        <v>1</v>
      </c>
      <c r="BF60" s="8">
        <f t="shared" si="86"/>
        <v>0.11000000000000006</v>
      </c>
      <c r="BG60" s="8">
        <f t="shared" si="82"/>
        <v>0.4935576726200086</v>
      </c>
      <c r="BH60" s="8">
        <f t="shared" si="31"/>
        <v>1</v>
      </c>
      <c r="BI60" s="8">
        <f t="shared" si="32"/>
        <v>0.11000000000000006</v>
      </c>
      <c r="BJ60" s="8">
        <f t="shared" si="83"/>
        <v>1.2100000000000012E-2</v>
      </c>
      <c r="BK60" s="8">
        <f t="shared" si="33"/>
        <v>1</v>
      </c>
      <c r="BL60" s="8">
        <f t="shared" si="84"/>
        <v>1.2100000000000012E-2</v>
      </c>
      <c r="BM60" s="8">
        <f t="shared" si="34"/>
        <v>0.14428097038043194</v>
      </c>
      <c r="BN60" s="8">
        <f t="array" ref="BN60">IF(BE60,$CA$29*SQRT(MMULT(MMULT(BH60:BI60,$BY$37:$BZ$38),TRANSPOSE(BH60:BI60))),"")</f>
        <v>2.4391723781191369E-2</v>
      </c>
      <c r="BO60" s="8">
        <f t="shared" si="35"/>
        <v>5.0672612190863525E-2</v>
      </c>
      <c r="BP60" s="8">
        <f t="array" ref="BP60">IF(BE60,$CA$59*SQRT(MMULT(MMULT(BH60:BJ60,$BY$69:$CA$71),TRANSPOSE(BH60:BJ60))),"")</f>
        <v>7.0507962887214146E-3</v>
      </c>
      <c r="BQ60" s="8">
        <f t="array" ref="BQ60">IF(BE60,$CA$80*SQRT(MMULT(MMULT(BI60:BJ60,$BY$88:$BZ$89),TRANSPOSE(BI60:BJ60))),"")</f>
        <v>3.2711890364494775E-2</v>
      </c>
      <c r="BR60" s="8">
        <f t="shared" si="36"/>
        <v>6.0290421329068818E-2</v>
      </c>
      <c r="BS60" s="8">
        <f t="array" ref="BS60">IF(BE60,$CA$110*SQRT(MMULT(MMULT(BK60:BL60,$BY$118:$BZ$119),TRANSPOSE(BK60:BL60))),"")</f>
        <v>5.9216144080050367E-2</v>
      </c>
      <c r="BT60" s="8">
        <f t="shared" si="85"/>
        <v>7.0507962887214146E-3</v>
      </c>
      <c r="BU60" s="8">
        <f t="shared" si="37"/>
        <v>0.4865068763312872</v>
      </c>
      <c r="BV60" s="8">
        <f t="shared" si="38"/>
        <v>0.50060846890873001</v>
      </c>
      <c r="BX60" s="7" t="s">
        <v>45</v>
      </c>
      <c r="BY60" s="11">
        <f t="array" ref="BY60:CA62">MINVERSE(MMULT(TRANSPOSE(AI16:AK165),AI16:AK165))</f>
        <v>0.27818941949577258</v>
      </c>
      <c r="BZ60" s="11">
        <v>-5.716510258178177</v>
      </c>
      <c r="CA60" s="11">
        <v>18.899180963444632</v>
      </c>
      <c r="CB60" s="29"/>
      <c r="CC60" s="29"/>
      <c r="CD60" s="7" t="s">
        <v>168</v>
      </c>
      <c r="CE60" s="11">
        <f t="array" ref="CE60:CG62">MINVERSE(BY69:CA71)</f>
        <v>376758.30863655044</v>
      </c>
      <c r="CF60" s="11">
        <v>28817.704801454576</v>
      </c>
      <c r="CG60" s="11">
        <v>4594.7937041595897</v>
      </c>
      <c r="CM60" t="s">
        <v>97</v>
      </c>
      <c r="CN60" s="11">
        <f t="array" ref="CN60">MMULT(TRANSPOSE(CN55:CN57),MMULT($BY$69:$CA$71,CN55:CN57))</f>
        <v>1.9060868498893151E-7</v>
      </c>
      <c r="CO60" s="11">
        <f t="array" ref="CO60">MMULT(TRANSPOSE(CO55:CO57),MMULT($BY$69:$CA$71,CO55:CO57))</f>
        <v>3.3708543016150997E-7</v>
      </c>
      <c r="CP60" s="11">
        <f t="array" ref="CP60">MMULT(TRANSPOSE(CP55:CP57),MMULT($BY$69:$CA$71,CP55:CP57))</f>
        <v>3.3708543016150997E-7</v>
      </c>
      <c r="CQ60" s="11">
        <f t="array" ref="CQ60">MMULT(TRANSPOSE(CQ55:CQ57),MMULT($BY$69:$CA$71,CQ55:CQ57))</f>
        <v>3.3708543016150997E-7</v>
      </c>
      <c r="CR60" s="11">
        <f t="array" ref="CR60">MMULT(TRANSPOSE(CR55:CR57),MMULT($BY$69:$CA$71,CR55:CR57))</f>
        <v>3.3708543016150997E-7</v>
      </c>
      <c r="CS60" s="11">
        <f t="array" ref="CS60">MMULT(TRANSPOSE(CS55:CS57),MMULT($BY$69:$CA$71,CS55:CS57))</f>
        <v>3.3708543016150997E-7</v>
      </c>
      <c r="CT60" s="11">
        <f t="array" ref="CT60">MMULT(TRANSPOSE(CT55:CT57),MMULT($BY$69:$CA$71,CT55:CT57))</f>
        <v>3.3708543016150997E-7</v>
      </c>
      <c r="CU60" s="11">
        <f t="array" ref="CU60">MMULT(TRANSPOSE(CU55:CU57),MMULT($BY$69:$CA$71,CU55:CU57))</f>
        <v>3.3708543016150997E-7</v>
      </c>
      <c r="CV60" s="11">
        <f t="array" ref="CV60">MMULT(TRANSPOSE(CV55:CV57),MMULT($BY$69:$CA$71,CV55:CV57))</f>
        <v>3.3708543016150997E-7</v>
      </c>
      <c r="CW60" s="11">
        <f t="array" ref="CW60">MMULT(TRANSPOSE(CW55:CW57),MMULT($BY$69:$CA$71,CW55:CW57))</f>
        <v>3.3708543016150997E-7</v>
      </c>
      <c r="CX60" s="11">
        <f t="array" ref="CX60">MMULT(TRANSPOSE(CX55:CX57),MMULT($BY$69:$CA$71,CX55:CX57))</f>
        <v>3.3708543016150997E-7</v>
      </c>
      <c r="CY60" s="11">
        <f t="array" ref="CY60">MMULT(TRANSPOSE(CY55:CY57),MMULT($BY$69:$CA$71,CY55:CY57))</f>
        <v>3.3708543016150997E-7</v>
      </c>
      <c r="CZ60" s="11">
        <f t="array" ref="CZ60">MMULT(TRANSPOSE(CZ55:CZ57),MMULT($BY$69:$CA$71,CZ55:CZ57))</f>
        <v>3.3708543016150997E-7</v>
      </c>
      <c r="DA60" s="11">
        <f t="array" ref="DA60">MMULT(TRANSPOSE(DA55:DA57),MMULT($BY$69:$CA$71,DA55:DA57))</f>
        <v>3.3708543016150997E-7</v>
      </c>
      <c r="DB60" s="11">
        <f t="array" ref="DB60">MMULT(TRANSPOSE(DB55:DB57),MMULT($BY$69:$CA$71,DB55:DB57))</f>
        <v>3.3708543016150997E-7</v>
      </c>
      <c r="DC60" s="11">
        <f t="array" ref="DC60">MMULT(TRANSPOSE(DC55:DC57),MMULT($BY$69:$CA$71,DC55:DC57))</f>
        <v>3.3708543016150997E-7</v>
      </c>
      <c r="DD60" s="11">
        <f t="array" ref="DD60">MMULT(TRANSPOSE(DD55:DD57),MMULT($BY$69:$CA$71,DD55:DD57))</f>
        <v>3.3708543016150997E-7</v>
      </c>
      <c r="DE60" s="11">
        <f t="array" ref="DE60">MMULT(TRANSPOSE(DE55:DE57),MMULT($BY$69:$CA$71,DE55:DE57))</f>
        <v>3.3708543016150997E-7</v>
      </c>
      <c r="DF60" s="11">
        <f t="array" ref="DF60">MMULT(TRANSPOSE(DF55:DF57),MMULT($BY$69:$CA$71,DF55:DF57))</f>
        <v>3.3708543016150997E-7</v>
      </c>
      <c r="DG60" s="11">
        <f t="array" ref="DG60">MMULT(TRANSPOSE(DG55:DG57),MMULT($BY$69:$CA$71,DG55:DG57))</f>
        <v>3.3708543016150997E-7</v>
      </c>
    </row>
    <row r="61" spans="1:111">
      <c r="A61" s="20">
        <v>46</v>
      </c>
      <c r="B61" s="44"/>
      <c r="C61" s="44"/>
      <c r="D61" s="59" t="str">
        <f t="shared" si="65"/>
        <v/>
      </c>
      <c r="E61" s="59" t="str">
        <f t="shared" si="4"/>
        <v/>
      </c>
      <c r="N61" s="74"/>
      <c r="O61" s="62"/>
      <c r="P61" s="74"/>
      <c r="Q61" s="74"/>
      <c r="R61" s="74"/>
      <c r="S61" s="74"/>
      <c r="AG61" s="8">
        <f t="shared" si="66"/>
        <v>0</v>
      </c>
      <c r="AH61" s="8">
        <f t="shared" si="67"/>
        <v>0</v>
      </c>
      <c r="AI61" s="8">
        <f t="shared" si="68"/>
        <v>0</v>
      </c>
      <c r="AJ61" s="8">
        <f t="shared" si="69"/>
        <v>0</v>
      </c>
      <c r="AK61" s="8">
        <f t="shared" si="70"/>
        <v>0</v>
      </c>
      <c r="AL61" s="8">
        <f t="shared" si="71"/>
        <v>0</v>
      </c>
      <c r="AM61" s="8">
        <f t="shared" si="72"/>
        <v>0</v>
      </c>
      <c r="AN61" s="8">
        <f t="shared" si="73"/>
        <v>0</v>
      </c>
      <c r="AO61" s="8">
        <f t="shared" si="74"/>
        <v>0</v>
      </c>
      <c r="AP61" s="8">
        <f t="shared" si="75"/>
        <v>0</v>
      </c>
      <c r="AQ61" s="8">
        <f t="shared" si="76"/>
        <v>0</v>
      </c>
      <c r="AR61" s="8">
        <f t="shared" si="77"/>
        <v>0</v>
      </c>
      <c r="AS61" s="8">
        <f t="shared" si="78"/>
        <v>0</v>
      </c>
      <c r="AT61" s="8">
        <f t="shared" si="79"/>
        <v>0</v>
      </c>
      <c r="AU61" s="8" t="str">
        <f t="shared" si="80"/>
        <v/>
      </c>
      <c r="AV61" s="8" t="str">
        <f t="shared" si="25"/>
        <v/>
      </c>
      <c r="AW61" s="8" t="str">
        <f t="array" ref="AW61">IF(AG61,MMULT(MMULT(AI61:AJ61,$BY$30:$BZ$31),TRANSPOSE(AI61:AJ61)),"")</f>
        <v/>
      </c>
      <c r="AX61" s="8" t="str">
        <f t="shared" si="26"/>
        <v/>
      </c>
      <c r="AY61" s="8" t="str">
        <f t="array" ref="AY61">IF(AG61,MMULT(MMULT(AI61:AK61,$BY$60:$CA$62),TRANSPOSE(AI61:AK61)),"")</f>
        <v/>
      </c>
      <c r="AZ61" s="8" t="str">
        <f t="array" ref="AZ61">IF(AG61,MMULT(MMULT(AJ61:AK61,$BY$81:$BZ$82),TRANSPOSE(AJ61:AK61)),"")</f>
        <v/>
      </c>
      <c r="BA61" s="8" t="str">
        <f t="shared" si="27"/>
        <v/>
      </c>
      <c r="BB61" s="8" t="str">
        <f t="array" ref="BB61">IF(AG61,MMULT(MMULT(AL61:AM61,$BY$111:$BZ$112),TRANSPOSE(AL61:AM61)),"")</f>
        <v/>
      </c>
      <c r="BC61" s="8" t="str">
        <f t="shared" si="81"/>
        <v/>
      </c>
      <c r="BD61" s="8" t="str">
        <f t="shared" si="28"/>
        <v/>
      </c>
      <c r="BE61" s="8">
        <f t="shared" si="29"/>
        <v>1</v>
      </c>
      <c r="BF61" s="8">
        <f t="shared" si="86"/>
        <v>0.11250000000000006</v>
      </c>
      <c r="BG61" s="8">
        <f t="shared" si="82"/>
        <v>0.50160406294777082</v>
      </c>
      <c r="BH61" s="8">
        <f t="shared" si="31"/>
        <v>1</v>
      </c>
      <c r="BI61" s="8">
        <f t="shared" si="32"/>
        <v>0.11250000000000006</v>
      </c>
      <c r="BJ61" s="8">
        <f t="shared" si="83"/>
        <v>1.2656250000000013E-2</v>
      </c>
      <c r="BK61" s="8">
        <f t="shared" si="33"/>
        <v>1</v>
      </c>
      <c r="BL61" s="8">
        <f t="shared" si="84"/>
        <v>1.2656250000000013E-2</v>
      </c>
      <c r="BM61" s="8">
        <f t="shared" si="34"/>
        <v>0.14428097038043194</v>
      </c>
      <c r="BN61" s="8">
        <f t="array" ref="BN61">IF(BE61,$CA$29*SQRT(MMULT(MMULT(BH61:BI61,$BY$37:$BZ$38),TRANSPOSE(BH61:BI61))),"")</f>
        <v>2.4673928365526579E-2</v>
      </c>
      <c r="BO61" s="8">
        <f t="shared" si="35"/>
        <v>5.1824262467928602E-2</v>
      </c>
      <c r="BP61" s="8">
        <f t="array" ref="BP61">IF(BE61,$CA$59*SQRT(MMULT(MMULT(BH61:BJ61,$BY$69:$CA$71),TRANSPOSE(BH61:BJ61))),"")</f>
        <v>7.1241022910376647E-3</v>
      </c>
      <c r="BQ61" s="8">
        <f t="array" ref="BQ61">IF(BE61,$CA$80*SQRT(MMULT(MMULT(BI61:BJ61,$BY$88:$BZ$89),TRANSPOSE(BI61:BJ61))),"")</f>
        <v>3.2888282786149407E-2</v>
      </c>
      <c r="BR61" s="8">
        <f t="shared" si="36"/>
        <v>6.3062036772398952E-2</v>
      </c>
      <c r="BS61" s="8">
        <f t="array" ref="BS61">IF(BE61,$CA$110*SQRT(MMULT(MMULT(BK61:BL61,$BY$118:$BZ$119),TRANSPOSE(BK61:BL61))),"")</f>
        <v>5.9229592862024158E-2</v>
      </c>
      <c r="BT61" s="8">
        <f t="shared" si="85"/>
        <v>7.1241022910376647E-3</v>
      </c>
      <c r="BU61" s="8">
        <f t="shared" si="37"/>
        <v>0.49447996065673316</v>
      </c>
      <c r="BV61" s="8">
        <f t="shared" si="38"/>
        <v>0.50872816523880848</v>
      </c>
      <c r="BX61" s="7"/>
      <c r="BY61" s="11">
        <v>-5.7165102581781788</v>
      </c>
      <c r="BZ61" s="11">
        <v>178.57768247147072</v>
      </c>
      <c r="CA61" s="11">
        <v>-651.27106766665395</v>
      </c>
      <c r="CB61" s="29"/>
      <c r="CC61" s="29"/>
      <c r="CD61" s="7"/>
      <c r="CE61" s="11">
        <v>28817.704801454522</v>
      </c>
      <c r="CF61" s="11">
        <v>4594.7937041595715</v>
      </c>
      <c r="CG61" s="11">
        <v>965.6188175255885</v>
      </c>
      <c r="CM61" t="s">
        <v>98</v>
      </c>
      <c r="CN61">
        <f>CN59+CN60</f>
        <v>1.209796939848055E-6</v>
      </c>
      <c r="CO61">
        <f t="shared" ref="CO61:DG61" si="97">CO59+CO60</f>
        <v>2.1111547650137422E-6</v>
      </c>
      <c r="CP61">
        <f t="shared" si="97"/>
        <v>2.1111547650137422E-6</v>
      </c>
      <c r="CQ61">
        <f t="shared" si="97"/>
        <v>2.1111547650137422E-6</v>
      </c>
      <c r="CR61">
        <f t="shared" si="97"/>
        <v>2.1111547650137422E-6</v>
      </c>
      <c r="CS61">
        <f t="shared" si="97"/>
        <v>2.1111547650137422E-6</v>
      </c>
      <c r="CT61">
        <f t="shared" si="97"/>
        <v>2.1111547650137422E-6</v>
      </c>
      <c r="CU61">
        <f t="shared" si="97"/>
        <v>2.1111547650137422E-6</v>
      </c>
      <c r="CV61">
        <f t="shared" si="97"/>
        <v>2.1111547650137422E-6</v>
      </c>
      <c r="CW61">
        <f t="shared" si="97"/>
        <v>2.1111547650137422E-6</v>
      </c>
      <c r="CX61">
        <f t="shared" si="97"/>
        <v>2.1111547650137422E-6</v>
      </c>
      <c r="CY61">
        <f t="shared" si="97"/>
        <v>2.1111547650137422E-6</v>
      </c>
      <c r="CZ61">
        <f t="shared" si="97"/>
        <v>2.1111547650137422E-6</v>
      </c>
      <c r="DA61">
        <f t="shared" si="97"/>
        <v>2.1111547650137422E-6</v>
      </c>
      <c r="DB61">
        <f t="shared" si="97"/>
        <v>2.1111547650137422E-6</v>
      </c>
      <c r="DC61">
        <f t="shared" si="97"/>
        <v>2.1111547650137422E-6</v>
      </c>
      <c r="DD61">
        <f t="shared" si="97"/>
        <v>2.1111547650137422E-6</v>
      </c>
      <c r="DE61">
        <f t="shared" si="97"/>
        <v>2.1111547650137422E-6</v>
      </c>
      <c r="DF61">
        <f t="shared" si="97"/>
        <v>2.1111547650137422E-6</v>
      </c>
      <c r="DG61">
        <f t="shared" si="97"/>
        <v>2.1111547650137422E-6</v>
      </c>
    </row>
    <row r="62" spans="1:111">
      <c r="A62" s="20">
        <v>47</v>
      </c>
      <c r="B62" s="44"/>
      <c r="C62" s="44"/>
      <c r="D62" s="59" t="str">
        <f t="shared" si="65"/>
        <v/>
      </c>
      <c r="E62" s="59" t="str">
        <f t="shared" si="4"/>
        <v/>
      </c>
      <c r="AG62" s="8">
        <f t="shared" si="66"/>
        <v>0</v>
      </c>
      <c r="AH62" s="8">
        <f t="shared" si="67"/>
        <v>0</v>
      </c>
      <c r="AI62" s="8">
        <f t="shared" si="68"/>
        <v>0</v>
      </c>
      <c r="AJ62" s="8">
        <f t="shared" si="69"/>
        <v>0</v>
      </c>
      <c r="AK62" s="8">
        <f t="shared" si="70"/>
        <v>0</v>
      </c>
      <c r="AL62" s="8">
        <f t="shared" si="71"/>
        <v>0</v>
      </c>
      <c r="AM62" s="8">
        <f t="shared" si="72"/>
        <v>0</v>
      </c>
      <c r="AN62" s="8">
        <f t="shared" si="73"/>
        <v>0</v>
      </c>
      <c r="AO62" s="8">
        <f t="shared" si="74"/>
        <v>0</v>
      </c>
      <c r="AP62" s="8">
        <f t="shared" si="75"/>
        <v>0</v>
      </c>
      <c r="AQ62" s="8">
        <f t="shared" si="76"/>
        <v>0</v>
      </c>
      <c r="AR62" s="8">
        <f t="shared" si="77"/>
        <v>0</v>
      </c>
      <c r="AS62" s="8">
        <f t="shared" si="78"/>
        <v>0</v>
      </c>
      <c r="AT62" s="8">
        <f t="shared" si="79"/>
        <v>0</v>
      </c>
      <c r="AU62" s="8" t="str">
        <f t="shared" si="80"/>
        <v/>
      </c>
      <c r="AV62" s="8" t="str">
        <f t="shared" si="25"/>
        <v/>
      </c>
      <c r="AW62" s="8" t="str">
        <f t="array" ref="AW62">IF(AG62,MMULT(MMULT(AI62:AJ62,$BY$30:$BZ$31),TRANSPOSE(AI62:AJ62)),"")</f>
        <v/>
      </c>
      <c r="AX62" s="8" t="str">
        <f t="shared" si="26"/>
        <v/>
      </c>
      <c r="AY62" s="8" t="str">
        <f t="array" ref="AY62">IF(AG62,MMULT(MMULT(AI62:AK62,$BY$60:$CA$62),TRANSPOSE(AI62:AK62)),"")</f>
        <v/>
      </c>
      <c r="AZ62" s="8" t="str">
        <f t="array" ref="AZ62">IF(AG62,MMULT(MMULT(AJ62:AK62,$BY$81:$BZ$82),TRANSPOSE(AJ62:AK62)),"")</f>
        <v/>
      </c>
      <c r="BA62" s="8" t="str">
        <f t="shared" si="27"/>
        <v/>
      </c>
      <c r="BB62" s="8" t="str">
        <f t="array" ref="BB62">IF(AG62,MMULT(MMULT(AL62:AM62,$BY$111:$BZ$112),TRANSPOSE(AL62:AM62)),"")</f>
        <v/>
      </c>
      <c r="BC62" s="8" t="str">
        <f t="shared" si="81"/>
        <v/>
      </c>
      <c r="BD62" s="8" t="str">
        <f t="shared" si="28"/>
        <v/>
      </c>
      <c r="BE62" s="8">
        <f t="shared" si="29"/>
        <v>1</v>
      </c>
      <c r="BF62" s="8">
        <f t="shared" si="86"/>
        <v>0.11500000000000006</v>
      </c>
      <c r="BG62" s="8">
        <f t="shared" si="82"/>
        <v>0.50956724452423008</v>
      </c>
      <c r="BH62" s="8">
        <f t="shared" si="31"/>
        <v>1</v>
      </c>
      <c r="BI62" s="8">
        <f t="shared" si="32"/>
        <v>0.11500000000000006</v>
      </c>
      <c r="BJ62" s="8">
        <f t="shared" si="83"/>
        <v>1.3225000000000015E-2</v>
      </c>
      <c r="BK62" s="8">
        <f t="shared" si="33"/>
        <v>1</v>
      </c>
      <c r="BL62" s="8">
        <f t="shared" si="84"/>
        <v>1.3225000000000015E-2</v>
      </c>
      <c r="BM62" s="8">
        <f t="shared" si="34"/>
        <v>0.14428097038043194</v>
      </c>
      <c r="BN62" s="8">
        <f t="array" ref="BN62">IF(BE62,$CA$29*SQRT(MMULT(MMULT(BH62:BI62,$BY$37:$BZ$38),TRANSPOSE(BH62:BI62))),"")</f>
        <v>2.4972887703804413E-2</v>
      </c>
      <c r="BO62" s="8">
        <f t="shared" si="35"/>
        <v>5.2975912744993685E-2</v>
      </c>
      <c r="BP62" s="8">
        <f t="array" ref="BP62">IF(BE62,$CA$59*SQRT(MMULT(MMULT(BH62:BJ62,$BY$69:$CA$71),TRANSPOSE(BH62:BJ62))),"")</f>
        <v>7.1918581305540318E-3</v>
      </c>
      <c r="BQ62" s="8">
        <f t="array" ref="BQ62">IF(BE62,$CA$80*SQRT(MMULT(MMULT(BI62:BJ62,$BY$88:$BZ$89),TRANSPOSE(BI62:BJ62))),"")</f>
        <v>3.3044339895201377E-2</v>
      </c>
      <c r="BR62" s="8">
        <f t="shared" si="36"/>
        <v>6.5895935708837616E-2</v>
      </c>
      <c r="BS62" s="8">
        <f t="array" ref="BS62">IF(BE62,$CA$110*SQRT(MMULT(MMULT(BK62:BL62,$BY$118:$BZ$119),TRANSPOSE(BK62:BL62))),"")</f>
        <v>5.9285688393861821E-2</v>
      </c>
      <c r="BT62" s="8">
        <f t="shared" si="85"/>
        <v>7.1918581305540318E-3</v>
      </c>
      <c r="BU62" s="8">
        <f t="shared" si="37"/>
        <v>0.50237538639367607</v>
      </c>
      <c r="BV62" s="8">
        <f t="shared" si="38"/>
        <v>0.51675910265478409</v>
      </c>
      <c r="BX62" s="7"/>
      <c r="BY62" s="11">
        <v>18.89918096344465</v>
      </c>
      <c r="BZ62" s="11">
        <v>-651.27106766665406</v>
      </c>
      <c r="CA62" s="11">
        <v>2534.9808216194397</v>
      </c>
      <c r="CB62" s="8" t="s">
        <v>135</v>
      </c>
      <c r="CC62" s="8" t="s">
        <v>136</v>
      </c>
      <c r="CD62" s="7"/>
      <c r="CE62" s="11">
        <v>4594.7937041595687</v>
      </c>
      <c r="CF62" s="11">
        <v>965.61881752558793</v>
      </c>
      <c r="CG62" s="11">
        <v>224.44077819120506</v>
      </c>
      <c r="CM62" s="27" t="s">
        <v>88</v>
      </c>
      <c r="CN62">
        <f>IF(CN13,CN53,"")</f>
        <v>3.2301319018489101E-2</v>
      </c>
      <c r="CO62" t="str">
        <f t="shared" ref="CO62:DG62" si="98">IF(CO13,CO53,"")</f>
        <v/>
      </c>
      <c r="CP62" t="str">
        <f t="shared" si="98"/>
        <v/>
      </c>
      <c r="CQ62" t="str">
        <f t="shared" si="98"/>
        <v/>
      </c>
      <c r="CR62" t="str">
        <f t="shared" si="98"/>
        <v/>
      </c>
      <c r="CS62" t="str">
        <f t="shared" si="98"/>
        <v/>
      </c>
      <c r="CT62" t="str">
        <f t="shared" si="98"/>
        <v/>
      </c>
      <c r="CU62" t="str">
        <f t="shared" si="98"/>
        <v/>
      </c>
      <c r="CV62" t="str">
        <f t="shared" si="98"/>
        <v/>
      </c>
      <c r="CW62" t="str">
        <f t="shared" si="98"/>
        <v/>
      </c>
      <c r="CX62" t="str">
        <f t="shared" si="98"/>
        <v/>
      </c>
      <c r="CY62" t="str">
        <f t="shared" si="98"/>
        <v/>
      </c>
      <c r="CZ62" t="str">
        <f t="shared" si="98"/>
        <v/>
      </c>
      <c r="DA62" t="str">
        <f t="shared" si="98"/>
        <v/>
      </c>
      <c r="DB62" t="str">
        <f t="shared" si="98"/>
        <v/>
      </c>
      <c r="DC62" t="str">
        <f t="shared" si="98"/>
        <v/>
      </c>
      <c r="DD62" t="str">
        <f t="shared" si="98"/>
        <v/>
      </c>
      <c r="DE62" t="str">
        <f t="shared" si="98"/>
        <v/>
      </c>
      <c r="DF62" t="str">
        <f t="shared" si="98"/>
        <v/>
      </c>
      <c r="DG62" t="str">
        <f t="shared" si="98"/>
        <v/>
      </c>
    </row>
    <row r="63" spans="1:111">
      <c r="A63" s="20">
        <v>48</v>
      </c>
      <c r="B63" s="44"/>
      <c r="C63" s="44"/>
      <c r="D63" s="59" t="str">
        <f t="shared" si="65"/>
        <v/>
      </c>
      <c r="E63" s="59" t="str">
        <f t="shared" si="4"/>
        <v/>
      </c>
      <c r="H63" s="2" t="s">
        <v>26</v>
      </c>
      <c r="I63" s="2" t="s">
        <v>27</v>
      </c>
      <c r="J63" s="2" t="s">
        <v>28</v>
      </c>
      <c r="K63" s="2" t="s">
        <v>29</v>
      </c>
      <c r="L63" s="2" t="s">
        <v>30</v>
      </c>
      <c r="M63" s="2" t="s">
        <v>31</v>
      </c>
      <c r="N63" s="2" t="s">
        <v>32</v>
      </c>
      <c r="O63" s="2" t="s">
        <v>33</v>
      </c>
      <c r="P63" s="2" t="s">
        <v>34</v>
      </c>
      <c r="Q63" s="2" t="s">
        <v>35</v>
      </c>
      <c r="R63" s="2" t="s">
        <v>65</v>
      </c>
      <c r="S63" s="2" t="s">
        <v>66</v>
      </c>
      <c r="T63" s="2" t="s">
        <v>67</v>
      </c>
      <c r="U63" s="2" t="s">
        <v>68</v>
      </c>
      <c r="V63" s="2" t="s">
        <v>69</v>
      </c>
      <c r="W63" s="2" t="s">
        <v>70</v>
      </c>
      <c r="X63" s="2" t="s">
        <v>71</v>
      </c>
      <c r="Y63" s="2" t="s">
        <v>72</v>
      </c>
      <c r="Z63" s="2" t="s">
        <v>73</v>
      </c>
      <c r="AA63" s="2" t="s">
        <v>74</v>
      </c>
      <c r="AG63" s="8">
        <f t="shared" si="66"/>
        <v>0</v>
      </c>
      <c r="AH63" s="8">
        <f t="shared" si="67"/>
        <v>0</v>
      </c>
      <c r="AI63" s="8">
        <f t="shared" si="68"/>
        <v>0</v>
      </c>
      <c r="AJ63" s="8">
        <f t="shared" si="69"/>
        <v>0</v>
      </c>
      <c r="AK63" s="8">
        <f t="shared" si="70"/>
        <v>0</v>
      </c>
      <c r="AL63" s="8">
        <f t="shared" si="71"/>
        <v>0</v>
      </c>
      <c r="AM63" s="8">
        <f t="shared" si="72"/>
        <v>0</v>
      </c>
      <c r="AN63" s="8">
        <f t="shared" si="73"/>
        <v>0</v>
      </c>
      <c r="AO63" s="8">
        <f t="shared" si="74"/>
        <v>0</v>
      </c>
      <c r="AP63" s="8">
        <f t="shared" si="75"/>
        <v>0</v>
      </c>
      <c r="AQ63" s="8">
        <f t="shared" si="76"/>
        <v>0</v>
      </c>
      <c r="AR63" s="8">
        <f t="shared" si="77"/>
        <v>0</v>
      </c>
      <c r="AS63" s="8">
        <f t="shared" si="78"/>
        <v>0</v>
      </c>
      <c r="AT63" s="8">
        <f t="shared" si="79"/>
        <v>0</v>
      </c>
      <c r="AU63" s="8" t="str">
        <f t="shared" si="80"/>
        <v/>
      </c>
      <c r="AV63" s="8" t="str">
        <f t="shared" si="25"/>
        <v/>
      </c>
      <c r="AW63" s="8" t="str">
        <f t="array" ref="AW63">IF(AG63,MMULT(MMULT(AI63:AJ63,$BY$30:$BZ$31),TRANSPOSE(AI63:AJ63)),"")</f>
        <v/>
      </c>
      <c r="AX63" s="8" t="str">
        <f t="shared" si="26"/>
        <v/>
      </c>
      <c r="AY63" s="8" t="str">
        <f t="array" ref="AY63">IF(AG63,MMULT(MMULT(AI63:AK63,$BY$60:$CA$62),TRANSPOSE(AI63:AK63)),"")</f>
        <v/>
      </c>
      <c r="AZ63" s="8" t="str">
        <f t="array" ref="AZ63">IF(AG63,MMULT(MMULT(AJ63:AK63,$BY$81:$BZ$82),TRANSPOSE(AJ63:AK63)),"")</f>
        <v/>
      </c>
      <c r="BA63" s="8" t="str">
        <f t="shared" si="27"/>
        <v/>
      </c>
      <c r="BB63" s="8" t="str">
        <f t="array" ref="BB63">IF(AG63,MMULT(MMULT(AL63:AM63,$BY$111:$BZ$112),TRANSPOSE(AL63:AM63)),"")</f>
        <v/>
      </c>
      <c r="BC63" s="8" t="str">
        <f t="shared" si="81"/>
        <v/>
      </c>
      <c r="BD63" s="8" t="str">
        <f t="shared" si="28"/>
        <v/>
      </c>
      <c r="BE63" s="8">
        <f t="shared" si="29"/>
        <v>1</v>
      </c>
      <c r="BF63" s="8">
        <f t="shared" si="86"/>
        <v>0.11750000000000006</v>
      </c>
      <c r="BG63" s="8">
        <f t="shared" si="82"/>
        <v>0.51744721734938603</v>
      </c>
      <c r="BH63" s="8">
        <f t="shared" si="31"/>
        <v>1</v>
      </c>
      <c r="BI63" s="8">
        <f t="shared" si="32"/>
        <v>0.11750000000000006</v>
      </c>
      <c r="BJ63" s="8">
        <f t="shared" si="83"/>
        <v>1.3806250000000015E-2</v>
      </c>
      <c r="BK63" s="8">
        <f t="shared" si="33"/>
        <v>1</v>
      </c>
      <c r="BL63" s="8">
        <f t="shared" si="84"/>
        <v>1.3806250000000015E-2</v>
      </c>
      <c r="BM63" s="8">
        <f t="shared" si="34"/>
        <v>0.14428097038043194</v>
      </c>
      <c r="BN63" s="8">
        <f t="array" ref="BN63">IF(BE63,$CA$29*SQRT(MMULT(MMULT(BH63:BI63,$BY$37:$BZ$38),TRANSPOSE(BH63:BI63))),"")</f>
        <v>2.5288007569933258E-2</v>
      </c>
      <c r="BO63" s="8">
        <f t="shared" si="35"/>
        <v>5.4127563022058761E-2</v>
      </c>
      <c r="BP63" s="8">
        <f t="array" ref="BP63">IF(BE63,$CA$59*SQRT(MMULT(MMULT(BH63:BJ63,$BY$69:$CA$71),TRANSPOSE(BH63:BJ63))),"")</f>
        <v>7.2540458642527854E-3</v>
      </c>
      <c r="BQ63" s="8">
        <f t="array" ref="BQ63">IF(BE63,$CA$80*SQRT(MMULT(MMULT(BI63:BJ63,$BY$88:$BZ$89),TRANSPOSE(BI63:BJ63))),"")</f>
        <v>3.3180643198292635E-2</v>
      </c>
      <c r="BR63" s="8">
        <f t="shared" si="36"/>
        <v>6.8792118138384831E-2</v>
      </c>
      <c r="BS63" s="8">
        <f t="array" ref="BS63">IF(BE63,$CA$110*SQRT(MMULT(MMULT(BK63:BL63,$BY$118:$BZ$119),TRANSPOSE(BK63:BL63))),"")</f>
        <v>5.9387127238043416E-2</v>
      </c>
      <c r="BT63" s="8">
        <f t="shared" si="85"/>
        <v>7.2540458642527854E-3</v>
      </c>
      <c r="BU63" s="8">
        <f t="shared" si="37"/>
        <v>0.51019317148513321</v>
      </c>
      <c r="BV63" s="8">
        <f t="shared" si="38"/>
        <v>0.52470126321363886</v>
      </c>
      <c r="BX63" s="7" t="s">
        <v>5</v>
      </c>
      <c r="BY63" s="11">
        <f t="array" ref="BY63:BY65">MMULT(BY60:CA62,MMULT(TRANSPOSE(AI16:AK165),AH16:AH165))</f>
        <v>5.7139834408349799E-2</v>
      </c>
      <c r="BZ63" s="7" t="s">
        <v>59</v>
      </c>
      <c r="CA63" s="7">
        <f>TDIST(ABS(BY63/BY72),BY67,2)</f>
        <v>1.8899629273312324E-9</v>
      </c>
      <c r="CB63" s="7">
        <f>BY63-TINV(0.05,$BY$67)*BY72</f>
        <v>5.0063309868326342E-2</v>
      </c>
      <c r="CC63" s="7">
        <f>BY63+TINV(0.05,$BY$67)*BY72</f>
        <v>6.4216358948373256E-2</v>
      </c>
      <c r="CD63" s="7" t="s">
        <v>162</v>
      </c>
      <c r="CE63" s="11">
        <f>Q36</f>
        <v>0</v>
      </c>
      <c r="CF63" s="7" t="s">
        <v>169</v>
      </c>
      <c r="CG63" s="11">
        <f>BY63-CE63</f>
        <v>5.7139834408349799E-2</v>
      </c>
      <c r="CH63" s="7" t="s">
        <v>175</v>
      </c>
      <c r="CI63" s="7">
        <f>CG63^2/BY72^2</f>
        <v>315.84364977048841</v>
      </c>
      <c r="CJ63" s="7" t="s">
        <v>176</v>
      </c>
      <c r="CK63" s="7">
        <f>_xlfn.F.DIST.RT(CI63,1,BY67)</f>
        <v>1.8899629273312324E-9</v>
      </c>
      <c r="CM63" s="27" t="s">
        <v>89</v>
      </c>
      <c r="CN63">
        <f>IF(CN13,SQRT(CN61),"")</f>
        <v>1.0999076960581987E-3</v>
      </c>
      <c r="CO63" t="str">
        <f t="shared" ref="CO63:DG63" si="99">IF(CO13,SQRT(CO61),"")</f>
        <v/>
      </c>
      <c r="CP63" t="str">
        <f t="shared" si="99"/>
        <v/>
      </c>
      <c r="CQ63" t="str">
        <f t="shared" si="99"/>
        <v/>
      </c>
      <c r="CR63" t="str">
        <f t="shared" si="99"/>
        <v/>
      </c>
      <c r="CS63" t="str">
        <f t="shared" si="99"/>
        <v/>
      </c>
      <c r="CT63" t="str">
        <f t="shared" si="99"/>
        <v/>
      </c>
      <c r="CU63" t="str">
        <f t="shared" si="99"/>
        <v/>
      </c>
      <c r="CV63" t="str">
        <f t="shared" si="99"/>
        <v/>
      </c>
      <c r="CW63" t="str">
        <f t="shared" si="99"/>
        <v/>
      </c>
      <c r="CX63" t="str">
        <f t="shared" si="99"/>
        <v/>
      </c>
      <c r="CY63" t="str">
        <f t="shared" si="99"/>
        <v/>
      </c>
      <c r="CZ63" t="str">
        <f t="shared" si="99"/>
        <v/>
      </c>
      <c r="DA63" t="str">
        <f t="shared" si="99"/>
        <v/>
      </c>
      <c r="DB63" t="str">
        <f t="shared" si="99"/>
        <v/>
      </c>
      <c r="DC63" t="str">
        <f t="shared" si="99"/>
        <v/>
      </c>
      <c r="DD63" t="str">
        <f t="shared" si="99"/>
        <v/>
      </c>
      <c r="DE63" t="str">
        <f t="shared" si="99"/>
        <v/>
      </c>
      <c r="DF63" t="str">
        <f t="shared" si="99"/>
        <v/>
      </c>
      <c r="DG63" t="str">
        <f t="shared" si="99"/>
        <v/>
      </c>
    </row>
    <row r="64" spans="1:111">
      <c r="A64" s="20">
        <v>49</v>
      </c>
      <c r="B64" s="44"/>
      <c r="C64" s="44"/>
      <c r="D64" s="59" t="str">
        <f t="shared" si="65"/>
        <v/>
      </c>
      <c r="E64" s="59" t="str">
        <f t="shared" si="4"/>
        <v/>
      </c>
      <c r="G64" s="9" t="s">
        <v>36</v>
      </c>
      <c r="H64" s="38">
        <v>0.20799999999999999</v>
      </c>
      <c r="I64" s="38"/>
      <c r="J64" s="38"/>
      <c r="K64" s="38"/>
      <c r="L64" s="38"/>
      <c r="M64" s="38"/>
      <c r="N64" s="38"/>
      <c r="O64" s="38"/>
      <c r="P64" s="38"/>
      <c r="Q64" s="38"/>
      <c r="R64" s="38"/>
      <c r="S64" s="38"/>
      <c r="T64" s="38"/>
      <c r="U64" s="38"/>
      <c r="V64" s="38"/>
      <c r="W64" s="38"/>
      <c r="X64" s="39"/>
      <c r="Y64" s="39"/>
      <c r="Z64" s="39"/>
      <c r="AA64" s="39"/>
      <c r="AG64" s="8">
        <f t="shared" si="66"/>
        <v>0</v>
      </c>
      <c r="AH64" s="8">
        <f t="shared" si="67"/>
        <v>0</v>
      </c>
      <c r="AI64" s="8">
        <f t="shared" si="68"/>
        <v>0</v>
      </c>
      <c r="AJ64" s="8">
        <f t="shared" si="69"/>
        <v>0</v>
      </c>
      <c r="AK64" s="8">
        <f t="shared" si="70"/>
        <v>0</v>
      </c>
      <c r="AL64" s="8">
        <f t="shared" si="71"/>
        <v>0</v>
      </c>
      <c r="AM64" s="8">
        <f t="shared" si="72"/>
        <v>0</v>
      </c>
      <c r="AN64" s="8">
        <f t="shared" si="73"/>
        <v>0</v>
      </c>
      <c r="AO64" s="8">
        <f t="shared" si="74"/>
        <v>0</v>
      </c>
      <c r="AP64" s="8">
        <f t="shared" si="75"/>
        <v>0</v>
      </c>
      <c r="AQ64" s="8">
        <f t="shared" si="76"/>
        <v>0</v>
      </c>
      <c r="AR64" s="8">
        <f t="shared" si="77"/>
        <v>0</v>
      </c>
      <c r="AS64" s="8">
        <f t="shared" si="78"/>
        <v>0</v>
      </c>
      <c r="AT64" s="8">
        <f t="shared" si="79"/>
        <v>0</v>
      </c>
      <c r="AU64" s="8" t="str">
        <f t="shared" si="80"/>
        <v/>
      </c>
      <c r="AV64" s="8" t="str">
        <f t="shared" si="25"/>
        <v/>
      </c>
      <c r="AW64" s="8" t="str">
        <f t="array" ref="AW64">IF(AG64,MMULT(MMULT(AI64:AJ64,$BY$30:$BZ$31),TRANSPOSE(AI64:AJ64)),"")</f>
        <v/>
      </c>
      <c r="AX64" s="8" t="str">
        <f t="shared" si="26"/>
        <v/>
      </c>
      <c r="AY64" s="8" t="str">
        <f t="array" ref="AY64">IF(AG64,MMULT(MMULT(AI64:AK64,$BY$60:$CA$62),TRANSPOSE(AI64:AK64)),"")</f>
        <v/>
      </c>
      <c r="AZ64" s="8" t="str">
        <f t="array" ref="AZ64">IF(AG64,MMULT(MMULT(AJ64:AK64,$BY$81:$BZ$82),TRANSPOSE(AJ64:AK64)),"")</f>
        <v/>
      </c>
      <c r="BA64" s="8" t="str">
        <f t="shared" si="27"/>
        <v/>
      </c>
      <c r="BB64" s="8" t="str">
        <f t="array" ref="BB64">IF(AG64,MMULT(MMULT(AL64:AM64,$BY$111:$BZ$112),TRANSPOSE(AL64:AM64)),"")</f>
        <v/>
      </c>
      <c r="BC64" s="8" t="str">
        <f t="shared" si="81"/>
        <v/>
      </c>
      <c r="BD64" s="8" t="str">
        <f t="shared" si="28"/>
        <v/>
      </c>
      <c r="BE64" s="8">
        <f t="shared" si="29"/>
        <v>1</v>
      </c>
      <c r="BF64" s="8">
        <f t="shared" si="86"/>
        <v>0.12000000000000006</v>
      </c>
      <c r="BG64" s="8">
        <f t="shared" si="82"/>
        <v>0.52524398142323891</v>
      </c>
      <c r="BH64" s="8">
        <f t="shared" si="31"/>
        <v>1</v>
      </c>
      <c r="BI64" s="8">
        <f t="shared" si="32"/>
        <v>0.12000000000000006</v>
      </c>
      <c r="BJ64" s="8">
        <f t="shared" si="83"/>
        <v>1.4400000000000015E-2</v>
      </c>
      <c r="BK64" s="8">
        <f t="shared" si="33"/>
        <v>1</v>
      </c>
      <c r="BL64" s="8">
        <f t="shared" si="84"/>
        <v>1.4400000000000015E-2</v>
      </c>
      <c r="BM64" s="8">
        <f t="shared" si="34"/>
        <v>0.14428097038043194</v>
      </c>
      <c r="BN64" s="8">
        <f t="array" ref="BN64">IF(BE64,$CA$29*SQRT(MMULT(MMULT(BH64:BI64,$BY$37:$BZ$38),TRANSPOSE(BH64:BI64))),"")</f>
        <v>2.5618691628529078E-2</v>
      </c>
      <c r="BO64" s="8">
        <f t="shared" si="35"/>
        <v>5.5279213299123844E-2</v>
      </c>
      <c r="BP64" s="8">
        <f t="array" ref="BP64">IF(BE64,$CA$59*SQRT(MMULT(MMULT(BH64:BJ64,$BY$69:$CA$71),TRANSPOSE(BH64:BJ64))),"")</f>
        <v>7.310664723182923E-3</v>
      </c>
      <c r="BQ64" s="8">
        <f t="array" ref="BQ64">IF(BE64,$CA$80*SQRT(MMULT(MMULT(BI64:BJ64,$BY$88:$BZ$89),TRANSPOSE(BI64:BJ64))),"")</f>
        <v>3.3297813441372802E-2</v>
      </c>
      <c r="BR64" s="8">
        <f t="shared" si="36"/>
        <v>7.1750584061040568E-2</v>
      </c>
      <c r="BS64" s="8">
        <f t="array" ref="BS64">IF(BE64,$CA$110*SQRT(MMULT(MMULT(BK64:BL64,$BY$118:$BZ$119),TRANSPOSE(BK64:BL64))),"")</f>
        <v>5.953654972802417E-2</v>
      </c>
      <c r="BT64" s="8">
        <f t="shared" si="85"/>
        <v>7.310664723182923E-3</v>
      </c>
      <c r="BU64" s="8">
        <f t="shared" si="37"/>
        <v>0.51793331670005605</v>
      </c>
      <c r="BV64" s="8">
        <f t="shared" si="38"/>
        <v>0.53255464614642178</v>
      </c>
      <c r="BX64" s="7" t="s">
        <v>8</v>
      </c>
      <c r="BY64" s="11">
        <v>4.6996719043009705</v>
      </c>
      <c r="BZ64" s="7" t="s">
        <v>59</v>
      </c>
      <c r="CA64" s="7">
        <f>TDIST(ABS(BY64/BY73),BY67,2)</f>
        <v>5.2412743871459944E-15</v>
      </c>
      <c r="CB64" s="7">
        <f t="shared" ref="CB64:CB65" si="100">BY64-TINV(0.05,$BY$67)*BY73</f>
        <v>4.5203789166335877</v>
      </c>
      <c r="CC64" s="7">
        <f t="shared" ref="CC64:CC65" si="101">BY64+TINV(0.05,$BY$67)*BY73</f>
        <v>4.8789648919683533</v>
      </c>
      <c r="CD64" s="7" t="s">
        <v>163</v>
      </c>
      <c r="CE64" s="11">
        <f t="shared" ref="CE64:CE65" si="102">Q37</f>
        <v>0</v>
      </c>
      <c r="CG64" s="11">
        <f t="shared" ref="CG64:CG65" si="103">BY64-CE64</f>
        <v>4.6996719043009705</v>
      </c>
      <c r="CH64" s="7" t="s">
        <v>177</v>
      </c>
      <c r="CI64" s="7">
        <f>CG64^2/BY73^2</f>
        <v>3328.4550786580894</v>
      </c>
      <c r="CJ64" s="7" t="s">
        <v>178</v>
      </c>
      <c r="CK64" s="7">
        <f>_xlfn.F.DIST.RT(CI64,1,BY67)</f>
        <v>5.2412743871459944E-15</v>
      </c>
      <c r="CM64" s="27" t="s">
        <v>90</v>
      </c>
      <c r="CN64" s="29">
        <f>IF(CN13,CN50*CN63,"")</f>
        <v>2.4208805164946797E-3</v>
      </c>
      <c r="CO64" t="str">
        <f t="shared" ref="CO64:DG64" si="104">IF(CO13,CO50*CO63,"")</f>
        <v/>
      </c>
      <c r="CP64" t="str">
        <f t="shared" si="104"/>
        <v/>
      </c>
      <c r="CQ64" t="str">
        <f t="shared" si="104"/>
        <v/>
      </c>
      <c r="CR64" t="str">
        <f t="shared" si="104"/>
        <v/>
      </c>
      <c r="CS64" t="str">
        <f t="shared" si="104"/>
        <v/>
      </c>
      <c r="CT64" t="str">
        <f t="shared" si="104"/>
        <v/>
      </c>
      <c r="CU64" t="str">
        <f t="shared" si="104"/>
        <v/>
      </c>
      <c r="CV64" t="str">
        <f t="shared" si="104"/>
        <v/>
      </c>
      <c r="CW64" t="str">
        <f t="shared" si="104"/>
        <v/>
      </c>
      <c r="CX64" t="str">
        <f t="shared" si="104"/>
        <v/>
      </c>
      <c r="CY64" t="str">
        <f t="shared" si="104"/>
        <v/>
      </c>
      <c r="CZ64" t="str">
        <f t="shared" si="104"/>
        <v/>
      </c>
      <c r="DA64" t="str">
        <f t="shared" si="104"/>
        <v/>
      </c>
      <c r="DB64" t="str">
        <f t="shared" si="104"/>
        <v/>
      </c>
      <c r="DC64" t="str">
        <f t="shared" si="104"/>
        <v/>
      </c>
      <c r="DD64" t="str">
        <f t="shared" si="104"/>
        <v/>
      </c>
      <c r="DE64" t="str">
        <f t="shared" si="104"/>
        <v/>
      </c>
      <c r="DF64" t="str">
        <f t="shared" si="104"/>
        <v/>
      </c>
      <c r="DG64" t="str">
        <f t="shared" si="104"/>
        <v/>
      </c>
    </row>
    <row r="65" spans="1:111">
      <c r="A65" s="20">
        <v>50</v>
      </c>
      <c r="B65" s="44"/>
      <c r="C65" s="44"/>
      <c r="D65" s="59" t="str">
        <f t="shared" si="65"/>
        <v/>
      </c>
      <c r="E65" s="59" t="str">
        <f t="shared" si="4"/>
        <v/>
      </c>
      <c r="G65" s="9" t="s">
        <v>37</v>
      </c>
      <c r="H65" s="38">
        <v>0.19600000000000001</v>
      </c>
      <c r="I65" s="38"/>
      <c r="J65" s="38"/>
      <c r="K65" s="38"/>
      <c r="L65" s="38"/>
      <c r="M65" s="38"/>
      <c r="N65" s="38"/>
      <c r="O65" s="38"/>
      <c r="P65" s="38"/>
      <c r="Q65" s="38"/>
      <c r="R65" s="38"/>
      <c r="S65" s="38"/>
      <c r="T65" s="38"/>
      <c r="U65" s="38"/>
      <c r="V65" s="38"/>
      <c r="W65" s="38"/>
      <c r="X65" s="39"/>
      <c r="Y65" s="39"/>
      <c r="Z65" s="39"/>
      <c r="AA65" s="39"/>
      <c r="AG65" s="8">
        <f t="shared" si="66"/>
        <v>0</v>
      </c>
      <c r="AH65" s="8">
        <f t="shared" si="67"/>
        <v>0</v>
      </c>
      <c r="AI65" s="8">
        <f t="shared" si="68"/>
        <v>0</v>
      </c>
      <c r="AJ65" s="8">
        <f t="shared" si="69"/>
        <v>0</v>
      </c>
      <c r="AK65" s="8">
        <f t="shared" si="70"/>
        <v>0</v>
      </c>
      <c r="AL65" s="8">
        <f t="shared" si="71"/>
        <v>0</v>
      </c>
      <c r="AM65" s="8">
        <f t="shared" si="72"/>
        <v>0</v>
      </c>
      <c r="AN65" s="8">
        <f t="shared" si="73"/>
        <v>0</v>
      </c>
      <c r="AO65" s="8">
        <f t="shared" si="74"/>
        <v>0</v>
      </c>
      <c r="AP65" s="8">
        <f t="shared" si="75"/>
        <v>0</v>
      </c>
      <c r="AQ65" s="8">
        <f t="shared" si="76"/>
        <v>0</v>
      </c>
      <c r="AR65" s="8">
        <f t="shared" si="77"/>
        <v>0</v>
      </c>
      <c r="AS65" s="8">
        <f t="shared" si="78"/>
        <v>0</v>
      </c>
      <c r="AT65" s="8">
        <f t="shared" si="79"/>
        <v>0</v>
      </c>
      <c r="AU65" s="8" t="str">
        <f t="shared" si="80"/>
        <v/>
      </c>
      <c r="AV65" s="8" t="str">
        <f t="shared" si="25"/>
        <v/>
      </c>
      <c r="AW65" s="8" t="str">
        <f t="array" ref="AW65">IF(AG65,MMULT(MMULT(AI65:AJ65,$BY$30:$BZ$31),TRANSPOSE(AI65:AJ65)),"")</f>
        <v/>
      </c>
      <c r="AX65" s="8" t="str">
        <f t="shared" si="26"/>
        <v/>
      </c>
      <c r="AY65" s="8" t="str">
        <f t="array" ref="AY65">IF(AG65,MMULT(MMULT(AI65:AK65,$BY$60:$CA$62),TRANSPOSE(AI65:AK65)),"")</f>
        <v/>
      </c>
      <c r="AZ65" s="8" t="str">
        <f t="array" ref="AZ65">IF(AG65,MMULT(MMULT(AJ65:AK65,$BY$81:$BZ$82),TRANSPOSE(AJ65:AK65)),"")</f>
        <v/>
      </c>
      <c r="BA65" s="8" t="str">
        <f t="shared" si="27"/>
        <v/>
      </c>
      <c r="BB65" s="8" t="str">
        <f t="array" ref="BB65">IF(AG65,MMULT(MMULT(AL65:AM65,$BY$111:$BZ$112),TRANSPOSE(AL65:AM65)),"")</f>
        <v/>
      </c>
      <c r="BC65" s="8" t="str">
        <f t="shared" si="81"/>
        <v/>
      </c>
      <c r="BD65" s="8" t="str">
        <f t="shared" si="28"/>
        <v/>
      </c>
      <c r="BE65" s="8">
        <f t="shared" si="29"/>
        <v>1</v>
      </c>
      <c r="BF65" s="8">
        <f t="shared" si="86"/>
        <v>0.12250000000000007</v>
      </c>
      <c r="BG65" s="8">
        <f t="shared" si="82"/>
        <v>0.53295753674578872</v>
      </c>
      <c r="BH65" s="8">
        <f t="shared" si="31"/>
        <v>1</v>
      </c>
      <c r="BI65" s="8">
        <f t="shared" si="32"/>
        <v>0.12250000000000007</v>
      </c>
      <c r="BJ65" s="8">
        <f t="shared" si="83"/>
        <v>1.5006250000000016E-2</v>
      </c>
      <c r="BK65" s="8">
        <f t="shared" si="33"/>
        <v>1</v>
      </c>
      <c r="BL65" s="8">
        <f t="shared" si="84"/>
        <v>1.5006250000000016E-2</v>
      </c>
      <c r="BM65" s="8">
        <f t="shared" si="34"/>
        <v>0.14428097038043194</v>
      </c>
      <c r="BN65" s="8">
        <f t="array" ref="BN65">IF(BE65,$CA$29*SQRT(MMULT(MMULT(BH65:BI65,$BY$37:$BZ$38),TRANSPOSE(BH65:BI65))),"")</f>
        <v>2.5964345205855239E-2</v>
      </c>
      <c r="BO65" s="8">
        <f t="shared" si="35"/>
        <v>5.6430863576188921E-2</v>
      </c>
      <c r="BP65" s="8">
        <f t="array" ref="BP65">IF(BE65,$CA$59*SQRT(MMULT(MMULT(BH65:BJ65,$BY$69:$CA$71),TRANSPOSE(BH65:BJ65))),"")</f>
        <v>7.3617303812687279E-3</v>
      </c>
      <c r="BQ65" s="8">
        <f t="array" ref="BQ65">IF(BE65,$CA$80*SQRT(MMULT(MMULT(BI65:BJ65,$BY$88:$BZ$89),TRANSPOSE(BI65:BJ65))),"")</f>
        <v>3.3396513419282868E-2</v>
      </c>
      <c r="BR65" s="8">
        <f t="shared" si="36"/>
        <v>7.4771333476804883E-2</v>
      </c>
      <c r="BS65" s="8">
        <f t="array" ref="BS65">IF(BE65,$CA$110*SQRT(MMULT(MMULT(BK65:BL65,$BY$118:$BZ$119),TRANSPOSE(BK65:BL65))),"")</f>
        <v>5.9736519832982338E-2</v>
      </c>
      <c r="BT65" s="8">
        <f t="shared" si="85"/>
        <v>7.3617303812687279E-3</v>
      </c>
      <c r="BU65" s="8">
        <f t="shared" si="37"/>
        <v>0.52559580636451997</v>
      </c>
      <c r="BV65" s="8">
        <f t="shared" si="38"/>
        <v>0.54031926712705747</v>
      </c>
      <c r="BX65" s="7" t="s">
        <v>17</v>
      </c>
      <c r="BY65" s="11">
        <v>-6.6567001042519109</v>
      </c>
      <c r="BZ65" s="7" t="s">
        <v>59</v>
      </c>
      <c r="CA65" s="7">
        <f>TDIST(ABS(BY65/BY74),BY67,2)</f>
        <v>2.2358678924342462E-10</v>
      </c>
      <c r="CB65" s="7">
        <f t="shared" si="100"/>
        <v>-7.3322183004380452</v>
      </c>
      <c r="CC65" s="7">
        <f t="shared" si="101"/>
        <v>-5.9811819080657767</v>
      </c>
      <c r="CD65" s="7" t="s">
        <v>164</v>
      </c>
      <c r="CE65" s="11">
        <f t="shared" si="102"/>
        <v>0</v>
      </c>
      <c r="CG65" s="11">
        <f t="shared" si="103"/>
        <v>-6.6567001042519109</v>
      </c>
      <c r="CH65" s="7" t="s">
        <v>179</v>
      </c>
      <c r="CI65" s="7">
        <f>CG65^2/BY74^2</f>
        <v>470.41169277109378</v>
      </c>
      <c r="CJ65" s="7" t="s">
        <v>180</v>
      </c>
      <c r="CK65" s="7">
        <f>_xlfn.F.DIST.RT(CI65,1,BY67)</f>
        <v>2.2358678924342462E-10</v>
      </c>
    </row>
    <row r="66" spans="1:111">
      <c r="A66" s="20">
        <v>51</v>
      </c>
      <c r="B66" s="44"/>
      <c r="C66" s="44"/>
      <c r="D66" s="59" t="str">
        <f t="shared" si="65"/>
        <v/>
      </c>
      <c r="E66" s="59" t="str">
        <f t="shared" si="4"/>
        <v/>
      </c>
      <c r="G66" s="9" t="s">
        <v>38</v>
      </c>
      <c r="H66" s="38"/>
      <c r="I66" s="38"/>
      <c r="J66" s="38"/>
      <c r="K66" s="38"/>
      <c r="L66" s="38"/>
      <c r="M66" s="38"/>
      <c r="N66" s="38"/>
      <c r="O66" s="38"/>
      <c r="P66" s="38"/>
      <c r="Q66" s="38"/>
      <c r="R66" s="38"/>
      <c r="S66" s="38"/>
      <c r="T66" s="38"/>
      <c r="U66" s="38"/>
      <c r="V66" s="38"/>
      <c r="W66" s="38"/>
      <c r="X66" s="39"/>
      <c r="Y66" s="39"/>
      <c r="Z66" s="39"/>
      <c r="AA66" s="39"/>
      <c r="AG66" s="8">
        <f t="shared" si="66"/>
        <v>0</v>
      </c>
      <c r="AH66" s="8">
        <f t="shared" si="67"/>
        <v>0</v>
      </c>
      <c r="AI66" s="8">
        <f t="shared" si="68"/>
        <v>0</v>
      </c>
      <c r="AJ66" s="8">
        <f t="shared" si="69"/>
        <v>0</v>
      </c>
      <c r="AK66" s="8">
        <f t="shared" si="70"/>
        <v>0</v>
      </c>
      <c r="AL66" s="8">
        <f t="shared" si="71"/>
        <v>0</v>
      </c>
      <c r="AM66" s="8">
        <f t="shared" si="72"/>
        <v>0</v>
      </c>
      <c r="AN66" s="8">
        <f t="shared" si="73"/>
        <v>0</v>
      </c>
      <c r="AO66" s="8">
        <f t="shared" si="74"/>
        <v>0</v>
      </c>
      <c r="AP66" s="8">
        <f t="shared" si="75"/>
        <v>0</v>
      </c>
      <c r="AQ66" s="8">
        <f t="shared" si="76"/>
        <v>0</v>
      </c>
      <c r="AR66" s="8">
        <f t="shared" si="77"/>
        <v>0</v>
      </c>
      <c r="AS66" s="8">
        <f t="shared" si="78"/>
        <v>0</v>
      </c>
      <c r="AT66" s="8">
        <f t="shared" si="79"/>
        <v>0</v>
      </c>
      <c r="AU66" s="8" t="str">
        <f t="shared" si="80"/>
        <v/>
      </c>
      <c r="AV66" s="8" t="str">
        <f t="shared" si="25"/>
        <v/>
      </c>
      <c r="AW66" s="8" t="str">
        <f t="array" ref="AW66">IF(AG66,MMULT(MMULT(AI66:AJ66,$BY$30:$BZ$31),TRANSPOSE(AI66:AJ66)),"")</f>
        <v/>
      </c>
      <c r="AX66" s="8" t="str">
        <f t="shared" si="26"/>
        <v/>
      </c>
      <c r="AY66" s="8" t="str">
        <f t="array" ref="AY66">IF(AG66,MMULT(MMULT(AI66:AK66,$BY$60:$CA$62),TRANSPOSE(AI66:AK66)),"")</f>
        <v/>
      </c>
      <c r="AZ66" s="8" t="str">
        <f t="array" ref="AZ66">IF(AG66,MMULT(MMULT(AJ66:AK66,$BY$81:$BZ$82),TRANSPOSE(AJ66:AK66)),"")</f>
        <v/>
      </c>
      <c r="BA66" s="8" t="str">
        <f t="shared" si="27"/>
        <v/>
      </c>
      <c r="BB66" s="8" t="str">
        <f t="array" ref="BB66">IF(AG66,MMULT(MMULT(AL66:AM66,$BY$111:$BZ$112),TRANSPOSE(AL66:AM66)),"")</f>
        <v/>
      </c>
      <c r="BC66" s="8" t="str">
        <f t="shared" si="81"/>
        <v/>
      </c>
      <c r="BD66" s="8" t="str">
        <f t="shared" si="28"/>
        <v/>
      </c>
      <c r="BE66" s="8">
        <f t="shared" si="29"/>
        <v>1</v>
      </c>
      <c r="BF66" s="8">
        <f t="shared" si="86"/>
        <v>0.12500000000000006</v>
      </c>
      <c r="BG66" s="8">
        <f t="shared" si="82"/>
        <v>0.54058788331703511</v>
      </c>
      <c r="BH66" s="8">
        <f t="shared" si="31"/>
        <v>1</v>
      </c>
      <c r="BI66" s="8">
        <f t="shared" si="32"/>
        <v>0.12500000000000006</v>
      </c>
      <c r="BJ66" s="8">
        <f t="shared" si="83"/>
        <v>1.5625000000000014E-2</v>
      </c>
      <c r="BK66" s="8">
        <f t="shared" si="33"/>
        <v>1</v>
      </c>
      <c r="BL66" s="8">
        <f t="shared" si="84"/>
        <v>1.5625000000000014E-2</v>
      </c>
      <c r="BM66" s="8">
        <f t="shared" si="34"/>
        <v>0.14428097038043194</v>
      </c>
      <c r="BN66" s="8">
        <f t="array" ref="BN66">IF(BE66,$CA$29*SQRT(MMULT(MMULT(BH66:BI66,$BY$37:$BZ$38),TRANSPOSE(BH66:BI66))),"")</f>
        <v>2.6324378634460816E-2</v>
      </c>
      <c r="BO66" s="8">
        <f t="shared" si="35"/>
        <v>5.7582513853254004E-2</v>
      </c>
      <c r="BP66" s="8">
        <f t="array" ref="BP66">IF(BE66,$CA$59*SQRT(MMULT(MMULT(BH66:BJ66,$BY$69:$CA$71),TRANSPOSE(BH66:BJ66))),"")</f>
        <v>7.407274444387716E-3</v>
      </c>
      <c r="BQ66" s="8">
        <f t="array" ref="BQ66">IF(BE66,$CA$80*SQRT(MMULT(MMULT(BI66:BJ66,$BY$88:$BZ$89),TRANSPOSE(BI66:BJ66))),"")</f>
        <v>3.3477450958142245E-2</v>
      </c>
      <c r="BR66" s="8">
        <f t="shared" si="36"/>
        <v>7.7854366385677706E-2</v>
      </c>
      <c r="BS66" s="8">
        <f t="array" ref="BS66">IF(BE66,$CA$110*SQRT(MMULT(MMULT(BK66:BL66,$BY$118:$BZ$119),TRANSPOSE(BK66:BL66))),"")</f>
        <v>5.9989505068910341E-2</v>
      </c>
      <c r="BT66" s="8">
        <f t="shared" si="85"/>
        <v>7.407274444387716E-3</v>
      </c>
      <c r="BU66" s="8">
        <f t="shared" si="37"/>
        <v>0.5331806088726474</v>
      </c>
      <c r="BV66" s="8">
        <f t="shared" si="38"/>
        <v>0.54799515776142282</v>
      </c>
      <c r="BX66" s="7" t="s">
        <v>48</v>
      </c>
      <c r="BY66" s="7">
        <f>SUMPRODUCT((AH16:AH165-AQ16:AQ165),(AH16:AH165-AQ16:AQ165))</f>
        <v>4.0875010973828388E-4</v>
      </c>
      <c r="CB66" s="29"/>
      <c r="CC66" s="29"/>
      <c r="CD66" s="7" t="s">
        <v>171</v>
      </c>
      <c r="CE66" s="11">
        <f t="array" ref="CE66">(1/BY59)*MMULT(MMULT(TRANSPOSE(CG63:CG65),CE60:CG62),CG63:CG65)</f>
        <v>21408.261529765616</v>
      </c>
      <c r="CF66" s="7" t="s">
        <v>172</v>
      </c>
      <c r="CG66" s="7">
        <f>_xlfn.F.DIST.RT(CE66,BY59,BY67)</f>
        <v>5.4377936045022882E-21</v>
      </c>
      <c r="CM66" s="1" t="str">
        <f>BX79</f>
        <v>model 2a</v>
      </c>
    </row>
    <row r="67" spans="1:111">
      <c r="A67" s="20">
        <v>52</v>
      </c>
      <c r="B67" s="44"/>
      <c r="C67" s="44"/>
      <c r="D67" s="59" t="str">
        <f t="shared" si="65"/>
        <v/>
      </c>
      <c r="E67" s="59" t="str">
        <f t="shared" si="4"/>
        <v/>
      </c>
      <c r="G67" s="9" t="s">
        <v>39</v>
      </c>
      <c r="H67" s="38"/>
      <c r="I67" s="38"/>
      <c r="J67" s="38"/>
      <c r="K67" s="38"/>
      <c r="L67" s="38"/>
      <c r="M67" s="38"/>
      <c r="N67" s="38"/>
      <c r="O67" s="38"/>
      <c r="P67" s="38"/>
      <c r="Q67" s="38"/>
      <c r="R67" s="38"/>
      <c r="S67" s="38"/>
      <c r="T67" s="38"/>
      <c r="U67" s="38"/>
      <c r="V67" s="38"/>
      <c r="W67" s="38"/>
      <c r="X67" s="39"/>
      <c r="Y67" s="39"/>
      <c r="Z67" s="39"/>
      <c r="AA67" s="39"/>
      <c r="AG67" s="8">
        <f t="shared" si="66"/>
        <v>0</v>
      </c>
      <c r="AH67" s="8">
        <f t="shared" si="67"/>
        <v>0</v>
      </c>
      <c r="AI67" s="8">
        <f t="shared" si="68"/>
        <v>0</v>
      </c>
      <c r="AJ67" s="8">
        <f t="shared" si="69"/>
        <v>0</v>
      </c>
      <c r="AK67" s="8">
        <f t="shared" si="70"/>
        <v>0</v>
      </c>
      <c r="AL67" s="8">
        <f t="shared" si="71"/>
        <v>0</v>
      </c>
      <c r="AM67" s="8">
        <f t="shared" si="72"/>
        <v>0</v>
      </c>
      <c r="AN67" s="8">
        <f t="shared" si="73"/>
        <v>0</v>
      </c>
      <c r="AO67" s="8">
        <f t="shared" si="74"/>
        <v>0</v>
      </c>
      <c r="AP67" s="8">
        <f t="shared" si="75"/>
        <v>0</v>
      </c>
      <c r="AQ67" s="8">
        <f t="shared" si="76"/>
        <v>0</v>
      </c>
      <c r="AR67" s="8">
        <f t="shared" si="77"/>
        <v>0</v>
      </c>
      <c r="AS67" s="8">
        <f t="shared" si="78"/>
        <v>0</v>
      </c>
      <c r="AT67" s="8">
        <f t="shared" si="79"/>
        <v>0</v>
      </c>
      <c r="AU67" s="8" t="str">
        <f t="shared" si="80"/>
        <v/>
      </c>
      <c r="AV67" s="8" t="str">
        <f t="shared" si="25"/>
        <v/>
      </c>
      <c r="AW67" s="8" t="str">
        <f t="array" ref="AW67">IF(AG67,MMULT(MMULT(AI67:AJ67,$BY$30:$BZ$31),TRANSPOSE(AI67:AJ67)),"")</f>
        <v/>
      </c>
      <c r="AX67" s="8" t="str">
        <f t="shared" si="26"/>
        <v/>
      </c>
      <c r="AY67" s="8" t="str">
        <f t="array" ref="AY67">IF(AG67,MMULT(MMULT(AI67:AK67,$BY$60:$CA$62),TRANSPOSE(AI67:AK67)),"")</f>
        <v/>
      </c>
      <c r="AZ67" s="8" t="str">
        <f t="array" ref="AZ67">IF(AG67,MMULT(MMULT(AJ67:AK67,$BY$81:$BZ$82),TRANSPOSE(AJ67:AK67)),"")</f>
        <v/>
      </c>
      <c r="BA67" s="8" t="str">
        <f t="shared" si="27"/>
        <v/>
      </c>
      <c r="BB67" s="8" t="str">
        <f t="array" ref="BB67">IF(AG67,MMULT(MMULT(AL67:AM67,$BY$111:$BZ$112),TRANSPOSE(AL67:AM67)),"")</f>
        <v/>
      </c>
      <c r="BC67" s="8" t="str">
        <f t="shared" si="81"/>
        <v/>
      </c>
      <c r="BD67" s="8" t="str">
        <f t="shared" si="28"/>
        <v/>
      </c>
      <c r="BE67" s="8">
        <f t="shared" si="29"/>
        <v>1</v>
      </c>
      <c r="BF67" s="8">
        <f t="shared" si="86"/>
        <v>0.12750000000000006</v>
      </c>
      <c r="BG67" s="8">
        <f t="shared" si="82"/>
        <v>0.54813502113697865</v>
      </c>
      <c r="BH67" s="8">
        <f t="shared" si="31"/>
        <v>1</v>
      </c>
      <c r="BI67" s="8">
        <f t="shared" si="32"/>
        <v>0.12750000000000006</v>
      </c>
      <c r="BJ67" s="8">
        <f t="shared" si="83"/>
        <v>1.6256250000000014E-2</v>
      </c>
      <c r="BK67" s="8">
        <f t="shared" si="33"/>
        <v>1</v>
      </c>
      <c r="BL67" s="8">
        <f t="shared" si="84"/>
        <v>1.6256250000000014E-2</v>
      </c>
      <c r="BM67" s="8">
        <f t="shared" si="34"/>
        <v>0.14428097038043194</v>
      </c>
      <c r="BN67" s="8">
        <f t="array" ref="BN67">IF(BE67,$CA$29*SQRT(MMULT(MMULT(BH67:BI67,$BY$37:$BZ$38),TRANSPOSE(BH67:BI67))),"")</f>
        <v>2.66982101707696E-2</v>
      </c>
      <c r="BO67" s="8">
        <f t="shared" si="35"/>
        <v>5.873416413031908E-2</v>
      </c>
      <c r="BP67" s="8">
        <f t="array" ref="BP67">IF(BE67,$CA$59*SQRT(MMULT(MMULT(BH67:BJ67,$BY$69:$CA$71),TRANSPOSE(BH67:BJ67))),"")</f>
        <v>7.4473441388162595E-3</v>
      </c>
      <c r="BQ67" s="8">
        <f t="array" ref="BQ67">IF(BE67,$CA$80*SQRT(MMULT(MMULT(BI67:BJ67,$BY$88:$BZ$89),TRANSPOSE(BI67:BJ67))),"")</f>
        <v>3.3541382071150989E-2</v>
      </c>
      <c r="BR67" s="8">
        <f t="shared" si="36"/>
        <v>8.099968278765908E-2</v>
      </c>
      <c r="BS67" s="8">
        <f t="array" ref="BS67">IF(BE67,$CA$110*SQRT(MMULT(MMULT(BK67:BL67,$BY$118:$BZ$119),TRANSPOSE(BK67:BL67))),"")</f>
        <v>6.0297856927692017E-2</v>
      </c>
      <c r="BT67" s="8">
        <f t="shared" si="85"/>
        <v>7.4473441388162595E-3</v>
      </c>
      <c r="BU67" s="8">
        <f t="shared" si="37"/>
        <v>0.54068767699816234</v>
      </c>
      <c r="BV67" s="8">
        <f t="shared" si="38"/>
        <v>0.55558236527579496</v>
      </c>
      <c r="BX67" s="7" t="s">
        <v>134</v>
      </c>
      <c r="BY67" s="7">
        <f>BY13-BY59</f>
        <v>11</v>
      </c>
      <c r="BZ67" s="7" t="s">
        <v>83</v>
      </c>
      <c r="CA67" s="7">
        <f>BY13-1</f>
        <v>13</v>
      </c>
      <c r="CB67" s="29"/>
      <c r="CC67" s="29"/>
      <c r="CM67" t="s">
        <v>99</v>
      </c>
      <c r="CN67">
        <f>TINV($BY$12,$BY$86)</f>
        <v>2.1788128296672284</v>
      </c>
      <c r="CO67">
        <f t="shared" ref="CO67:DG67" si="105">TINV($BY$12,$BY$86)</f>
        <v>2.1788128296672284</v>
      </c>
      <c r="CP67">
        <f t="shared" si="105"/>
        <v>2.1788128296672284</v>
      </c>
      <c r="CQ67">
        <f t="shared" si="105"/>
        <v>2.1788128296672284</v>
      </c>
      <c r="CR67">
        <f t="shared" si="105"/>
        <v>2.1788128296672284</v>
      </c>
      <c r="CS67">
        <f t="shared" si="105"/>
        <v>2.1788128296672284</v>
      </c>
      <c r="CT67">
        <f t="shared" si="105"/>
        <v>2.1788128296672284</v>
      </c>
      <c r="CU67">
        <f t="shared" si="105"/>
        <v>2.1788128296672284</v>
      </c>
      <c r="CV67">
        <f t="shared" si="105"/>
        <v>2.1788128296672284</v>
      </c>
      <c r="CW67">
        <f t="shared" si="105"/>
        <v>2.1788128296672284</v>
      </c>
      <c r="CX67">
        <f t="shared" si="105"/>
        <v>2.1788128296672284</v>
      </c>
      <c r="CY67">
        <f t="shared" si="105"/>
        <v>2.1788128296672284</v>
      </c>
      <c r="CZ67">
        <f t="shared" si="105"/>
        <v>2.1788128296672284</v>
      </c>
      <c r="DA67">
        <f t="shared" si="105"/>
        <v>2.1788128296672284</v>
      </c>
      <c r="DB67">
        <f t="shared" si="105"/>
        <v>2.1788128296672284</v>
      </c>
      <c r="DC67">
        <f t="shared" si="105"/>
        <v>2.1788128296672284</v>
      </c>
      <c r="DD67">
        <f t="shared" si="105"/>
        <v>2.1788128296672284</v>
      </c>
      <c r="DE67">
        <f t="shared" si="105"/>
        <v>2.1788128296672284</v>
      </c>
      <c r="DF67">
        <f t="shared" si="105"/>
        <v>2.1788128296672284</v>
      </c>
      <c r="DG67">
        <f t="shared" si="105"/>
        <v>2.1788128296672284</v>
      </c>
    </row>
    <row r="68" spans="1:111">
      <c r="A68" s="20">
        <v>53</v>
      </c>
      <c r="B68" s="44"/>
      <c r="C68" s="44"/>
      <c r="D68" s="59" t="str">
        <f t="shared" si="65"/>
        <v/>
      </c>
      <c r="E68" s="59" t="str">
        <f t="shared" si="4"/>
        <v/>
      </c>
      <c r="G68" s="2" t="s">
        <v>40</v>
      </c>
      <c r="H68" s="6">
        <f>IF(COUNTIF(H64:H67,"")&lt;4,AVERAGE(H64:H67),"")</f>
        <v>0.20200000000000001</v>
      </c>
      <c r="I68" s="6" t="str">
        <f t="shared" ref="I68:J68" si="106">IF(COUNTIF(I64:I67,"")&lt;4,AVERAGE(I64:I67),"")</f>
        <v/>
      </c>
      <c r="J68" s="6" t="str">
        <f t="shared" si="106"/>
        <v/>
      </c>
      <c r="K68" s="6" t="str">
        <f t="shared" ref="K68" si="107">IF(COUNTIF(K64:K67,"")&lt;4,AVERAGE(K64:K67),"")</f>
        <v/>
      </c>
      <c r="L68" s="6" t="str">
        <f t="shared" ref="L68" si="108">IF(COUNTIF(L64:L67,"")&lt;4,AVERAGE(L64:L67),"")</f>
        <v/>
      </c>
      <c r="M68" s="6" t="str">
        <f t="shared" ref="M68" si="109">IF(COUNTIF(M64:M67,"")&lt;4,AVERAGE(M64:M67),"")</f>
        <v/>
      </c>
      <c r="N68" s="6" t="str">
        <f t="shared" ref="N68" si="110">IF(COUNTIF(N64:N67,"")&lt;4,AVERAGE(N64:N67),"")</f>
        <v/>
      </c>
      <c r="O68" s="6" t="str">
        <f t="shared" ref="O68" si="111">IF(COUNTIF(O64:O67,"")&lt;4,AVERAGE(O64:O67),"")</f>
        <v/>
      </c>
      <c r="P68" s="6" t="str">
        <f t="shared" ref="P68" si="112">IF(COUNTIF(P64:P67,"")&lt;4,AVERAGE(P64:P67),"")</f>
        <v/>
      </c>
      <c r="Q68" s="6" t="str">
        <f t="shared" ref="Q68" si="113">IF(COUNTIF(Q64:Q67,"")&lt;4,AVERAGE(Q64:Q67),"")</f>
        <v/>
      </c>
      <c r="R68" s="6" t="str">
        <f t="shared" ref="R68" si="114">IF(COUNTIF(R64:R67,"")&lt;4,AVERAGE(R64:R67),"")</f>
        <v/>
      </c>
      <c r="S68" s="6" t="str">
        <f t="shared" ref="S68" si="115">IF(COUNTIF(S64:S67,"")&lt;4,AVERAGE(S64:S67),"")</f>
        <v/>
      </c>
      <c r="T68" s="6" t="str">
        <f t="shared" ref="T68" si="116">IF(COUNTIF(T64:T67,"")&lt;4,AVERAGE(T64:T67),"")</f>
        <v/>
      </c>
      <c r="U68" s="6" t="str">
        <f t="shared" ref="U68" si="117">IF(COUNTIF(U64:U67,"")&lt;4,AVERAGE(U64:U67),"")</f>
        <v/>
      </c>
      <c r="V68" s="6" t="str">
        <f t="shared" ref="V68" si="118">IF(COUNTIF(V64:V67,"")&lt;4,AVERAGE(V64:V67),"")</f>
        <v/>
      </c>
      <c r="W68" s="6" t="str">
        <f t="shared" ref="W68" si="119">IF(COUNTIF(W64:W67,"")&lt;4,AVERAGE(W64:W67),"")</f>
        <v/>
      </c>
      <c r="X68" s="6" t="str">
        <f t="shared" ref="X68" si="120">IF(COUNTIF(X64:X67,"")&lt;4,AVERAGE(X64:X67),"")</f>
        <v/>
      </c>
      <c r="Y68" s="6" t="str">
        <f t="shared" ref="Y68" si="121">IF(COUNTIF(Y64:Y67,"")&lt;4,AVERAGE(Y64:Y67),"")</f>
        <v/>
      </c>
      <c r="Z68" s="6" t="str">
        <f t="shared" ref="Z68" si="122">IF(COUNTIF(Z64:Z67,"")&lt;4,AVERAGE(Z64:Z67),"")</f>
        <v/>
      </c>
      <c r="AA68" s="6" t="str">
        <f t="shared" ref="AA68" si="123">IF(COUNTIF(AA64:AA67,"")&lt;4,AVERAGE(AA64:AA67),"")</f>
        <v/>
      </c>
      <c r="AG68" s="8">
        <f t="shared" si="66"/>
        <v>0</v>
      </c>
      <c r="AH68" s="8">
        <f t="shared" si="67"/>
        <v>0</v>
      </c>
      <c r="AI68" s="8">
        <f t="shared" si="68"/>
        <v>0</v>
      </c>
      <c r="AJ68" s="8">
        <f t="shared" si="69"/>
        <v>0</v>
      </c>
      <c r="AK68" s="8">
        <f t="shared" si="70"/>
        <v>0</v>
      </c>
      <c r="AL68" s="8">
        <f t="shared" si="71"/>
        <v>0</v>
      </c>
      <c r="AM68" s="8">
        <f t="shared" si="72"/>
        <v>0</v>
      </c>
      <c r="AN68" s="8">
        <f t="shared" si="73"/>
        <v>0</v>
      </c>
      <c r="AO68" s="8">
        <f t="shared" si="74"/>
        <v>0</v>
      </c>
      <c r="AP68" s="8">
        <f t="shared" si="75"/>
        <v>0</v>
      </c>
      <c r="AQ68" s="8">
        <f t="shared" si="76"/>
        <v>0</v>
      </c>
      <c r="AR68" s="8">
        <f t="shared" si="77"/>
        <v>0</v>
      </c>
      <c r="AS68" s="8">
        <f t="shared" si="78"/>
        <v>0</v>
      </c>
      <c r="AT68" s="8">
        <f t="shared" si="79"/>
        <v>0</v>
      </c>
      <c r="AU68" s="8" t="str">
        <f t="shared" si="80"/>
        <v/>
      </c>
      <c r="AV68" s="8" t="str">
        <f t="shared" si="25"/>
        <v/>
      </c>
      <c r="AW68" s="8" t="str">
        <f t="array" ref="AW68">IF(AG68,MMULT(MMULT(AI68:AJ68,$BY$30:$BZ$31),TRANSPOSE(AI68:AJ68)),"")</f>
        <v/>
      </c>
      <c r="AX68" s="8" t="str">
        <f t="shared" si="26"/>
        <v/>
      </c>
      <c r="AY68" s="8" t="str">
        <f t="array" ref="AY68">IF(AG68,MMULT(MMULT(AI68:AK68,$BY$60:$CA$62),TRANSPOSE(AI68:AK68)),"")</f>
        <v/>
      </c>
      <c r="AZ68" s="8" t="str">
        <f t="array" ref="AZ68">IF(AG68,MMULT(MMULT(AJ68:AK68,$BY$81:$BZ$82),TRANSPOSE(AJ68:AK68)),"")</f>
        <v/>
      </c>
      <c r="BA68" s="8" t="str">
        <f t="shared" si="27"/>
        <v/>
      </c>
      <c r="BB68" s="8" t="str">
        <f t="array" ref="BB68">IF(AG68,MMULT(MMULT(AL68:AM68,$BY$111:$BZ$112),TRANSPOSE(AL68:AM68)),"")</f>
        <v/>
      </c>
      <c r="BC68" s="8" t="str">
        <f t="shared" si="81"/>
        <v/>
      </c>
      <c r="BD68" s="8" t="str">
        <f t="shared" si="28"/>
        <v/>
      </c>
      <c r="BE68" s="8">
        <f t="shared" si="29"/>
        <v>1</v>
      </c>
      <c r="BF68" s="8">
        <f t="shared" si="86"/>
        <v>0.13000000000000006</v>
      </c>
      <c r="BG68" s="8">
        <f t="shared" si="82"/>
        <v>0.55559895020561889</v>
      </c>
      <c r="BH68" s="8">
        <f t="shared" si="31"/>
        <v>1</v>
      </c>
      <c r="BI68" s="8">
        <f t="shared" si="32"/>
        <v>0.13000000000000006</v>
      </c>
      <c r="BJ68" s="8">
        <f t="shared" si="83"/>
        <v>1.6900000000000016E-2</v>
      </c>
      <c r="BK68" s="8">
        <f t="shared" si="33"/>
        <v>1</v>
      </c>
      <c r="BL68" s="8">
        <f t="shared" si="84"/>
        <v>1.6900000000000016E-2</v>
      </c>
      <c r="BM68" s="8">
        <f t="shared" si="34"/>
        <v>0.14428097038043194</v>
      </c>
      <c r="BN68" s="8">
        <f t="array" ref="BN68">IF(BE68,$CA$29*SQRT(MMULT(MMULT(BH68:BI68,$BY$37:$BZ$38),TRANSPOSE(BH68:BI68))),"")</f>
        <v>2.7085268495350024E-2</v>
      </c>
      <c r="BO68" s="8">
        <f t="shared" si="35"/>
        <v>5.9885814407384157E-2</v>
      </c>
      <c r="BP68" s="8">
        <f t="array" ref="BP68">IF(BE68,$CA$59*SQRT(MMULT(MMULT(BH68:BJ68,$BY$69:$CA$71),TRANSPOSE(BH68:BJ68))),"")</f>
        <v>7.482002182349806E-3</v>
      </c>
      <c r="BQ68" s="8">
        <f t="array" ref="BQ68">IF(BE68,$CA$80*SQRT(MMULT(MMULT(BI68:BJ68,$BY$88:$BZ$89),TRANSPOSE(BI68:BJ68))),"")</f>
        <v>3.3589114285433881E-2</v>
      </c>
      <c r="BR68" s="8">
        <f t="shared" si="36"/>
        <v>8.4207282682748991E-2</v>
      </c>
      <c r="BS68" s="8">
        <f t="array" ref="BS68">IF(BE68,$CA$110*SQRT(MMULT(MMULT(BK68:BL68,$BY$118:$BZ$119),TRANSPOSE(BK68:BL68))),"")</f>
        <v>6.0663792313017308E-2</v>
      </c>
      <c r="BT68" s="8">
        <f t="shared" si="85"/>
        <v>7.482002182349806E-3</v>
      </c>
      <c r="BU68" s="8">
        <f t="shared" si="37"/>
        <v>0.54811694802326905</v>
      </c>
      <c r="BV68" s="8">
        <f t="shared" si="38"/>
        <v>0.56308095238796874</v>
      </c>
      <c r="BX68" s="7" t="s">
        <v>9</v>
      </c>
      <c r="BY68" s="7">
        <f>SQRT(BY66/BY67)</f>
        <v>6.0958265137139962E-3</v>
      </c>
      <c r="BZ68" s="7" t="s">
        <v>87</v>
      </c>
      <c r="CA68" s="7">
        <f>CA67-BY67</f>
        <v>2</v>
      </c>
      <c r="CB68" s="29"/>
      <c r="CC68" s="29"/>
      <c r="CM68" s="26" t="s">
        <v>100</v>
      </c>
      <c r="CN68">
        <f>(-1*$BY$83+SQRT($BY$83^2+4*$BY$84*CN14))/(2*$BY$84)</f>
        <v>3.6822467226610936E-2</v>
      </c>
      <c r="CO68">
        <f t="shared" ref="CO68:DG68" si="124">(-1*$BY$83+SQRT($BY$83^2+4*$BY$84*CO14))/(2*$BY$84)</f>
        <v>1.7579082377674492E-2</v>
      </c>
      <c r="CP68">
        <f t="shared" si="124"/>
        <v>1.7579082377674492E-2</v>
      </c>
      <c r="CQ68">
        <f t="shared" si="124"/>
        <v>1.7579082377674492E-2</v>
      </c>
      <c r="CR68">
        <f t="shared" si="124"/>
        <v>1.7579082377674492E-2</v>
      </c>
      <c r="CS68">
        <f t="shared" si="124"/>
        <v>1.7579082377674492E-2</v>
      </c>
      <c r="CT68">
        <f t="shared" si="124"/>
        <v>1.7579082377674492E-2</v>
      </c>
      <c r="CU68">
        <f t="shared" si="124"/>
        <v>1.7579082377674492E-2</v>
      </c>
      <c r="CV68">
        <f t="shared" si="124"/>
        <v>1.7579082377674492E-2</v>
      </c>
      <c r="CW68">
        <f t="shared" si="124"/>
        <v>1.7579082377674492E-2</v>
      </c>
      <c r="CX68">
        <f t="shared" si="124"/>
        <v>1.7579082377674492E-2</v>
      </c>
      <c r="CY68">
        <f t="shared" si="124"/>
        <v>1.7579082377674492E-2</v>
      </c>
      <c r="CZ68">
        <f t="shared" si="124"/>
        <v>1.7579082377674492E-2</v>
      </c>
      <c r="DA68">
        <f t="shared" si="124"/>
        <v>1.7579082377674492E-2</v>
      </c>
      <c r="DB68">
        <f t="shared" si="124"/>
        <v>1.7579082377674492E-2</v>
      </c>
      <c r="DC68">
        <f t="shared" si="124"/>
        <v>1.7579082377674492E-2</v>
      </c>
      <c r="DD68">
        <f t="shared" si="124"/>
        <v>1.7579082377674492E-2</v>
      </c>
      <c r="DE68">
        <f t="shared" si="124"/>
        <v>1.7579082377674492E-2</v>
      </c>
      <c r="DF68">
        <f t="shared" si="124"/>
        <v>1.7579082377674492E-2</v>
      </c>
      <c r="DG68">
        <f t="shared" si="124"/>
        <v>1.7579082377674492E-2</v>
      </c>
    </row>
    <row r="69" spans="1:111">
      <c r="A69" s="20">
        <v>54</v>
      </c>
      <c r="B69" s="44"/>
      <c r="C69" s="44"/>
      <c r="D69" s="59" t="str">
        <f t="shared" si="65"/>
        <v/>
      </c>
      <c r="E69" s="59" t="str">
        <f t="shared" si="4"/>
        <v/>
      </c>
      <c r="G69" s="2" t="s">
        <v>41</v>
      </c>
      <c r="H69" s="6">
        <f>IF(COUNTIF(H64:H67,"")&lt;4,COUNT(H64:H67),"")</f>
        <v>2</v>
      </c>
      <c r="I69" s="6" t="str">
        <f t="shared" ref="I69:AA69" si="125">IF(COUNTIF(I64:I67,"")&lt;4,COUNT(I64:I67),"")</f>
        <v/>
      </c>
      <c r="J69" s="6" t="str">
        <f t="shared" si="125"/>
        <v/>
      </c>
      <c r="K69" s="6" t="str">
        <f>IF(COUNTIF(K64:K67,"")&lt;4,COUNT(K64:K67),"")</f>
        <v/>
      </c>
      <c r="L69" s="6" t="str">
        <f t="shared" si="125"/>
        <v/>
      </c>
      <c r="M69" s="6" t="str">
        <f t="shared" si="125"/>
        <v/>
      </c>
      <c r="N69" s="6" t="str">
        <f t="shared" si="125"/>
        <v/>
      </c>
      <c r="O69" s="6" t="str">
        <f t="shared" si="125"/>
        <v/>
      </c>
      <c r="P69" s="6" t="str">
        <f t="shared" si="125"/>
        <v/>
      </c>
      <c r="Q69" s="6" t="str">
        <f t="shared" si="125"/>
        <v/>
      </c>
      <c r="R69" s="6" t="str">
        <f t="shared" si="125"/>
        <v/>
      </c>
      <c r="S69" s="6" t="str">
        <f t="shared" si="125"/>
        <v/>
      </c>
      <c r="T69" s="6" t="str">
        <f t="shared" si="125"/>
        <v/>
      </c>
      <c r="U69" s="6" t="str">
        <f t="shared" si="125"/>
        <v/>
      </c>
      <c r="V69" s="6" t="str">
        <f t="shared" si="125"/>
        <v/>
      </c>
      <c r="W69" s="6" t="str">
        <f t="shared" si="125"/>
        <v/>
      </c>
      <c r="X69" s="6" t="str">
        <f t="shared" si="125"/>
        <v/>
      </c>
      <c r="Y69" s="6" t="str">
        <f t="shared" si="125"/>
        <v/>
      </c>
      <c r="Z69" s="6" t="str">
        <f t="shared" si="125"/>
        <v/>
      </c>
      <c r="AA69" s="6" t="str">
        <f t="shared" si="125"/>
        <v/>
      </c>
      <c r="AG69" s="8">
        <f t="shared" si="66"/>
        <v>0</v>
      </c>
      <c r="AH69" s="8">
        <f t="shared" si="67"/>
        <v>0</v>
      </c>
      <c r="AI69" s="8">
        <f t="shared" si="68"/>
        <v>0</v>
      </c>
      <c r="AJ69" s="8">
        <f t="shared" si="69"/>
        <v>0</v>
      </c>
      <c r="AK69" s="8">
        <f t="shared" si="70"/>
        <v>0</v>
      </c>
      <c r="AL69" s="8">
        <f t="shared" si="71"/>
        <v>0</v>
      </c>
      <c r="AM69" s="8">
        <f t="shared" si="72"/>
        <v>0</v>
      </c>
      <c r="AN69" s="8">
        <f t="shared" si="73"/>
        <v>0</v>
      </c>
      <c r="AO69" s="8">
        <f t="shared" si="74"/>
        <v>0</v>
      </c>
      <c r="AP69" s="8">
        <f t="shared" si="75"/>
        <v>0</v>
      </c>
      <c r="AQ69" s="8">
        <f t="shared" si="76"/>
        <v>0</v>
      </c>
      <c r="AR69" s="8">
        <f t="shared" si="77"/>
        <v>0</v>
      </c>
      <c r="AS69" s="8">
        <f t="shared" si="78"/>
        <v>0</v>
      </c>
      <c r="AT69" s="8">
        <f t="shared" si="79"/>
        <v>0</v>
      </c>
      <c r="AU69" s="8" t="str">
        <f t="shared" si="80"/>
        <v/>
      </c>
      <c r="AV69" s="8" t="str">
        <f t="shared" si="25"/>
        <v/>
      </c>
      <c r="AW69" s="8" t="str">
        <f t="array" ref="AW69">IF(AG69,MMULT(MMULT(AI69:AJ69,$BY$30:$BZ$31),TRANSPOSE(AI69:AJ69)),"")</f>
        <v/>
      </c>
      <c r="AX69" s="8" t="str">
        <f t="shared" si="26"/>
        <v/>
      </c>
      <c r="AY69" s="8" t="str">
        <f t="array" ref="AY69">IF(AG69,MMULT(MMULT(AI69:AK69,$BY$60:$CA$62),TRANSPOSE(AI69:AK69)),"")</f>
        <v/>
      </c>
      <c r="AZ69" s="8" t="str">
        <f t="array" ref="AZ69">IF(AG69,MMULT(MMULT(AJ69:AK69,$BY$81:$BZ$82),TRANSPOSE(AJ69:AK69)),"")</f>
        <v/>
      </c>
      <c r="BA69" s="8" t="str">
        <f t="shared" si="27"/>
        <v/>
      </c>
      <c r="BB69" s="8" t="str">
        <f t="array" ref="BB69">IF(AG69,MMULT(MMULT(AL69:AM69,$BY$111:$BZ$112),TRANSPOSE(AL69:AM69)),"")</f>
        <v/>
      </c>
      <c r="BC69" s="8" t="str">
        <f t="shared" si="81"/>
        <v/>
      </c>
      <c r="BD69" s="8" t="str">
        <f t="shared" si="28"/>
        <v/>
      </c>
      <c r="BE69" s="8">
        <f t="shared" si="29"/>
        <v>1</v>
      </c>
      <c r="BF69" s="8">
        <f t="shared" si="86"/>
        <v>0.13250000000000006</v>
      </c>
      <c r="BG69" s="8">
        <f t="shared" si="82"/>
        <v>0.56297967052295594</v>
      </c>
      <c r="BH69" s="8">
        <f t="shared" si="31"/>
        <v>1</v>
      </c>
      <c r="BI69" s="8">
        <f t="shared" si="32"/>
        <v>0.13250000000000006</v>
      </c>
      <c r="BJ69" s="8">
        <f t="shared" si="83"/>
        <v>1.7556250000000016E-2</v>
      </c>
      <c r="BK69" s="8">
        <f t="shared" si="33"/>
        <v>1</v>
      </c>
      <c r="BL69" s="8">
        <f t="shared" si="84"/>
        <v>1.7556250000000016E-2</v>
      </c>
      <c r="BM69" s="8">
        <f t="shared" si="34"/>
        <v>0.14428097038043194</v>
      </c>
      <c r="BN69" s="8">
        <f t="array" ref="BN69">IF(BE69,$CA$29*SQRT(MMULT(MMULT(BH69:BI69,$BY$37:$BZ$38),TRANSPOSE(BH69:BI69))),"")</f>
        <v>2.7484994813867143E-2</v>
      </c>
      <c r="BO69" s="8">
        <f t="shared" si="35"/>
        <v>6.103746468444924E-2</v>
      </c>
      <c r="BP69" s="8">
        <f t="array" ref="BP69">IF(BE69,$CA$59*SQRT(MMULT(MMULT(BH69:BJ69,$BY$69:$CA$71),TRANSPOSE(BH69:BJ69))),"")</f>
        <v>7.5113268249316434E-3</v>
      </c>
      <c r="BQ69" s="8">
        <f t="array" ref="BQ69">IF(BE69,$CA$80*SQRT(MMULT(MMULT(BI69:BJ69,$BY$88:$BZ$89),TRANSPOSE(BI69:BJ69))),"")</f>
        <v>3.3621510133742524E-2</v>
      </c>
      <c r="BR69" s="8">
        <f t="shared" si="36"/>
        <v>8.7477166070947465E-2</v>
      </c>
      <c r="BS69" s="8">
        <f t="array" ref="BS69">IF(BE69,$CA$110*SQRT(MMULT(MMULT(BK69:BL69,$BY$118:$BZ$119),TRANSPOSE(BK69:BL69))),"")</f>
        <v>6.1089376466981121E-2</v>
      </c>
      <c r="BT69" s="8">
        <f t="shared" si="85"/>
        <v>7.5113268249316434E-3</v>
      </c>
      <c r="BU69" s="8">
        <f t="shared" si="37"/>
        <v>0.55546834369802434</v>
      </c>
      <c r="BV69" s="8">
        <f t="shared" si="38"/>
        <v>0.57049099734788755</v>
      </c>
      <c r="BX69" s="7" t="s">
        <v>49</v>
      </c>
      <c r="BY69" s="11">
        <f t="array" ref="BY69:CA71">BY68^2*BY60:CA62</f>
        <v>1.0337268704266048E-5</v>
      </c>
      <c r="BZ69" s="11">
        <v>-2.1242038139548686E-4</v>
      </c>
      <c r="CA69" s="11">
        <v>7.0227657207015269E-4</v>
      </c>
      <c r="CB69" s="29"/>
      <c r="CC69" s="29"/>
      <c r="CM69" t="s">
        <v>101</v>
      </c>
      <c r="CN69">
        <f>(-1*$BY$83-SQRT($BY$83^2+4*$BY$84*CN14))/(2*$BY$84)</f>
        <v>0.52054306108192816</v>
      </c>
      <c r="CO69">
        <f t="shared" ref="CO69:DG69" si="126">(-1*$BY$83-SQRT($BY$83^2+4*$BY$84*CO14))/(2*$BY$84)</f>
        <v>0.53978644593086467</v>
      </c>
      <c r="CP69">
        <f t="shared" si="126"/>
        <v>0.53978644593086467</v>
      </c>
      <c r="CQ69">
        <f t="shared" si="126"/>
        <v>0.53978644593086467</v>
      </c>
      <c r="CR69">
        <f t="shared" si="126"/>
        <v>0.53978644593086467</v>
      </c>
      <c r="CS69">
        <f t="shared" si="126"/>
        <v>0.53978644593086467</v>
      </c>
      <c r="CT69">
        <f t="shared" si="126"/>
        <v>0.53978644593086467</v>
      </c>
      <c r="CU69">
        <f t="shared" si="126"/>
        <v>0.53978644593086467</v>
      </c>
      <c r="CV69">
        <f t="shared" si="126"/>
        <v>0.53978644593086467</v>
      </c>
      <c r="CW69">
        <f t="shared" si="126"/>
        <v>0.53978644593086467</v>
      </c>
      <c r="CX69">
        <f t="shared" si="126"/>
        <v>0.53978644593086467</v>
      </c>
      <c r="CY69">
        <f t="shared" si="126"/>
        <v>0.53978644593086467</v>
      </c>
      <c r="CZ69">
        <f t="shared" si="126"/>
        <v>0.53978644593086467</v>
      </c>
      <c r="DA69">
        <f t="shared" si="126"/>
        <v>0.53978644593086467</v>
      </c>
      <c r="DB69">
        <f t="shared" si="126"/>
        <v>0.53978644593086467</v>
      </c>
      <c r="DC69">
        <f t="shared" si="126"/>
        <v>0.53978644593086467</v>
      </c>
      <c r="DD69">
        <f t="shared" si="126"/>
        <v>0.53978644593086467</v>
      </c>
      <c r="DE69">
        <f t="shared" si="126"/>
        <v>0.53978644593086467</v>
      </c>
      <c r="DF69">
        <f t="shared" si="126"/>
        <v>0.53978644593086467</v>
      </c>
      <c r="DG69">
        <f t="shared" si="126"/>
        <v>0.53978644593086467</v>
      </c>
    </row>
    <row r="70" spans="1:111">
      <c r="A70" s="20">
        <v>55</v>
      </c>
      <c r="B70" s="44"/>
      <c r="C70" s="44"/>
      <c r="D70" s="59" t="str">
        <f t="shared" si="65"/>
        <v/>
      </c>
      <c r="E70" s="59" t="str">
        <f t="shared" si="4"/>
        <v/>
      </c>
      <c r="AG70" s="8">
        <f t="shared" si="66"/>
        <v>0</v>
      </c>
      <c r="AH70" s="8">
        <f t="shared" si="67"/>
        <v>0</v>
      </c>
      <c r="AI70" s="8">
        <f t="shared" si="68"/>
        <v>0</v>
      </c>
      <c r="AJ70" s="8">
        <f t="shared" si="69"/>
        <v>0</v>
      </c>
      <c r="AK70" s="8">
        <f t="shared" si="70"/>
        <v>0</v>
      </c>
      <c r="AL70" s="8">
        <f t="shared" si="71"/>
        <v>0</v>
      </c>
      <c r="AM70" s="8">
        <f t="shared" si="72"/>
        <v>0</v>
      </c>
      <c r="AN70" s="8">
        <f t="shared" si="73"/>
        <v>0</v>
      </c>
      <c r="AO70" s="8">
        <f t="shared" si="74"/>
        <v>0</v>
      </c>
      <c r="AP70" s="8">
        <f t="shared" si="75"/>
        <v>0</v>
      </c>
      <c r="AQ70" s="8">
        <f t="shared" si="76"/>
        <v>0</v>
      </c>
      <c r="AR70" s="8">
        <f t="shared" si="77"/>
        <v>0</v>
      </c>
      <c r="AS70" s="8">
        <f t="shared" si="78"/>
        <v>0</v>
      </c>
      <c r="AT70" s="8">
        <f t="shared" si="79"/>
        <v>0</v>
      </c>
      <c r="AU70" s="8" t="str">
        <f t="shared" si="80"/>
        <v/>
      </c>
      <c r="AV70" s="8" t="str">
        <f t="shared" si="25"/>
        <v/>
      </c>
      <c r="AW70" s="8" t="str">
        <f t="array" ref="AW70">IF(AG70,MMULT(MMULT(AI70:AJ70,$BY$30:$BZ$31),TRANSPOSE(AI70:AJ70)),"")</f>
        <v/>
      </c>
      <c r="AX70" s="8" t="str">
        <f t="shared" si="26"/>
        <v/>
      </c>
      <c r="AY70" s="8" t="str">
        <f t="array" ref="AY70">IF(AG70,MMULT(MMULT(AI70:AK70,$BY$60:$CA$62),TRANSPOSE(AI70:AK70)),"")</f>
        <v/>
      </c>
      <c r="AZ70" s="8" t="str">
        <f t="array" ref="AZ70">IF(AG70,MMULT(MMULT(AJ70:AK70,$BY$81:$BZ$82),TRANSPOSE(AJ70:AK70)),"")</f>
        <v/>
      </c>
      <c r="BA70" s="8" t="str">
        <f t="shared" si="27"/>
        <v/>
      </c>
      <c r="BB70" s="8" t="str">
        <f t="array" ref="BB70">IF(AG70,MMULT(MMULT(AL70:AM70,$BY$111:$BZ$112),TRANSPOSE(AL70:AM70)),"")</f>
        <v/>
      </c>
      <c r="BC70" s="8" t="str">
        <f t="shared" si="81"/>
        <v/>
      </c>
      <c r="BD70" s="8" t="str">
        <f t="shared" si="28"/>
        <v/>
      </c>
      <c r="BE70" s="8">
        <f t="shared" si="29"/>
        <v>1</v>
      </c>
      <c r="BF70" s="8">
        <f t="shared" si="86"/>
        <v>0.13500000000000006</v>
      </c>
      <c r="BG70" s="8">
        <f t="shared" si="82"/>
        <v>0.57027718208898992</v>
      </c>
      <c r="BH70" s="8">
        <f t="shared" si="31"/>
        <v>1</v>
      </c>
      <c r="BI70" s="8">
        <f t="shared" si="32"/>
        <v>0.13500000000000006</v>
      </c>
      <c r="BJ70" s="8">
        <f t="shared" si="83"/>
        <v>1.8225000000000019E-2</v>
      </c>
      <c r="BK70" s="8">
        <f t="shared" si="33"/>
        <v>1</v>
      </c>
      <c r="BL70" s="8">
        <f t="shared" si="84"/>
        <v>1.8225000000000019E-2</v>
      </c>
      <c r="BM70" s="8">
        <f t="shared" si="34"/>
        <v>0.14428097038043194</v>
      </c>
      <c r="BN70" s="8">
        <f t="array" ref="BN70">IF(BE70,$CA$29*SQRT(MMULT(MMULT(BH70:BI70,$BY$37:$BZ$38),TRANSPOSE(BH70:BI70))),"")</f>
        <v>2.7896844582889567E-2</v>
      </c>
      <c r="BO70" s="8">
        <f t="shared" si="35"/>
        <v>6.2189114961514323E-2</v>
      </c>
      <c r="BP70" s="8">
        <f t="array" ref="BP70">IF(BE70,$CA$59*SQRT(MMULT(MMULT(BH70:BJ70,$BY$69:$CA$71),TRANSPOSE(BH70:BJ70))),"")</f>
        <v>7.5354120485559631E-3</v>
      </c>
      <c r="BQ70" s="8">
        <f t="array" ref="BQ70">IF(BE70,$CA$80*SQRT(MMULT(MMULT(BI70:BJ70,$BY$88:$BZ$89),TRANSPOSE(BI70:BJ70))),"")</f>
        <v>3.3639490800053878E-2</v>
      </c>
      <c r="BR70" s="8">
        <f t="shared" si="36"/>
        <v>9.0809332952254476E-2</v>
      </c>
      <c r="BS70" s="8">
        <f t="array" ref="BS70">IF(BE70,$CA$110*SQRT(MMULT(MMULT(BK70:BL70,$BY$118:$BZ$119),TRANSPOSE(BK70:BL70))),"")</f>
        <v>6.1576507842440363E-2</v>
      </c>
      <c r="BT70" s="8">
        <f t="shared" si="85"/>
        <v>7.5354120485559631E-3</v>
      </c>
      <c r="BU70" s="8">
        <f t="shared" si="37"/>
        <v>0.56274177004043391</v>
      </c>
      <c r="BV70" s="8">
        <f t="shared" si="38"/>
        <v>0.57781259413754593</v>
      </c>
      <c r="BX70" s="7"/>
      <c r="BY70" s="11">
        <v>-2.1242038139548692E-4</v>
      </c>
      <c r="BZ70" s="11">
        <v>6.6357861188201884E-3</v>
      </c>
      <c r="CA70" s="11">
        <v>-2.4200647307101284E-2</v>
      </c>
      <c r="CB70" s="29"/>
      <c r="CC70" s="29"/>
      <c r="CM70" t="s">
        <v>106</v>
      </c>
      <c r="CN70" s="29">
        <f>IF(ABS(CN68-$BY$129)&lt;ABS(CN69-$BY$129),CN68,CN69)</f>
        <v>3.6822467226610936E-2</v>
      </c>
      <c r="CO70" s="29">
        <f t="shared" ref="CO70:DG70" si="127">IF(ABS(CO68-$BY$129)&lt;ABS(CO69-$BY$129),CO68,CO69)</f>
        <v>1.7579082377674492E-2</v>
      </c>
      <c r="CP70" s="29">
        <f t="shared" si="127"/>
        <v>1.7579082377674492E-2</v>
      </c>
      <c r="CQ70" s="29">
        <f t="shared" si="127"/>
        <v>1.7579082377674492E-2</v>
      </c>
      <c r="CR70" s="29">
        <f t="shared" si="127"/>
        <v>1.7579082377674492E-2</v>
      </c>
      <c r="CS70" s="29">
        <f t="shared" si="127"/>
        <v>1.7579082377674492E-2</v>
      </c>
      <c r="CT70" s="29">
        <f t="shared" si="127"/>
        <v>1.7579082377674492E-2</v>
      </c>
      <c r="CU70" s="29">
        <f t="shared" si="127"/>
        <v>1.7579082377674492E-2</v>
      </c>
      <c r="CV70" s="29">
        <f t="shared" si="127"/>
        <v>1.7579082377674492E-2</v>
      </c>
      <c r="CW70" s="29">
        <f t="shared" si="127"/>
        <v>1.7579082377674492E-2</v>
      </c>
      <c r="CX70" s="29">
        <f t="shared" si="127"/>
        <v>1.7579082377674492E-2</v>
      </c>
      <c r="CY70" s="29">
        <f t="shared" si="127"/>
        <v>1.7579082377674492E-2</v>
      </c>
      <c r="CZ70" s="29">
        <f t="shared" si="127"/>
        <v>1.7579082377674492E-2</v>
      </c>
      <c r="DA70" s="29">
        <f t="shared" si="127"/>
        <v>1.7579082377674492E-2</v>
      </c>
      <c r="DB70" s="29">
        <f t="shared" si="127"/>
        <v>1.7579082377674492E-2</v>
      </c>
      <c r="DC70" s="29">
        <f t="shared" si="127"/>
        <v>1.7579082377674492E-2</v>
      </c>
      <c r="DD70" s="29">
        <f t="shared" si="127"/>
        <v>1.7579082377674492E-2</v>
      </c>
      <c r="DE70" s="29">
        <f t="shared" si="127"/>
        <v>1.7579082377674492E-2</v>
      </c>
      <c r="DF70" s="29">
        <f t="shared" si="127"/>
        <v>1.7579082377674492E-2</v>
      </c>
      <c r="DG70" s="29">
        <f t="shared" si="127"/>
        <v>1.7579082377674492E-2</v>
      </c>
    </row>
    <row r="71" spans="1:111">
      <c r="A71" s="20">
        <v>56</v>
      </c>
      <c r="B71" s="44"/>
      <c r="C71" s="44"/>
      <c r="D71" s="59" t="str">
        <f t="shared" si="65"/>
        <v/>
      </c>
      <c r="E71" s="59" t="str">
        <f t="shared" si="4"/>
        <v/>
      </c>
      <c r="H71" s="40" t="s">
        <v>115</v>
      </c>
      <c r="I71" s="18"/>
      <c r="J71" s="22"/>
      <c r="K71" s="22"/>
      <c r="L71" s="40" t="str">
        <f>IF($X$48=$BX$15,BX15,IF($X$48=$BX$28,BX28,IF($X$48=$BX$45,BX45,IF($X$48=$BX$58,BX58,IF($X$48=$BX$79,BX79,IF($X$48=$BX$96,BX96,IF($X$48=$BX$109,BX109,"error")))))))</f>
        <v>model 2</v>
      </c>
      <c r="M71" s="40" t="str">
        <f>IF($X$48=$BX$15,BY15,IF($X$48=$BX$28,BY28,IF($X$48=$BX$45,BY45,IF($X$48=$BX$58,BY58,IF($X$48=$BX$79,BY79,IF($X$48=$BX$96,BY96,IF($X$48=$BX$109,BY109,"error")))))))</f>
        <v>y = a.0 + a.1*x + a.2*x^2</v>
      </c>
      <c r="N71" s="18"/>
      <c r="O71" s="18"/>
      <c r="P71" s="18"/>
      <c r="Q71" s="18"/>
      <c r="R71" s="18"/>
      <c r="S71" s="18"/>
      <c r="T71" s="18"/>
      <c r="U71" s="18"/>
      <c r="V71" s="18"/>
      <c r="W71" s="18"/>
      <c r="X71" s="18"/>
      <c r="Y71" s="18"/>
      <c r="Z71" s="18"/>
      <c r="AA71" s="18"/>
      <c r="AG71" s="8">
        <f t="shared" si="66"/>
        <v>0</v>
      </c>
      <c r="AH71" s="8">
        <f t="shared" si="67"/>
        <v>0</v>
      </c>
      <c r="AI71" s="8">
        <f t="shared" si="68"/>
        <v>0</v>
      </c>
      <c r="AJ71" s="8">
        <f t="shared" si="69"/>
        <v>0</v>
      </c>
      <c r="AK71" s="8">
        <f t="shared" si="70"/>
        <v>0</v>
      </c>
      <c r="AL71" s="8">
        <f t="shared" si="71"/>
        <v>0</v>
      </c>
      <c r="AM71" s="8">
        <f t="shared" si="72"/>
        <v>0</v>
      </c>
      <c r="AN71" s="8">
        <f t="shared" si="73"/>
        <v>0</v>
      </c>
      <c r="AO71" s="8">
        <f t="shared" si="74"/>
        <v>0</v>
      </c>
      <c r="AP71" s="8">
        <f t="shared" si="75"/>
        <v>0</v>
      </c>
      <c r="AQ71" s="8">
        <f t="shared" si="76"/>
        <v>0</v>
      </c>
      <c r="AR71" s="8">
        <f t="shared" si="77"/>
        <v>0</v>
      </c>
      <c r="AS71" s="8">
        <f t="shared" si="78"/>
        <v>0</v>
      </c>
      <c r="AT71" s="8">
        <f t="shared" si="79"/>
        <v>0</v>
      </c>
      <c r="AU71" s="8" t="str">
        <f t="shared" si="80"/>
        <v/>
      </c>
      <c r="AV71" s="8" t="str">
        <f t="shared" si="25"/>
        <v/>
      </c>
      <c r="AW71" s="8" t="str">
        <f t="array" ref="AW71">IF(AG71,MMULT(MMULT(AI71:AJ71,$BY$30:$BZ$31),TRANSPOSE(AI71:AJ71)),"")</f>
        <v/>
      </c>
      <c r="AX71" s="8" t="str">
        <f t="shared" si="26"/>
        <v/>
      </c>
      <c r="AY71" s="8" t="str">
        <f t="array" ref="AY71">IF(AG71,MMULT(MMULT(AI71:AK71,$BY$60:$CA$62),TRANSPOSE(AI71:AK71)),"")</f>
        <v/>
      </c>
      <c r="AZ71" s="8" t="str">
        <f t="array" ref="AZ71">IF(AG71,MMULT(MMULT(AJ71:AK71,$BY$81:$BZ$82),TRANSPOSE(AJ71:AK71)),"")</f>
        <v/>
      </c>
      <c r="BA71" s="8" t="str">
        <f t="shared" si="27"/>
        <v/>
      </c>
      <c r="BB71" s="8" t="str">
        <f t="array" ref="BB71">IF(AG71,MMULT(MMULT(AL71:AM71,$BY$111:$BZ$112),TRANSPOSE(AL71:AM71)),"")</f>
        <v/>
      </c>
      <c r="BC71" s="8" t="str">
        <f t="shared" si="81"/>
        <v/>
      </c>
      <c r="BD71" s="8" t="str">
        <f t="shared" si="28"/>
        <v/>
      </c>
      <c r="BE71" s="8">
        <f t="shared" si="29"/>
        <v>1</v>
      </c>
      <c r="BF71" s="8">
        <f t="shared" si="86"/>
        <v>0.13750000000000007</v>
      </c>
      <c r="BG71" s="8">
        <f t="shared" si="82"/>
        <v>0.57749148490372071</v>
      </c>
      <c r="BH71" s="8">
        <f t="shared" si="31"/>
        <v>1</v>
      </c>
      <c r="BI71" s="8">
        <f t="shared" si="32"/>
        <v>0.13750000000000007</v>
      </c>
      <c r="BJ71" s="8">
        <f t="shared" si="83"/>
        <v>1.8906250000000017E-2</v>
      </c>
      <c r="BK71" s="8">
        <f t="shared" si="33"/>
        <v>1</v>
      </c>
      <c r="BL71" s="8">
        <f t="shared" si="84"/>
        <v>1.8906250000000017E-2</v>
      </c>
      <c r="BM71" s="8">
        <f t="shared" si="34"/>
        <v>0.14428097038043194</v>
      </c>
      <c r="BN71" s="8">
        <f t="array" ref="BN71">IF(BE71,$CA$29*SQRT(MMULT(MMULT(BH71:BI71,$BY$37:$BZ$38),TRANSPOSE(BH71:BI71))),"")</f>
        <v>2.8320288888992181E-2</v>
      </c>
      <c r="BO71" s="8">
        <f t="shared" si="35"/>
        <v>6.33407652385794E-2</v>
      </c>
      <c r="BP71" s="8">
        <f t="array" ref="BP71">IF(BE71,$CA$59*SQRT(MMULT(MMULT(BH71:BJ71,$BY$69:$CA$71),TRANSPOSE(BH71:BJ71))),"")</f>
        <v>7.5543679186139238E-3</v>
      </c>
      <c r="BQ71" s="8">
        <f t="array" ref="BQ71">IF(BE71,$CA$80*SQRT(MMULT(MMULT(BI71:BJ71,$BY$88:$BZ$89),TRANSPOSE(BI71:BJ71))),"")</f>
        <v>3.364403990219654E-2</v>
      </c>
      <c r="BR71" s="8">
        <f t="shared" si="36"/>
        <v>9.4203783326670024E-2</v>
      </c>
      <c r="BS71" s="8">
        <f t="array" ref="BS71">IF(BE71,$CA$110*SQRT(MMULT(MMULT(BK71:BL71,$BY$118:$BZ$119),TRANSPOSE(BK71:BL71))),"")</f>
        <v>6.212690532390007E-2</v>
      </c>
      <c r="BT71" s="8">
        <f t="shared" si="85"/>
        <v>7.5543679186139238E-3</v>
      </c>
      <c r="BU71" s="8">
        <f t="shared" si="37"/>
        <v>0.56993711698510674</v>
      </c>
      <c r="BV71" s="8">
        <f t="shared" si="38"/>
        <v>0.58504585282233468</v>
      </c>
      <c r="BX71" s="7"/>
      <c r="BY71" s="11">
        <v>7.0227657207015334E-4</v>
      </c>
      <c r="BZ71" s="11">
        <v>-2.4200647307101288E-2</v>
      </c>
      <c r="CA71" s="11">
        <v>9.4197608092853727E-2</v>
      </c>
      <c r="CB71" s="29"/>
      <c r="CC71" s="29"/>
      <c r="CM71" t="s">
        <v>92</v>
      </c>
      <c r="CN71">
        <f>1/($BY$83+2*$BY$84*CN70)</f>
        <v>0.19616593793831696</v>
      </c>
      <c r="CO71">
        <f t="shared" ref="CO71:DG71" si="128">1/($BY$83+2*$BY$84*CO70)</f>
        <v>0.18170847562941897</v>
      </c>
      <c r="CP71">
        <f t="shared" si="128"/>
        <v>0.18170847562941897</v>
      </c>
      <c r="CQ71">
        <f t="shared" si="128"/>
        <v>0.18170847562941897</v>
      </c>
      <c r="CR71">
        <f t="shared" si="128"/>
        <v>0.18170847562941897</v>
      </c>
      <c r="CS71">
        <f t="shared" si="128"/>
        <v>0.18170847562941897</v>
      </c>
      <c r="CT71">
        <f t="shared" si="128"/>
        <v>0.18170847562941897</v>
      </c>
      <c r="CU71">
        <f t="shared" si="128"/>
        <v>0.18170847562941897</v>
      </c>
      <c r="CV71">
        <f t="shared" si="128"/>
        <v>0.18170847562941897</v>
      </c>
      <c r="CW71">
        <f t="shared" si="128"/>
        <v>0.18170847562941897</v>
      </c>
      <c r="CX71">
        <f t="shared" si="128"/>
        <v>0.18170847562941897</v>
      </c>
      <c r="CY71">
        <f t="shared" si="128"/>
        <v>0.18170847562941897</v>
      </c>
      <c r="CZ71">
        <f t="shared" si="128"/>
        <v>0.18170847562941897</v>
      </c>
      <c r="DA71">
        <f t="shared" si="128"/>
        <v>0.18170847562941897</v>
      </c>
      <c r="DB71">
        <f t="shared" si="128"/>
        <v>0.18170847562941897</v>
      </c>
      <c r="DC71">
        <f t="shared" si="128"/>
        <v>0.18170847562941897</v>
      </c>
      <c r="DD71">
        <f t="shared" si="128"/>
        <v>0.18170847562941897</v>
      </c>
      <c r="DE71">
        <f t="shared" si="128"/>
        <v>0.18170847562941897</v>
      </c>
      <c r="DF71">
        <f t="shared" si="128"/>
        <v>0.18170847562941897</v>
      </c>
      <c r="DG71">
        <f t="shared" si="128"/>
        <v>0.18170847562941897</v>
      </c>
    </row>
    <row r="72" spans="1:111">
      <c r="A72" s="20">
        <v>57</v>
      </c>
      <c r="B72" s="44"/>
      <c r="C72" s="44"/>
      <c r="D72" s="59" t="str">
        <f t="shared" si="65"/>
        <v/>
      </c>
      <c r="E72" s="59" t="str">
        <f t="shared" si="4"/>
        <v/>
      </c>
      <c r="G72" s="20" t="s">
        <v>88</v>
      </c>
      <c r="H72" s="24">
        <f t="shared" ref="H72:Q74" si="129">IF($X$48=$CM$17,CN18,IF($X$48=$CM$22,CN32,IF($X$48=$CM$36,CN45,IF($X$48=$CM$49,CN62,IF($X$48=$CM$66,CN78,IF($X$48=$CM$82,CN93,IF($X$48=$CM$97,CN109,"error")))))))</f>
        <v>3.2301319018489101E-2</v>
      </c>
      <c r="I72" s="24" t="str">
        <f t="shared" si="129"/>
        <v/>
      </c>
      <c r="J72" s="24" t="str">
        <f t="shared" si="129"/>
        <v/>
      </c>
      <c r="K72" s="24" t="str">
        <f t="shared" si="129"/>
        <v/>
      </c>
      <c r="L72" s="24" t="str">
        <f t="shared" si="129"/>
        <v/>
      </c>
      <c r="M72" s="24" t="str">
        <f t="shared" si="129"/>
        <v/>
      </c>
      <c r="N72" s="24" t="str">
        <f t="shared" si="129"/>
        <v/>
      </c>
      <c r="O72" s="24" t="str">
        <f t="shared" si="129"/>
        <v/>
      </c>
      <c r="P72" s="24" t="str">
        <f t="shared" si="129"/>
        <v/>
      </c>
      <c r="Q72" s="24" t="str">
        <f t="shared" si="129"/>
        <v/>
      </c>
      <c r="R72" s="24" t="str">
        <f t="shared" ref="R72:AA74" si="130">IF($X$48=$CM$17,CX18,IF($X$48=$CM$22,CX32,IF($X$48=$CM$36,CX45,IF($X$48=$CM$49,CX62,IF($X$48=$CM$66,CX78,IF($X$48=$CM$82,CX93,IF($X$48=$CM$97,CX109,"error")))))))</f>
        <v/>
      </c>
      <c r="S72" s="24" t="str">
        <f t="shared" si="130"/>
        <v/>
      </c>
      <c r="T72" s="24" t="str">
        <f t="shared" si="130"/>
        <v/>
      </c>
      <c r="U72" s="24" t="str">
        <f t="shared" si="130"/>
        <v/>
      </c>
      <c r="V72" s="24" t="str">
        <f t="shared" si="130"/>
        <v/>
      </c>
      <c r="W72" s="24" t="str">
        <f t="shared" si="130"/>
        <v/>
      </c>
      <c r="X72" s="24" t="str">
        <f t="shared" si="130"/>
        <v/>
      </c>
      <c r="Y72" s="24" t="str">
        <f t="shared" si="130"/>
        <v/>
      </c>
      <c r="Z72" s="24" t="str">
        <f t="shared" si="130"/>
        <v/>
      </c>
      <c r="AA72" s="24" t="str">
        <f t="shared" si="130"/>
        <v/>
      </c>
      <c r="AG72" s="8">
        <f t="shared" si="66"/>
        <v>0</v>
      </c>
      <c r="AH72" s="8">
        <f t="shared" si="67"/>
        <v>0</v>
      </c>
      <c r="AI72" s="8">
        <f t="shared" si="68"/>
        <v>0</v>
      </c>
      <c r="AJ72" s="8">
        <f t="shared" si="69"/>
        <v>0</v>
      </c>
      <c r="AK72" s="8">
        <f t="shared" si="70"/>
        <v>0</v>
      </c>
      <c r="AL72" s="8">
        <f t="shared" si="71"/>
        <v>0</v>
      </c>
      <c r="AM72" s="8">
        <f t="shared" si="72"/>
        <v>0</v>
      </c>
      <c r="AN72" s="8">
        <f t="shared" si="73"/>
        <v>0</v>
      </c>
      <c r="AO72" s="8">
        <f t="shared" si="74"/>
        <v>0</v>
      </c>
      <c r="AP72" s="8">
        <f t="shared" si="75"/>
        <v>0</v>
      </c>
      <c r="AQ72" s="8">
        <f t="shared" si="76"/>
        <v>0</v>
      </c>
      <c r="AR72" s="8">
        <f t="shared" si="77"/>
        <v>0</v>
      </c>
      <c r="AS72" s="8">
        <f t="shared" si="78"/>
        <v>0</v>
      </c>
      <c r="AT72" s="8">
        <f t="shared" si="79"/>
        <v>0</v>
      </c>
      <c r="AU72" s="8" t="str">
        <f t="shared" si="80"/>
        <v/>
      </c>
      <c r="AV72" s="8" t="str">
        <f t="shared" si="25"/>
        <v/>
      </c>
      <c r="AW72" s="8" t="str">
        <f t="array" ref="AW72">IF(AG72,MMULT(MMULT(AI72:AJ72,$BY$30:$BZ$31),TRANSPOSE(AI72:AJ72)),"")</f>
        <v/>
      </c>
      <c r="AX72" s="8" t="str">
        <f t="shared" si="26"/>
        <v/>
      </c>
      <c r="AY72" s="8" t="str">
        <f t="array" ref="AY72">IF(AG72,MMULT(MMULT(AI72:AK72,$BY$60:$CA$62),TRANSPOSE(AI72:AK72)),"")</f>
        <v/>
      </c>
      <c r="AZ72" s="8" t="str">
        <f t="array" ref="AZ72">IF(AG72,MMULT(MMULT(AJ72:AK72,$BY$81:$BZ$82),TRANSPOSE(AJ72:AK72)),"")</f>
        <v/>
      </c>
      <c r="BA72" s="8" t="str">
        <f t="shared" si="27"/>
        <v/>
      </c>
      <c r="BB72" s="8" t="str">
        <f t="array" ref="BB72">IF(AG72,MMULT(MMULT(AL72:AM72,$BY$111:$BZ$112),TRANSPOSE(AL72:AM72)),"")</f>
        <v/>
      </c>
      <c r="BC72" s="8" t="str">
        <f t="shared" si="81"/>
        <v/>
      </c>
      <c r="BD72" s="8" t="str">
        <f t="shared" si="28"/>
        <v/>
      </c>
      <c r="BE72" s="8">
        <f t="shared" si="29"/>
        <v>1</v>
      </c>
      <c r="BF72" s="8">
        <f t="shared" si="86"/>
        <v>0.14000000000000007</v>
      </c>
      <c r="BG72" s="8">
        <f t="shared" si="82"/>
        <v>0.58462257896714842</v>
      </c>
      <c r="BH72" s="8">
        <f t="shared" si="31"/>
        <v>1</v>
      </c>
      <c r="BI72" s="8">
        <f t="shared" si="32"/>
        <v>0.14000000000000007</v>
      </c>
      <c r="BJ72" s="8">
        <f t="shared" si="83"/>
        <v>1.960000000000002E-2</v>
      </c>
      <c r="BK72" s="8">
        <f t="shared" si="33"/>
        <v>1</v>
      </c>
      <c r="BL72" s="8">
        <f t="shared" si="84"/>
        <v>1.960000000000002E-2</v>
      </c>
      <c r="BM72" s="8">
        <f t="shared" si="34"/>
        <v>0.14428097038043194</v>
      </c>
      <c r="BN72" s="8">
        <f t="array" ref="BN72">IF(BE72,$CA$29*SQRT(MMULT(MMULT(BH72:BI72,$BY$37:$BZ$38),TRANSPOSE(BH72:BI72))),"")</f>
        <v>2.8754815512197971E-2</v>
      </c>
      <c r="BO72" s="8">
        <f t="shared" si="35"/>
        <v>6.4492415515644483E-2</v>
      </c>
      <c r="BP72" s="8">
        <f t="array" ref="BP72">IF(BE72,$CA$59*SQRT(MMULT(MMULT(BH72:BJ72,$BY$69:$CA$71),TRANSPOSE(BH72:BJ72))),"")</f>
        <v>7.5683210807677183E-3</v>
      </c>
      <c r="BQ72" s="8">
        <f t="array" ref="BQ72">IF(BE72,$CA$80*SQRT(MMULT(MMULT(BI72:BJ72,$BY$88:$BZ$89),TRANSPOSE(BI72:BJ72))),"")</f>
        <v>3.363620738743623E-2</v>
      </c>
      <c r="BR72" s="8">
        <f t="shared" si="36"/>
        <v>9.7660517194194107E-2</v>
      </c>
      <c r="BS72" s="8">
        <f t="array" ref="BS72">IF(BE72,$CA$110*SQRT(MMULT(MMULT(BK72:BL72,$BY$118:$BZ$119),TRANSPOSE(BK72:BL72))),"")</f>
        <v>6.2742098126030307E-2</v>
      </c>
      <c r="BT72" s="8">
        <f t="shared" si="85"/>
        <v>7.5683210807677183E-3</v>
      </c>
      <c r="BU72" s="8">
        <f t="shared" si="37"/>
        <v>0.57705425788638065</v>
      </c>
      <c r="BV72" s="8">
        <f t="shared" si="38"/>
        <v>0.59219090004791619</v>
      </c>
      <c r="BX72" s="7" t="s">
        <v>50</v>
      </c>
      <c r="BY72" s="7">
        <f>SQRT(BY69)</f>
        <v>3.2151623138289686E-3</v>
      </c>
      <c r="CM72" t="s">
        <v>93</v>
      </c>
      <c r="CN72" s="11">
        <f>-1*CN70*CN71</f>
        <v>-7.2233138207110715E-3</v>
      </c>
      <c r="CO72" s="11">
        <f t="shared" ref="CO72:DG72" si="131">-1*CO70*CO71</f>
        <v>-3.1942682618112139E-3</v>
      </c>
      <c r="CP72" s="11">
        <f t="shared" si="131"/>
        <v>-3.1942682618112139E-3</v>
      </c>
      <c r="CQ72" s="11">
        <f t="shared" si="131"/>
        <v>-3.1942682618112139E-3</v>
      </c>
      <c r="CR72" s="11">
        <f t="shared" si="131"/>
        <v>-3.1942682618112139E-3</v>
      </c>
      <c r="CS72" s="11">
        <f t="shared" si="131"/>
        <v>-3.1942682618112139E-3</v>
      </c>
      <c r="CT72" s="11">
        <f t="shared" si="131"/>
        <v>-3.1942682618112139E-3</v>
      </c>
      <c r="CU72" s="11">
        <f t="shared" si="131"/>
        <v>-3.1942682618112139E-3</v>
      </c>
      <c r="CV72" s="11">
        <f t="shared" si="131"/>
        <v>-3.1942682618112139E-3</v>
      </c>
      <c r="CW72" s="11">
        <f t="shared" si="131"/>
        <v>-3.1942682618112139E-3</v>
      </c>
      <c r="CX72" s="11">
        <f t="shared" si="131"/>
        <v>-3.1942682618112139E-3</v>
      </c>
      <c r="CY72" s="11">
        <f t="shared" si="131"/>
        <v>-3.1942682618112139E-3</v>
      </c>
      <c r="CZ72" s="11">
        <f t="shared" si="131"/>
        <v>-3.1942682618112139E-3</v>
      </c>
      <c r="DA72" s="11">
        <f t="shared" si="131"/>
        <v>-3.1942682618112139E-3</v>
      </c>
      <c r="DB72" s="11">
        <f t="shared" si="131"/>
        <v>-3.1942682618112139E-3</v>
      </c>
      <c r="DC72" s="11">
        <f t="shared" si="131"/>
        <v>-3.1942682618112139E-3</v>
      </c>
      <c r="DD72" s="11">
        <f t="shared" si="131"/>
        <v>-3.1942682618112139E-3</v>
      </c>
      <c r="DE72" s="11">
        <f t="shared" si="131"/>
        <v>-3.1942682618112139E-3</v>
      </c>
      <c r="DF72" s="11">
        <f t="shared" si="131"/>
        <v>-3.1942682618112139E-3</v>
      </c>
      <c r="DG72" s="11">
        <f t="shared" si="131"/>
        <v>-3.1942682618112139E-3</v>
      </c>
    </row>
    <row r="73" spans="1:111">
      <c r="A73" s="20">
        <v>58</v>
      </c>
      <c r="B73" s="44"/>
      <c r="C73" s="44"/>
      <c r="D73" s="59" t="str">
        <f t="shared" si="65"/>
        <v/>
      </c>
      <c r="E73" s="59" t="str">
        <f t="shared" si="4"/>
        <v/>
      </c>
      <c r="G73" s="20" t="s">
        <v>89</v>
      </c>
      <c r="H73" s="24">
        <f t="shared" si="129"/>
        <v>1.0999076960581987E-3</v>
      </c>
      <c r="I73" s="24" t="str">
        <f t="shared" si="129"/>
        <v/>
      </c>
      <c r="J73" s="24" t="str">
        <f t="shared" si="129"/>
        <v/>
      </c>
      <c r="K73" s="24" t="str">
        <f t="shared" si="129"/>
        <v/>
      </c>
      <c r="L73" s="24" t="str">
        <f t="shared" si="129"/>
        <v/>
      </c>
      <c r="M73" s="24" t="str">
        <f t="shared" si="129"/>
        <v/>
      </c>
      <c r="N73" s="24" t="str">
        <f t="shared" si="129"/>
        <v/>
      </c>
      <c r="O73" s="24" t="str">
        <f t="shared" si="129"/>
        <v/>
      </c>
      <c r="P73" s="24" t="str">
        <f t="shared" si="129"/>
        <v/>
      </c>
      <c r="Q73" s="24" t="str">
        <f t="shared" si="129"/>
        <v/>
      </c>
      <c r="R73" s="24" t="str">
        <f t="shared" si="130"/>
        <v/>
      </c>
      <c r="S73" s="24" t="str">
        <f t="shared" si="130"/>
        <v/>
      </c>
      <c r="T73" s="24" t="str">
        <f t="shared" si="130"/>
        <v/>
      </c>
      <c r="U73" s="24" t="str">
        <f t="shared" si="130"/>
        <v/>
      </c>
      <c r="V73" s="24" t="str">
        <f t="shared" si="130"/>
        <v/>
      </c>
      <c r="W73" s="24" t="str">
        <f t="shared" si="130"/>
        <v/>
      </c>
      <c r="X73" s="24" t="str">
        <f t="shared" si="130"/>
        <v/>
      </c>
      <c r="Y73" s="24" t="str">
        <f t="shared" si="130"/>
        <v/>
      </c>
      <c r="Z73" s="24" t="str">
        <f t="shared" si="130"/>
        <v/>
      </c>
      <c r="AA73" s="24" t="str">
        <f t="shared" si="130"/>
        <v/>
      </c>
      <c r="AG73" s="8">
        <f t="shared" si="66"/>
        <v>0</v>
      </c>
      <c r="AH73" s="8">
        <f t="shared" si="67"/>
        <v>0</v>
      </c>
      <c r="AI73" s="8">
        <f t="shared" si="68"/>
        <v>0</v>
      </c>
      <c r="AJ73" s="8">
        <f t="shared" si="69"/>
        <v>0</v>
      </c>
      <c r="AK73" s="8">
        <f t="shared" si="70"/>
        <v>0</v>
      </c>
      <c r="AL73" s="8">
        <f t="shared" si="71"/>
        <v>0</v>
      </c>
      <c r="AM73" s="8">
        <f t="shared" si="72"/>
        <v>0</v>
      </c>
      <c r="AN73" s="8">
        <f t="shared" si="73"/>
        <v>0</v>
      </c>
      <c r="AO73" s="8">
        <f t="shared" si="74"/>
        <v>0</v>
      </c>
      <c r="AP73" s="8">
        <f t="shared" si="75"/>
        <v>0</v>
      </c>
      <c r="AQ73" s="8">
        <f t="shared" si="76"/>
        <v>0</v>
      </c>
      <c r="AR73" s="8">
        <f t="shared" si="77"/>
        <v>0</v>
      </c>
      <c r="AS73" s="8">
        <f t="shared" si="78"/>
        <v>0</v>
      </c>
      <c r="AT73" s="8">
        <f t="shared" si="79"/>
        <v>0</v>
      </c>
      <c r="AU73" s="8" t="str">
        <f t="shared" si="80"/>
        <v/>
      </c>
      <c r="AV73" s="8" t="str">
        <f t="shared" si="25"/>
        <v/>
      </c>
      <c r="AW73" s="8" t="str">
        <f t="array" ref="AW73">IF(AG73,MMULT(MMULT(AI73:AJ73,$BY$30:$BZ$31),TRANSPOSE(AI73:AJ73)),"")</f>
        <v/>
      </c>
      <c r="AX73" s="8" t="str">
        <f t="shared" si="26"/>
        <v/>
      </c>
      <c r="AY73" s="8" t="str">
        <f t="array" ref="AY73">IF(AG73,MMULT(MMULT(AI73:AK73,$BY$60:$CA$62),TRANSPOSE(AI73:AK73)),"")</f>
        <v/>
      </c>
      <c r="AZ73" s="8" t="str">
        <f t="array" ref="AZ73">IF(AG73,MMULT(MMULT(AJ73:AK73,$BY$81:$BZ$82),TRANSPOSE(AJ73:AK73)),"")</f>
        <v/>
      </c>
      <c r="BA73" s="8" t="str">
        <f t="shared" si="27"/>
        <v/>
      </c>
      <c r="BB73" s="8" t="str">
        <f t="array" ref="BB73">IF(AG73,MMULT(MMULT(AL73:AM73,$BY$111:$BZ$112),TRANSPOSE(AL73:AM73)),"")</f>
        <v/>
      </c>
      <c r="BC73" s="8" t="str">
        <f t="shared" si="81"/>
        <v/>
      </c>
      <c r="BD73" s="8" t="str">
        <f t="shared" si="28"/>
        <v/>
      </c>
      <c r="BE73" s="8">
        <f t="shared" si="29"/>
        <v>1</v>
      </c>
      <c r="BF73" s="8">
        <f t="shared" si="86"/>
        <v>0.14250000000000007</v>
      </c>
      <c r="BG73" s="8">
        <f t="shared" si="82"/>
        <v>0.59167046427927295</v>
      </c>
      <c r="BH73" s="8">
        <f t="shared" si="31"/>
        <v>1</v>
      </c>
      <c r="BI73" s="8">
        <f t="shared" si="32"/>
        <v>0.14250000000000007</v>
      </c>
      <c r="BJ73" s="8">
        <f t="shared" si="83"/>
        <v>2.0306250000000019E-2</v>
      </c>
      <c r="BK73" s="8">
        <f t="shared" si="33"/>
        <v>1</v>
      </c>
      <c r="BL73" s="8">
        <f t="shared" si="84"/>
        <v>2.0306250000000019E-2</v>
      </c>
      <c r="BM73" s="8">
        <f t="shared" si="34"/>
        <v>0.14428097038043194</v>
      </c>
      <c r="BN73" s="8">
        <f t="array" ref="BN73">IF(BE73,$CA$29*SQRT(MMULT(MMULT(BH73:BI73,$BY$37:$BZ$38),TRANSPOSE(BH73:BI73))),"")</f>
        <v>2.9199929706004352E-2</v>
      </c>
      <c r="BO73" s="8">
        <f t="shared" si="35"/>
        <v>6.5644065792709566E-2</v>
      </c>
      <c r="BP73" s="8">
        <f t="array" ref="BP73">IF(BE73,$CA$59*SQRT(MMULT(MMULT(BH73:BJ73,$BY$69:$CA$71),TRANSPOSE(BH73:BJ73))),"")</f>
        <v>7.5774153988913805E-3</v>
      </c>
      <c r="BQ73" s="8">
        <f t="array" ref="BQ73">IF(BE73,$CA$80*SQRT(MMULT(MMULT(BI73:BJ73,$BY$88:$BZ$89),TRANSPOSE(BI73:BJ73))),"")</f>
        <v>3.3617113508292794E-2</v>
      </c>
      <c r="BR73" s="8">
        <f t="shared" si="36"/>
        <v>0.10117953455482673</v>
      </c>
      <c r="BS73" s="8">
        <f t="array" ref="BS73">IF(BE73,$CA$110*SQRT(MMULT(MMULT(BK73:BL73,$BY$118:$BZ$119),TRANSPOSE(BK73:BL73))),"")</f>
        <v>6.3423418607869209E-2</v>
      </c>
      <c r="BT73" s="8">
        <f t="shared" si="85"/>
        <v>7.5774153988913805E-3</v>
      </c>
      <c r="BU73" s="8">
        <f t="shared" si="37"/>
        <v>0.5840930488803816</v>
      </c>
      <c r="BV73" s="8">
        <f t="shared" si="38"/>
        <v>0.59924787967816429</v>
      </c>
      <c r="BX73" s="7" t="s">
        <v>52</v>
      </c>
      <c r="BY73" s="7">
        <f>SQRT(BZ70)</f>
        <v>8.1460334634840467E-2</v>
      </c>
      <c r="CN73" s="11">
        <f>CN71*($BY$83*CN70-CN14)/$BY$84</f>
        <v>-2.6598023643066338E-4</v>
      </c>
      <c r="CO73" s="11">
        <f t="shared" ref="CO73:DG73" si="132">CO71*($BY$83*CO70-CO14)/$BY$84</f>
        <v>-5.6152304910771823E-5</v>
      </c>
      <c r="CP73" s="11">
        <f t="shared" si="132"/>
        <v>-5.6152304910771823E-5</v>
      </c>
      <c r="CQ73" s="11">
        <f t="shared" si="132"/>
        <v>-5.6152304910771823E-5</v>
      </c>
      <c r="CR73" s="11">
        <f t="shared" si="132"/>
        <v>-5.6152304910771823E-5</v>
      </c>
      <c r="CS73" s="11">
        <f t="shared" si="132"/>
        <v>-5.6152304910771823E-5</v>
      </c>
      <c r="CT73" s="11">
        <f t="shared" si="132"/>
        <v>-5.6152304910771823E-5</v>
      </c>
      <c r="CU73" s="11">
        <f t="shared" si="132"/>
        <v>-5.6152304910771823E-5</v>
      </c>
      <c r="CV73" s="11">
        <f t="shared" si="132"/>
        <v>-5.6152304910771823E-5</v>
      </c>
      <c r="CW73" s="11">
        <f t="shared" si="132"/>
        <v>-5.6152304910771823E-5</v>
      </c>
      <c r="CX73" s="11">
        <f t="shared" si="132"/>
        <v>-5.6152304910771823E-5</v>
      </c>
      <c r="CY73" s="11">
        <f t="shared" si="132"/>
        <v>-5.6152304910771823E-5</v>
      </c>
      <c r="CZ73" s="11">
        <f t="shared" si="132"/>
        <v>-5.6152304910771823E-5</v>
      </c>
      <c r="DA73" s="11">
        <f t="shared" si="132"/>
        <v>-5.6152304910771823E-5</v>
      </c>
      <c r="DB73" s="11">
        <f t="shared" si="132"/>
        <v>-5.6152304910771823E-5</v>
      </c>
      <c r="DC73" s="11">
        <f t="shared" si="132"/>
        <v>-5.6152304910771823E-5</v>
      </c>
      <c r="DD73" s="11">
        <f t="shared" si="132"/>
        <v>-5.6152304910771823E-5</v>
      </c>
      <c r="DE73" s="11">
        <f t="shared" si="132"/>
        <v>-5.6152304910771823E-5</v>
      </c>
      <c r="DF73" s="11">
        <f t="shared" si="132"/>
        <v>-5.6152304910771823E-5</v>
      </c>
      <c r="DG73" s="11">
        <f t="shared" si="132"/>
        <v>-5.6152304910771823E-5</v>
      </c>
    </row>
    <row r="74" spans="1:111">
      <c r="A74" s="20">
        <v>59</v>
      </c>
      <c r="B74" s="44"/>
      <c r="C74" s="44"/>
      <c r="D74" s="59" t="str">
        <f t="shared" si="65"/>
        <v/>
      </c>
      <c r="E74" s="59" t="str">
        <f t="shared" si="4"/>
        <v/>
      </c>
      <c r="G74" s="20" t="s">
        <v>90</v>
      </c>
      <c r="H74" s="24">
        <f t="shared" si="129"/>
        <v>2.4208805164946797E-3</v>
      </c>
      <c r="I74" s="24" t="str">
        <f t="shared" si="129"/>
        <v/>
      </c>
      <c r="J74" s="24" t="str">
        <f t="shared" si="129"/>
        <v/>
      </c>
      <c r="K74" s="24" t="str">
        <f t="shared" si="129"/>
        <v/>
      </c>
      <c r="L74" s="24" t="str">
        <f t="shared" si="129"/>
        <v/>
      </c>
      <c r="M74" s="24" t="str">
        <f t="shared" si="129"/>
        <v/>
      </c>
      <c r="N74" s="24" t="str">
        <f t="shared" si="129"/>
        <v/>
      </c>
      <c r="O74" s="24" t="str">
        <f t="shared" si="129"/>
        <v/>
      </c>
      <c r="P74" s="24" t="str">
        <f t="shared" si="129"/>
        <v/>
      </c>
      <c r="Q74" s="24" t="str">
        <f t="shared" si="129"/>
        <v/>
      </c>
      <c r="R74" s="24" t="str">
        <f t="shared" si="130"/>
        <v/>
      </c>
      <c r="S74" s="24" t="str">
        <f t="shared" si="130"/>
        <v/>
      </c>
      <c r="T74" s="24" t="str">
        <f t="shared" si="130"/>
        <v/>
      </c>
      <c r="U74" s="24" t="str">
        <f t="shared" si="130"/>
        <v/>
      </c>
      <c r="V74" s="24" t="str">
        <f t="shared" si="130"/>
        <v/>
      </c>
      <c r="W74" s="24" t="str">
        <f t="shared" si="130"/>
        <v/>
      </c>
      <c r="X74" s="24" t="str">
        <f t="shared" si="130"/>
        <v/>
      </c>
      <c r="Y74" s="24" t="str">
        <f t="shared" si="130"/>
        <v/>
      </c>
      <c r="Z74" s="24" t="str">
        <f t="shared" si="130"/>
        <v/>
      </c>
      <c r="AA74" s="24" t="str">
        <f t="shared" si="130"/>
        <v/>
      </c>
      <c r="AG74" s="8">
        <f t="shared" si="66"/>
        <v>0</v>
      </c>
      <c r="AH74" s="8">
        <f t="shared" si="67"/>
        <v>0</v>
      </c>
      <c r="AI74" s="8">
        <f t="shared" si="68"/>
        <v>0</v>
      </c>
      <c r="AJ74" s="8">
        <f t="shared" si="69"/>
        <v>0</v>
      </c>
      <c r="AK74" s="8">
        <f t="shared" si="70"/>
        <v>0</v>
      </c>
      <c r="AL74" s="8">
        <f t="shared" si="71"/>
        <v>0</v>
      </c>
      <c r="AM74" s="8">
        <f t="shared" si="72"/>
        <v>0</v>
      </c>
      <c r="AN74" s="8">
        <f t="shared" si="73"/>
        <v>0</v>
      </c>
      <c r="AO74" s="8">
        <f t="shared" si="74"/>
        <v>0</v>
      </c>
      <c r="AP74" s="8">
        <f t="shared" si="75"/>
        <v>0</v>
      </c>
      <c r="AQ74" s="8">
        <f t="shared" si="76"/>
        <v>0</v>
      </c>
      <c r="AR74" s="8">
        <f t="shared" si="77"/>
        <v>0</v>
      </c>
      <c r="AS74" s="8">
        <f t="shared" si="78"/>
        <v>0</v>
      </c>
      <c r="AT74" s="8">
        <f t="shared" si="79"/>
        <v>0</v>
      </c>
      <c r="AU74" s="8" t="str">
        <f t="shared" si="80"/>
        <v/>
      </c>
      <c r="AV74" s="8" t="str">
        <f t="shared" si="25"/>
        <v/>
      </c>
      <c r="AW74" s="8" t="str">
        <f t="array" ref="AW74">IF(AG74,MMULT(MMULT(AI74:AJ74,$BY$30:$BZ$31),TRANSPOSE(AI74:AJ74)),"")</f>
        <v/>
      </c>
      <c r="AX74" s="8" t="str">
        <f t="shared" si="26"/>
        <v/>
      </c>
      <c r="AY74" s="8" t="str">
        <f t="array" ref="AY74">IF(AG74,MMULT(MMULT(AI74:AK74,$BY$60:$CA$62),TRANSPOSE(AI74:AK74)),"")</f>
        <v/>
      </c>
      <c r="AZ74" s="8" t="str">
        <f t="array" ref="AZ74">IF(AG74,MMULT(MMULT(AJ74:AK74,$BY$81:$BZ$82),TRANSPOSE(AJ74:AK74)),"")</f>
        <v/>
      </c>
      <c r="BA74" s="8" t="str">
        <f t="shared" si="27"/>
        <v/>
      </c>
      <c r="BB74" s="8" t="str">
        <f t="array" ref="BB74">IF(AG74,MMULT(MMULT(AL74:AM74,$BY$111:$BZ$112),TRANSPOSE(AL74:AM74)),"")</f>
        <v/>
      </c>
      <c r="BC74" s="8" t="str">
        <f t="shared" si="81"/>
        <v/>
      </c>
      <c r="BD74" s="8" t="str">
        <f t="shared" si="28"/>
        <v/>
      </c>
      <c r="BE74" s="8">
        <f t="shared" si="29"/>
        <v>1</v>
      </c>
      <c r="BF74" s="8">
        <f t="shared" si="86"/>
        <v>0.14500000000000007</v>
      </c>
      <c r="BG74" s="8">
        <f t="shared" si="82"/>
        <v>0.59863514084009428</v>
      </c>
      <c r="BH74" s="8">
        <f t="shared" si="31"/>
        <v>1</v>
      </c>
      <c r="BI74" s="8">
        <f t="shared" si="32"/>
        <v>0.14500000000000007</v>
      </c>
      <c r="BJ74" s="8">
        <f t="shared" si="83"/>
        <v>2.1025000000000023E-2</v>
      </c>
      <c r="BK74" s="8">
        <f t="shared" si="33"/>
        <v>1</v>
      </c>
      <c r="BL74" s="8">
        <f t="shared" si="84"/>
        <v>2.1025000000000023E-2</v>
      </c>
      <c r="BM74" s="8">
        <f t="shared" si="34"/>
        <v>0.14428097038043194</v>
      </c>
      <c r="BN74" s="8">
        <f t="array" ref="BN74">IF(BE74,$CA$29*SQRT(MMULT(MMULT(BH74:BI74,$BY$37:$BZ$38),TRANSPOSE(BH74:BI74))),"")</f>
        <v>2.9655154726305821E-2</v>
      </c>
      <c r="BO74" s="8">
        <f t="shared" si="35"/>
        <v>6.6795716069774649E-2</v>
      </c>
      <c r="BP74" s="8">
        <f t="array" ref="BP74">IF(BE74,$CA$59*SQRT(MMULT(MMULT(BH74:BJ74,$BY$69:$CA$71),TRANSPOSE(BH74:BJ74))),"")</f>
        <v>7.5818127306079147E-3</v>
      </c>
      <c r="BQ74" s="8">
        <f t="array" ref="BQ74">IF(BE74,$CA$80*SQRT(MMULT(MMULT(BI74:BJ74,$BY$88:$BZ$89),TRANSPOSE(BI74:BJ74))),"")</f>
        <v>3.3587952835589019E-2</v>
      </c>
      <c r="BR74" s="8">
        <f t="shared" si="36"/>
        <v>0.10476083540856793</v>
      </c>
      <c r="BS74" s="8">
        <f t="array" ref="BS74">IF(BE74,$CA$110*SQRT(MMULT(MMULT(BK74:BL74,$BY$118:$BZ$119),TRANSPOSE(BK74:BL74))),"")</f>
        <v>6.4171998137842537E-2</v>
      </c>
      <c r="BT74" s="8">
        <f t="shared" si="85"/>
        <v>7.5818127306079147E-3</v>
      </c>
      <c r="BU74" s="8">
        <f t="shared" si="37"/>
        <v>0.59105332810948641</v>
      </c>
      <c r="BV74" s="8">
        <f t="shared" si="38"/>
        <v>0.60621695357070216</v>
      </c>
      <c r="BX74" s="7" t="s">
        <v>61</v>
      </c>
      <c r="BY74" s="7">
        <f>SQRT(CA71)</f>
        <v>0.30691628841241664</v>
      </c>
      <c r="BZ74" s="7" t="s">
        <v>86</v>
      </c>
      <c r="CA74" s="7">
        <f>(CA76/BY66)*(BY67/CA68)</f>
        <v>10917.415372430261</v>
      </c>
      <c r="CB74" s="29"/>
      <c r="CC74" s="29"/>
      <c r="CM74" t="s">
        <v>95</v>
      </c>
      <c r="CN74">
        <f>$BY$87^2/CN15</f>
        <v>5.0605067314754136E-4</v>
      </c>
      <c r="CO74">
        <f t="shared" ref="CO74:DG74" si="133">$BY$87^2/CO15</f>
        <v>1.0121013462950827E-3</v>
      </c>
      <c r="CP74">
        <f t="shared" si="133"/>
        <v>1.0121013462950827E-3</v>
      </c>
      <c r="CQ74">
        <f t="shared" si="133"/>
        <v>1.0121013462950827E-3</v>
      </c>
      <c r="CR74">
        <f t="shared" si="133"/>
        <v>1.0121013462950827E-3</v>
      </c>
      <c r="CS74">
        <f t="shared" si="133"/>
        <v>1.0121013462950827E-3</v>
      </c>
      <c r="CT74">
        <f t="shared" si="133"/>
        <v>1.0121013462950827E-3</v>
      </c>
      <c r="CU74">
        <f t="shared" si="133"/>
        <v>1.0121013462950827E-3</v>
      </c>
      <c r="CV74">
        <f t="shared" si="133"/>
        <v>1.0121013462950827E-3</v>
      </c>
      <c r="CW74">
        <f t="shared" si="133"/>
        <v>1.0121013462950827E-3</v>
      </c>
      <c r="CX74">
        <f t="shared" si="133"/>
        <v>1.0121013462950827E-3</v>
      </c>
      <c r="CY74">
        <f t="shared" si="133"/>
        <v>1.0121013462950827E-3</v>
      </c>
      <c r="CZ74">
        <f t="shared" si="133"/>
        <v>1.0121013462950827E-3</v>
      </c>
      <c r="DA74">
        <f t="shared" si="133"/>
        <v>1.0121013462950827E-3</v>
      </c>
      <c r="DB74">
        <f t="shared" si="133"/>
        <v>1.0121013462950827E-3</v>
      </c>
      <c r="DC74">
        <f t="shared" si="133"/>
        <v>1.0121013462950827E-3</v>
      </c>
      <c r="DD74">
        <f t="shared" si="133"/>
        <v>1.0121013462950827E-3</v>
      </c>
      <c r="DE74">
        <f t="shared" si="133"/>
        <v>1.0121013462950827E-3</v>
      </c>
      <c r="DF74">
        <f t="shared" si="133"/>
        <v>1.0121013462950827E-3</v>
      </c>
      <c r="DG74">
        <f t="shared" si="133"/>
        <v>1.0121013462950827E-3</v>
      </c>
    </row>
    <row r="75" spans="1:111">
      <c r="A75" s="20">
        <v>60</v>
      </c>
      <c r="B75" s="44"/>
      <c r="C75" s="44"/>
      <c r="D75" s="59" t="str">
        <f t="shared" si="65"/>
        <v/>
      </c>
      <c r="E75" s="59" t="str">
        <f t="shared" si="4"/>
        <v/>
      </c>
      <c r="G75" s="52" t="s">
        <v>135</v>
      </c>
      <c r="H75" s="52">
        <f t="shared" ref="H75:AA75" si="134">IF(CN13,H72-H74,"")</f>
        <v>2.988043850199442E-2</v>
      </c>
      <c r="I75" s="52" t="str">
        <f t="shared" si="134"/>
        <v/>
      </c>
      <c r="J75" s="52" t="str">
        <f t="shared" si="134"/>
        <v/>
      </c>
      <c r="K75" s="52" t="str">
        <f t="shared" si="134"/>
        <v/>
      </c>
      <c r="L75" s="52" t="str">
        <f t="shared" si="134"/>
        <v/>
      </c>
      <c r="M75" s="52" t="str">
        <f t="shared" si="134"/>
        <v/>
      </c>
      <c r="N75" s="52" t="str">
        <f t="shared" si="134"/>
        <v/>
      </c>
      <c r="O75" s="52" t="str">
        <f t="shared" si="134"/>
        <v/>
      </c>
      <c r="P75" s="52" t="str">
        <f t="shared" si="134"/>
        <v/>
      </c>
      <c r="Q75" s="52" t="str">
        <f t="shared" si="134"/>
        <v/>
      </c>
      <c r="R75" s="52" t="str">
        <f t="shared" si="134"/>
        <v/>
      </c>
      <c r="S75" s="52" t="str">
        <f t="shared" si="134"/>
        <v/>
      </c>
      <c r="T75" s="52" t="str">
        <f t="shared" si="134"/>
        <v/>
      </c>
      <c r="U75" s="52" t="str">
        <f t="shared" si="134"/>
        <v/>
      </c>
      <c r="V75" s="52" t="str">
        <f t="shared" si="134"/>
        <v/>
      </c>
      <c r="W75" s="52" t="str">
        <f t="shared" si="134"/>
        <v/>
      </c>
      <c r="X75" s="52" t="str">
        <f t="shared" si="134"/>
        <v/>
      </c>
      <c r="Y75" s="52" t="str">
        <f t="shared" si="134"/>
        <v/>
      </c>
      <c r="Z75" s="52" t="str">
        <f t="shared" si="134"/>
        <v/>
      </c>
      <c r="AA75" s="52" t="str">
        <f t="shared" si="134"/>
        <v/>
      </c>
      <c r="AG75" s="8">
        <f t="shared" si="66"/>
        <v>0</v>
      </c>
      <c r="AH75" s="8">
        <f t="shared" si="67"/>
        <v>0</v>
      </c>
      <c r="AI75" s="8">
        <f t="shared" si="68"/>
        <v>0</v>
      </c>
      <c r="AJ75" s="8">
        <f t="shared" si="69"/>
        <v>0</v>
      </c>
      <c r="AK75" s="8">
        <f t="shared" si="70"/>
        <v>0</v>
      </c>
      <c r="AL75" s="8">
        <f t="shared" si="71"/>
        <v>0</v>
      </c>
      <c r="AM75" s="8">
        <f t="shared" si="72"/>
        <v>0</v>
      </c>
      <c r="AN75" s="8">
        <f t="shared" si="73"/>
        <v>0</v>
      </c>
      <c r="AO75" s="8">
        <f t="shared" si="74"/>
        <v>0</v>
      </c>
      <c r="AP75" s="8">
        <f t="shared" si="75"/>
        <v>0</v>
      </c>
      <c r="AQ75" s="8">
        <f t="shared" si="76"/>
        <v>0</v>
      </c>
      <c r="AR75" s="8">
        <f t="shared" si="77"/>
        <v>0</v>
      </c>
      <c r="AS75" s="8">
        <f t="shared" si="78"/>
        <v>0</v>
      </c>
      <c r="AT75" s="8">
        <f t="shared" si="79"/>
        <v>0</v>
      </c>
      <c r="AU75" s="8" t="str">
        <f t="shared" si="80"/>
        <v/>
      </c>
      <c r="AV75" s="8" t="str">
        <f t="shared" si="25"/>
        <v/>
      </c>
      <c r="AW75" s="8" t="str">
        <f t="array" ref="AW75">IF(AG75,MMULT(MMULT(AI75:AJ75,$BY$30:$BZ$31),TRANSPOSE(AI75:AJ75)),"")</f>
        <v/>
      </c>
      <c r="AX75" s="8" t="str">
        <f t="shared" si="26"/>
        <v/>
      </c>
      <c r="AY75" s="8" t="str">
        <f t="array" ref="AY75">IF(AG75,MMULT(MMULT(AI75:AK75,$BY$60:$CA$62),TRANSPOSE(AI75:AK75)),"")</f>
        <v/>
      </c>
      <c r="AZ75" s="8" t="str">
        <f t="array" ref="AZ75">IF(AG75,MMULT(MMULT(AJ75:AK75,$BY$81:$BZ$82),TRANSPOSE(AJ75:AK75)),"")</f>
        <v/>
      </c>
      <c r="BA75" s="8" t="str">
        <f t="shared" si="27"/>
        <v/>
      </c>
      <c r="BB75" s="8" t="str">
        <f t="array" ref="BB75">IF(AG75,MMULT(MMULT(AL75:AM75,$BY$111:$BZ$112),TRANSPOSE(AL75:AM75)),"")</f>
        <v/>
      </c>
      <c r="BC75" s="8" t="str">
        <f t="shared" si="81"/>
        <v/>
      </c>
      <c r="BD75" s="8" t="str">
        <f t="shared" si="28"/>
        <v/>
      </c>
      <c r="BE75" s="8">
        <f t="shared" si="29"/>
        <v>1</v>
      </c>
      <c r="BF75" s="8">
        <f t="shared" si="86"/>
        <v>0.14750000000000008</v>
      </c>
      <c r="BG75" s="8">
        <f t="shared" si="82"/>
        <v>0.60551660864961254</v>
      </c>
      <c r="BH75" s="8">
        <f t="shared" si="31"/>
        <v>1</v>
      </c>
      <c r="BI75" s="8">
        <f t="shared" si="32"/>
        <v>0.14750000000000008</v>
      </c>
      <c r="BJ75" s="8">
        <f t="shared" si="83"/>
        <v>2.1756250000000022E-2</v>
      </c>
      <c r="BK75" s="8">
        <f t="shared" si="33"/>
        <v>1</v>
      </c>
      <c r="BL75" s="8">
        <f t="shared" si="84"/>
        <v>2.1756250000000022E-2</v>
      </c>
      <c r="BM75" s="8">
        <f t="shared" si="34"/>
        <v>0.14428097038043194</v>
      </c>
      <c r="BN75" s="8">
        <f t="array" ref="BN75">IF(BE75,$CA$29*SQRT(MMULT(MMULT(BH75:BI75,$BY$37:$BZ$38),TRANSPOSE(BH75:BI75))),"")</f>
        <v>3.0120032140706104E-2</v>
      </c>
      <c r="BO75" s="8">
        <f t="shared" si="35"/>
        <v>6.7947366346839733E-2</v>
      </c>
      <c r="BP75" s="8">
        <f t="array" ref="BP75">IF(BE75,$CA$59*SQRT(MMULT(MMULT(BH75:BJ75,$BY$69:$CA$71),TRANSPOSE(BH75:BJ75))),"")</f>
        <v>7.5816938374624289E-3</v>
      </c>
      <c r="BQ75" s="8">
        <f t="array" ref="BQ75">IF(BE75,$CA$80*SQRT(MMULT(MMULT(BI75:BJ75,$BY$88:$BZ$89),TRANSPOSE(BI75:BJ75))),"")</f>
        <v>3.3549998253718002E-2</v>
      </c>
      <c r="BR75" s="8">
        <f t="shared" si="36"/>
        <v>0.10840441975541765</v>
      </c>
      <c r="BS75" s="8">
        <f t="array" ref="BS75">IF(BE75,$CA$110*SQRT(MMULT(MMULT(BK75:BL75,$BY$118:$BZ$119),TRANSPOSE(BK75:BL75))),"")</f>
        <v>6.498876603641815E-2</v>
      </c>
      <c r="BT75" s="8">
        <f t="shared" si="85"/>
        <v>7.5816938374624289E-3</v>
      </c>
      <c r="BU75" s="8">
        <f t="shared" si="37"/>
        <v>0.59793491481215011</v>
      </c>
      <c r="BV75" s="8">
        <f t="shared" si="38"/>
        <v>0.61309830248707498</v>
      </c>
      <c r="BX75" s="7" t="s">
        <v>12</v>
      </c>
      <c r="BY75" s="7">
        <f>IF(BY13&gt;BY59+2,BY13*LN(BY66/BY13)+2*(BY59+1)+2*(BY59+1)*(BY59+2)/(BY13-BY59-2),"")</f>
        <v>-133.73605011208889</v>
      </c>
      <c r="BZ75" s="7" t="s">
        <v>85</v>
      </c>
      <c r="CA75" s="7">
        <f>FDIST(CA74,CA68,BY67)</f>
        <v>7.2632779397672323E-19</v>
      </c>
      <c r="CB75" s="29"/>
      <c r="CC75" s="29"/>
      <c r="CM75" t="s">
        <v>96</v>
      </c>
      <c r="CN75">
        <f>CN71^2*CN74</f>
        <v>1.9473374012054652E-5</v>
      </c>
      <c r="CO75">
        <f t="shared" ref="CO75:DG75" si="135">CO71^2*CO74</f>
        <v>3.3417532005896316E-5</v>
      </c>
      <c r="CP75">
        <f t="shared" si="135"/>
        <v>3.3417532005896316E-5</v>
      </c>
      <c r="CQ75">
        <f t="shared" si="135"/>
        <v>3.3417532005896316E-5</v>
      </c>
      <c r="CR75">
        <f t="shared" si="135"/>
        <v>3.3417532005896316E-5</v>
      </c>
      <c r="CS75">
        <f t="shared" si="135"/>
        <v>3.3417532005896316E-5</v>
      </c>
      <c r="CT75">
        <f t="shared" si="135"/>
        <v>3.3417532005896316E-5</v>
      </c>
      <c r="CU75">
        <f t="shared" si="135"/>
        <v>3.3417532005896316E-5</v>
      </c>
      <c r="CV75">
        <f t="shared" si="135"/>
        <v>3.3417532005896316E-5</v>
      </c>
      <c r="CW75">
        <f t="shared" si="135"/>
        <v>3.3417532005896316E-5</v>
      </c>
      <c r="CX75">
        <f t="shared" si="135"/>
        <v>3.3417532005896316E-5</v>
      </c>
      <c r="CY75">
        <f t="shared" si="135"/>
        <v>3.3417532005896316E-5</v>
      </c>
      <c r="CZ75">
        <f t="shared" si="135"/>
        <v>3.3417532005896316E-5</v>
      </c>
      <c r="DA75">
        <f t="shared" si="135"/>
        <v>3.3417532005896316E-5</v>
      </c>
      <c r="DB75">
        <f t="shared" si="135"/>
        <v>3.3417532005896316E-5</v>
      </c>
      <c r="DC75">
        <f t="shared" si="135"/>
        <v>3.3417532005896316E-5</v>
      </c>
      <c r="DD75">
        <f t="shared" si="135"/>
        <v>3.3417532005896316E-5</v>
      </c>
      <c r="DE75">
        <f t="shared" si="135"/>
        <v>3.3417532005896316E-5</v>
      </c>
      <c r="DF75">
        <f t="shared" si="135"/>
        <v>3.3417532005896316E-5</v>
      </c>
      <c r="DG75">
        <f t="shared" si="135"/>
        <v>3.3417532005896316E-5</v>
      </c>
    </row>
    <row r="76" spans="1:111">
      <c r="A76" s="20">
        <v>61</v>
      </c>
      <c r="B76" s="44"/>
      <c r="C76" s="44"/>
      <c r="D76" s="59" t="str">
        <f t="shared" si="65"/>
        <v/>
      </c>
      <c r="E76" s="59" t="str">
        <f t="shared" si="4"/>
        <v/>
      </c>
      <c r="G76" s="52" t="s">
        <v>136</v>
      </c>
      <c r="H76" s="52">
        <f t="shared" ref="H76:AA76" si="136">IF(CN13,H72+H74,"")</f>
        <v>3.4722199534983782E-2</v>
      </c>
      <c r="I76" s="52" t="str">
        <f t="shared" si="136"/>
        <v/>
      </c>
      <c r="J76" s="52" t="str">
        <f t="shared" si="136"/>
        <v/>
      </c>
      <c r="K76" s="52" t="str">
        <f t="shared" si="136"/>
        <v/>
      </c>
      <c r="L76" s="52" t="str">
        <f t="shared" si="136"/>
        <v/>
      </c>
      <c r="M76" s="52" t="str">
        <f t="shared" si="136"/>
        <v/>
      </c>
      <c r="N76" s="52" t="str">
        <f t="shared" si="136"/>
        <v/>
      </c>
      <c r="O76" s="52" t="str">
        <f t="shared" si="136"/>
        <v/>
      </c>
      <c r="P76" s="52" t="str">
        <f t="shared" si="136"/>
        <v/>
      </c>
      <c r="Q76" s="52" t="str">
        <f t="shared" si="136"/>
        <v/>
      </c>
      <c r="R76" s="52" t="str">
        <f t="shared" si="136"/>
        <v/>
      </c>
      <c r="S76" s="52" t="str">
        <f t="shared" si="136"/>
        <v/>
      </c>
      <c r="T76" s="52" t="str">
        <f t="shared" si="136"/>
        <v/>
      </c>
      <c r="U76" s="52" t="str">
        <f t="shared" si="136"/>
        <v/>
      </c>
      <c r="V76" s="52" t="str">
        <f t="shared" si="136"/>
        <v/>
      </c>
      <c r="W76" s="52" t="str">
        <f t="shared" si="136"/>
        <v/>
      </c>
      <c r="X76" s="52" t="str">
        <f t="shared" si="136"/>
        <v/>
      </c>
      <c r="Y76" s="52" t="str">
        <f t="shared" si="136"/>
        <v/>
      </c>
      <c r="Z76" s="52" t="str">
        <f t="shared" si="136"/>
        <v/>
      </c>
      <c r="AA76" s="52" t="str">
        <f t="shared" si="136"/>
        <v/>
      </c>
      <c r="AG76" s="8">
        <f t="shared" si="66"/>
        <v>0</v>
      </c>
      <c r="AH76" s="8">
        <f t="shared" si="67"/>
        <v>0</v>
      </c>
      <c r="AI76" s="8">
        <f t="shared" si="68"/>
        <v>0</v>
      </c>
      <c r="AJ76" s="8">
        <f t="shared" si="69"/>
        <v>0</v>
      </c>
      <c r="AK76" s="8">
        <f t="shared" si="70"/>
        <v>0</v>
      </c>
      <c r="AL76" s="8">
        <f t="shared" si="71"/>
        <v>0</v>
      </c>
      <c r="AM76" s="8">
        <f t="shared" si="72"/>
        <v>0</v>
      </c>
      <c r="AN76" s="8">
        <f t="shared" si="73"/>
        <v>0</v>
      </c>
      <c r="AO76" s="8">
        <f t="shared" si="74"/>
        <v>0</v>
      </c>
      <c r="AP76" s="8">
        <f t="shared" si="75"/>
        <v>0</v>
      </c>
      <c r="AQ76" s="8">
        <f t="shared" si="76"/>
        <v>0</v>
      </c>
      <c r="AR76" s="8">
        <f t="shared" si="77"/>
        <v>0</v>
      </c>
      <c r="AS76" s="8">
        <f t="shared" si="78"/>
        <v>0</v>
      </c>
      <c r="AT76" s="8">
        <f t="shared" si="79"/>
        <v>0</v>
      </c>
      <c r="AU76" s="8" t="str">
        <f t="shared" si="80"/>
        <v/>
      </c>
      <c r="AV76" s="8" t="str">
        <f t="shared" si="25"/>
        <v/>
      </c>
      <c r="AW76" s="8" t="str">
        <f t="array" ref="AW76">IF(AG76,MMULT(MMULT(AI76:AJ76,$BY$30:$BZ$31),TRANSPOSE(AI76:AJ76)),"")</f>
        <v/>
      </c>
      <c r="AX76" s="8" t="str">
        <f t="shared" si="26"/>
        <v/>
      </c>
      <c r="AY76" s="8" t="str">
        <f t="array" ref="AY76">IF(AG76,MMULT(MMULT(AI76:AK76,$BY$60:$CA$62),TRANSPOSE(AI76:AK76)),"")</f>
        <v/>
      </c>
      <c r="AZ76" s="8" t="str">
        <f t="array" ref="AZ76">IF(AG76,MMULT(MMULT(AJ76:AK76,$BY$81:$BZ$82),TRANSPOSE(AJ76:AK76)),"")</f>
        <v/>
      </c>
      <c r="BA76" s="8" t="str">
        <f t="shared" si="27"/>
        <v/>
      </c>
      <c r="BB76" s="8" t="str">
        <f t="array" ref="BB76">IF(AG76,MMULT(MMULT(AL76:AM76,$BY$111:$BZ$112),TRANSPOSE(AL76:AM76)),"")</f>
        <v/>
      </c>
      <c r="BC76" s="8" t="str">
        <f t="shared" si="81"/>
        <v/>
      </c>
      <c r="BD76" s="8" t="str">
        <f t="shared" si="28"/>
        <v/>
      </c>
      <c r="BE76" s="8">
        <f t="shared" si="29"/>
        <v>1</v>
      </c>
      <c r="BF76" s="8">
        <f t="shared" si="86"/>
        <v>0.15000000000000008</v>
      </c>
      <c r="BG76" s="8">
        <f t="shared" si="82"/>
        <v>0.61231486770782761</v>
      </c>
      <c r="BH76" s="8">
        <f t="shared" si="31"/>
        <v>1</v>
      </c>
      <c r="BI76" s="8">
        <f t="shared" si="32"/>
        <v>0.15000000000000008</v>
      </c>
      <c r="BJ76" s="8">
        <f t="shared" si="83"/>
        <v>2.2500000000000023E-2</v>
      </c>
      <c r="BK76" s="8">
        <f t="shared" si="33"/>
        <v>1</v>
      </c>
      <c r="BL76" s="8">
        <f t="shared" si="84"/>
        <v>2.2500000000000023E-2</v>
      </c>
      <c r="BM76" s="8">
        <f t="shared" si="34"/>
        <v>0.14428097038043194</v>
      </c>
      <c r="BN76" s="8">
        <f t="array" ref="BN76">IF(BE76,$CA$29*SQRT(MMULT(MMULT(BH76:BI76,$BY$37:$BZ$38),TRANSPOSE(BH76:BI76))),"")</f>
        <v>3.0594121948238469E-2</v>
      </c>
      <c r="BO76" s="8">
        <f t="shared" si="35"/>
        <v>6.9099016623904802E-2</v>
      </c>
      <c r="BP76" s="8">
        <f t="array" ref="BP76">IF(BE76,$CA$59*SQRT(MMULT(MMULT(BH76:BJ76,$BY$69:$CA$71),TRANSPOSE(BH76:BJ76))),"")</f>
        <v>7.5772594267569564E-3</v>
      </c>
      <c r="BQ76" s="8">
        <f t="array" ref="BQ76">IF(BE76,$CA$80*SQRT(MMULT(MMULT(BI76:BJ76,$BY$88:$BZ$89),TRANSPOSE(BI76:BJ76))),"")</f>
        <v>3.3504604869283194E-2</v>
      </c>
      <c r="BR76" s="8">
        <f t="shared" si="36"/>
        <v>0.1121102875953759</v>
      </c>
      <c r="BS76" s="8">
        <f t="array" ref="BS76">IF(BE76,$CA$110*SQRT(MMULT(MMULT(BK76:BL76,$BY$118:$BZ$119),TRANSPOSE(BK76:BL76))),"")</f>
        <v>6.5874451516363217E-2</v>
      </c>
      <c r="BT76" s="8">
        <f t="shared" si="85"/>
        <v>7.5772594267569564E-3</v>
      </c>
      <c r="BU76" s="8">
        <f t="shared" si="37"/>
        <v>0.6047376082810707</v>
      </c>
      <c r="BV76" s="8">
        <f t="shared" si="38"/>
        <v>0.61989212713458453</v>
      </c>
      <c r="BX76" s="7" t="s">
        <v>62</v>
      </c>
      <c r="BY76" s="7">
        <f>BY25</f>
        <v>0.8117714285714287</v>
      </c>
      <c r="BZ76" s="7" t="s">
        <v>84</v>
      </c>
      <c r="CA76" s="7">
        <f>BY76-BY66</f>
        <v>0.81136267846169041</v>
      </c>
      <c r="CB76" s="29"/>
      <c r="CC76" s="29"/>
      <c r="CM76" t="s">
        <v>97</v>
      </c>
      <c r="CN76" s="11">
        <f t="array" ref="CN76">MMULT(TRANSPOSE(CN72:CN73),MMULT($BY$88:$BZ$89,CN72:CN73))</f>
        <v>2.2941409198865242E-6</v>
      </c>
      <c r="CO76" s="11">
        <f t="array" ref="CO76">MMULT(TRANSPOSE(CO72:CO73),MMULT($BY$88:$BZ$89,CO72:CO73))</f>
        <v>5.3960023299403031E-7</v>
      </c>
      <c r="CP76" s="11">
        <f t="array" ref="CP76">MMULT(TRANSPOSE(CP72:CP73),MMULT($BY$88:$BZ$89,CP72:CP73))</f>
        <v>5.3960023299403031E-7</v>
      </c>
      <c r="CQ76" s="11">
        <f t="array" ref="CQ76">MMULT(TRANSPOSE(CQ72:CQ73),MMULT($BY$88:$BZ$89,CQ72:CQ73))</f>
        <v>5.3960023299403031E-7</v>
      </c>
      <c r="CR76" s="11">
        <f t="array" ref="CR76">MMULT(TRANSPOSE(CR72:CR73),MMULT($BY$88:$BZ$89,CR72:CR73))</f>
        <v>5.3960023299403031E-7</v>
      </c>
      <c r="CS76" s="11">
        <f t="array" ref="CS76">MMULT(TRANSPOSE(CS72:CS73),MMULT($BY$88:$BZ$89,CS72:CS73))</f>
        <v>5.3960023299403031E-7</v>
      </c>
      <c r="CT76" s="11">
        <f t="array" ref="CT76">MMULT(TRANSPOSE(CT72:CT73),MMULT($BY$88:$BZ$89,CT72:CT73))</f>
        <v>5.3960023299403031E-7</v>
      </c>
      <c r="CU76" s="11">
        <f t="array" ref="CU76">MMULT(TRANSPOSE(CU72:CU73),MMULT($BY$88:$BZ$89,CU72:CU73))</f>
        <v>5.3960023299403031E-7</v>
      </c>
      <c r="CV76" s="11">
        <f t="array" ref="CV76">MMULT(TRANSPOSE(CV72:CV73),MMULT($BY$88:$BZ$89,CV72:CV73))</f>
        <v>5.3960023299403031E-7</v>
      </c>
      <c r="CW76" s="11">
        <f t="array" ref="CW76">MMULT(TRANSPOSE(CW72:CW73),MMULT($BY$88:$BZ$89,CW72:CW73))</f>
        <v>5.3960023299403031E-7</v>
      </c>
      <c r="CX76" s="11">
        <f t="array" ref="CX76">MMULT(TRANSPOSE(CX72:CX73),MMULT($BY$88:$BZ$89,CX72:CX73))</f>
        <v>5.3960023299403031E-7</v>
      </c>
      <c r="CY76" s="11">
        <f t="array" ref="CY76">MMULT(TRANSPOSE(CY72:CY73),MMULT($BY$88:$BZ$89,CY72:CY73))</f>
        <v>5.3960023299403031E-7</v>
      </c>
      <c r="CZ76" s="11">
        <f t="array" ref="CZ76">MMULT(TRANSPOSE(CZ72:CZ73),MMULT($BY$88:$BZ$89,CZ72:CZ73))</f>
        <v>5.3960023299403031E-7</v>
      </c>
      <c r="DA76" s="11">
        <f t="array" ref="DA76">MMULT(TRANSPOSE(DA72:DA73),MMULT($BY$88:$BZ$89,DA72:DA73))</f>
        <v>5.3960023299403031E-7</v>
      </c>
      <c r="DB76" s="11">
        <f t="array" ref="DB76">MMULT(TRANSPOSE(DB72:DB73),MMULT($BY$88:$BZ$89,DB72:DB73))</f>
        <v>5.3960023299403031E-7</v>
      </c>
      <c r="DC76" s="11">
        <f t="array" ref="DC76">MMULT(TRANSPOSE(DC72:DC73),MMULT($BY$88:$BZ$89,DC72:DC73))</f>
        <v>5.3960023299403031E-7</v>
      </c>
      <c r="DD76" s="11">
        <f t="array" ref="DD76">MMULT(TRANSPOSE(DD72:DD73),MMULT($BY$88:$BZ$89,DD72:DD73))</f>
        <v>5.3960023299403031E-7</v>
      </c>
      <c r="DE76" s="11">
        <f t="array" ref="DE76">MMULT(TRANSPOSE(DE72:DE73),MMULT($BY$88:$BZ$89,DE72:DE73))</f>
        <v>5.3960023299403031E-7</v>
      </c>
      <c r="DF76" s="11">
        <f t="array" ref="DF76">MMULT(TRANSPOSE(DF72:DF73),MMULT($BY$88:$BZ$89,DF72:DF73))</f>
        <v>5.3960023299403031E-7</v>
      </c>
      <c r="DG76" s="11">
        <f t="array" ref="DG76">MMULT(TRANSPOSE(DG72:DG73),MMULT($BY$88:$BZ$89,DG72:DG73))</f>
        <v>5.3960023299403031E-7</v>
      </c>
    </row>
    <row r="77" spans="1:111">
      <c r="A77" s="20">
        <v>62</v>
      </c>
      <c r="B77" s="44"/>
      <c r="C77" s="44"/>
      <c r="D77" s="59" t="str">
        <f t="shared" si="65"/>
        <v/>
      </c>
      <c r="E77" s="59" t="str">
        <f t="shared" si="4"/>
        <v/>
      </c>
      <c r="P77" s="24"/>
      <c r="Q77" s="24"/>
      <c r="R77" s="24"/>
      <c r="S77" s="24"/>
      <c r="T77" s="24"/>
      <c r="U77" s="24"/>
      <c r="V77" s="24"/>
      <c r="W77" s="24"/>
      <c r="X77" s="24"/>
      <c r="Y77" s="24"/>
      <c r="Z77" s="24"/>
      <c r="AA77" s="24"/>
      <c r="AG77" s="8">
        <f t="shared" si="66"/>
        <v>0</v>
      </c>
      <c r="AH77" s="8">
        <f t="shared" si="67"/>
        <v>0</v>
      </c>
      <c r="AI77" s="8">
        <f t="shared" si="68"/>
        <v>0</v>
      </c>
      <c r="AJ77" s="8">
        <f t="shared" si="69"/>
        <v>0</v>
      </c>
      <c r="AK77" s="8">
        <f t="shared" si="70"/>
        <v>0</v>
      </c>
      <c r="AL77" s="8">
        <f t="shared" si="71"/>
        <v>0</v>
      </c>
      <c r="AM77" s="8">
        <f t="shared" si="72"/>
        <v>0</v>
      </c>
      <c r="AN77" s="8">
        <f t="shared" si="73"/>
        <v>0</v>
      </c>
      <c r="AO77" s="8">
        <f t="shared" si="74"/>
        <v>0</v>
      </c>
      <c r="AP77" s="8">
        <f t="shared" si="75"/>
        <v>0</v>
      </c>
      <c r="AQ77" s="8">
        <f t="shared" si="76"/>
        <v>0</v>
      </c>
      <c r="AR77" s="8">
        <f t="shared" si="77"/>
        <v>0</v>
      </c>
      <c r="AS77" s="8">
        <f t="shared" si="78"/>
        <v>0</v>
      </c>
      <c r="AT77" s="8">
        <f t="shared" si="79"/>
        <v>0</v>
      </c>
      <c r="AU77" s="8" t="str">
        <f t="shared" si="80"/>
        <v/>
      </c>
      <c r="AV77" s="8" t="str">
        <f t="shared" si="25"/>
        <v/>
      </c>
      <c r="AW77" s="8" t="str">
        <f t="array" ref="AW77">IF(AG77,MMULT(MMULT(AI77:AJ77,$BY$30:$BZ$31),TRANSPOSE(AI77:AJ77)),"")</f>
        <v/>
      </c>
      <c r="AX77" s="8" t="str">
        <f t="shared" si="26"/>
        <v/>
      </c>
      <c r="AY77" s="8" t="str">
        <f t="array" ref="AY77">IF(AG77,MMULT(MMULT(AI77:AK77,$BY$60:$CA$62),TRANSPOSE(AI77:AK77)),"")</f>
        <v/>
      </c>
      <c r="AZ77" s="8" t="str">
        <f t="array" ref="AZ77">IF(AG77,MMULT(MMULT(AJ77:AK77,$BY$81:$BZ$82),TRANSPOSE(AJ77:AK77)),"")</f>
        <v/>
      </c>
      <c r="BA77" s="8" t="str">
        <f t="shared" si="27"/>
        <v/>
      </c>
      <c r="BB77" s="8" t="str">
        <f t="array" ref="BB77">IF(AG77,MMULT(MMULT(AL77:AM77,$BY$111:$BZ$112),TRANSPOSE(AL77:AM77)),"")</f>
        <v/>
      </c>
      <c r="BC77" s="8" t="str">
        <f t="shared" si="81"/>
        <v/>
      </c>
      <c r="BD77" s="8" t="str">
        <f t="shared" si="28"/>
        <v/>
      </c>
      <c r="BE77" s="8">
        <f t="shared" si="29"/>
        <v>1</v>
      </c>
      <c r="BF77" s="8">
        <f t="shared" si="86"/>
        <v>0.15250000000000008</v>
      </c>
      <c r="BG77" s="8">
        <f t="shared" si="82"/>
        <v>0.61902991801473961</v>
      </c>
      <c r="BH77" s="8">
        <f t="shared" si="31"/>
        <v>1</v>
      </c>
      <c r="BI77" s="8">
        <f t="shared" si="32"/>
        <v>0.15250000000000008</v>
      </c>
      <c r="BJ77" s="8">
        <f t="shared" si="83"/>
        <v>2.3256250000000023E-2</v>
      </c>
      <c r="BK77" s="8">
        <f t="shared" si="33"/>
        <v>1</v>
      </c>
      <c r="BL77" s="8">
        <f t="shared" si="84"/>
        <v>2.3256250000000023E-2</v>
      </c>
      <c r="BM77" s="8">
        <f t="shared" si="34"/>
        <v>0.14428097038043194</v>
      </c>
      <c r="BN77" s="8">
        <f t="array" ref="BN77">IF(BE77,$CA$29*SQRT(MMULT(MMULT(BH77:BI77,$BY$37:$BZ$38),TRANSPOSE(BH77:BI77))),"")</f>
        <v>3.1077002537579022E-2</v>
      </c>
      <c r="BO77" s="8">
        <f t="shared" si="35"/>
        <v>7.0250666900969885E-2</v>
      </c>
      <c r="BP77" s="8">
        <f t="array" ref="BP77">IF(BE77,$CA$59*SQRT(MMULT(MMULT(BH77:BJ77,$BY$69:$CA$71),TRANSPOSE(BH77:BJ77))),"")</f>
        <v>7.5687313214713708E-3</v>
      </c>
      <c r="BQ77" s="8">
        <f t="array" ref="BQ77">IF(BE77,$CA$80*SQRT(MMULT(MMULT(BI77:BJ77,$BY$88:$BZ$89),TRANSPOSE(BI77:BJ77))),"")</f>
        <v>3.3453213748608622E-2</v>
      </c>
      <c r="BR77" s="8">
        <f t="shared" si="36"/>
        <v>0.1158784389284427</v>
      </c>
      <c r="BS77" s="8">
        <f t="array" ref="BS77">IF(BE77,$CA$110*SQRT(MMULT(MMULT(BK77:BL77,$BY$118:$BZ$119),TRANSPOSE(BK77:BL77))),"")</f>
        <v>6.6829588441718657E-2</v>
      </c>
      <c r="BT77" s="8">
        <f t="shared" si="85"/>
        <v>7.5687313214713708E-3</v>
      </c>
      <c r="BU77" s="8">
        <f t="shared" si="37"/>
        <v>0.61146118669326821</v>
      </c>
      <c r="BV77" s="8">
        <f t="shared" si="38"/>
        <v>0.62659864933621101</v>
      </c>
      <c r="BX77" s="7" t="s">
        <v>63</v>
      </c>
      <c r="BY77" s="7">
        <f>1-BY66/BY76</f>
        <v>0.99949647142612841</v>
      </c>
      <c r="BZ77" s="7" t="s">
        <v>64</v>
      </c>
      <c r="CA77" s="7">
        <f>1-(1-BY77)*CA67/BY67</f>
        <v>0.99940492077633358</v>
      </c>
      <c r="CM77" t="s">
        <v>98</v>
      </c>
      <c r="CN77">
        <f>CN75+CN76</f>
        <v>2.1767514931941176E-5</v>
      </c>
      <c r="CO77">
        <f t="shared" ref="CO77:DG77" si="137">CO75+CO76</f>
        <v>3.3957132238890343E-5</v>
      </c>
      <c r="CP77">
        <f t="shared" si="137"/>
        <v>3.3957132238890343E-5</v>
      </c>
      <c r="CQ77">
        <f t="shared" si="137"/>
        <v>3.3957132238890343E-5</v>
      </c>
      <c r="CR77">
        <f t="shared" si="137"/>
        <v>3.3957132238890343E-5</v>
      </c>
      <c r="CS77">
        <f t="shared" si="137"/>
        <v>3.3957132238890343E-5</v>
      </c>
      <c r="CT77">
        <f t="shared" si="137"/>
        <v>3.3957132238890343E-5</v>
      </c>
      <c r="CU77">
        <f t="shared" si="137"/>
        <v>3.3957132238890343E-5</v>
      </c>
      <c r="CV77">
        <f t="shared" si="137"/>
        <v>3.3957132238890343E-5</v>
      </c>
      <c r="CW77">
        <f t="shared" si="137"/>
        <v>3.3957132238890343E-5</v>
      </c>
      <c r="CX77">
        <f t="shared" si="137"/>
        <v>3.3957132238890343E-5</v>
      </c>
      <c r="CY77">
        <f t="shared" si="137"/>
        <v>3.3957132238890343E-5</v>
      </c>
      <c r="CZ77">
        <f t="shared" si="137"/>
        <v>3.3957132238890343E-5</v>
      </c>
      <c r="DA77">
        <f t="shared" si="137"/>
        <v>3.3957132238890343E-5</v>
      </c>
      <c r="DB77">
        <f t="shared" si="137"/>
        <v>3.3957132238890343E-5</v>
      </c>
      <c r="DC77">
        <f t="shared" si="137"/>
        <v>3.3957132238890343E-5</v>
      </c>
      <c r="DD77">
        <f t="shared" si="137"/>
        <v>3.3957132238890343E-5</v>
      </c>
      <c r="DE77">
        <f t="shared" si="137"/>
        <v>3.3957132238890343E-5</v>
      </c>
      <c r="DF77">
        <f t="shared" si="137"/>
        <v>3.3957132238890343E-5</v>
      </c>
      <c r="DG77">
        <f t="shared" si="137"/>
        <v>3.3957132238890343E-5</v>
      </c>
    </row>
    <row r="78" spans="1:111">
      <c r="A78" s="20">
        <v>63</v>
      </c>
      <c r="B78" s="44"/>
      <c r="C78" s="44"/>
      <c r="D78" s="59" t="str">
        <f t="shared" si="65"/>
        <v/>
      </c>
      <c r="E78" s="59" t="str">
        <f t="shared" si="4"/>
        <v/>
      </c>
      <c r="H78" s="40" t="s">
        <v>110</v>
      </c>
      <c r="I78" s="45"/>
      <c r="J78" s="45"/>
      <c r="K78" s="45"/>
      <c r="L78" s="40" t="str">
        <f>CM113</f>
        <v>model 1</v>
      </c>
      <c r="M78" s="40" t="str">
        <f>BY28</f>
        <v>y = a.0 + a.1*x</v>
      </c>
      <c r="N78" s="45"/>
      <c r="O78" s="45"/>
      <c r="P78" s="24"/>
      <c r="Q78" s="24"/>
      <c r="R78" s="24"/>
      <c r="S78" s="24"/>
      <c r="T78" s="24"/>
      <c r="U78" s="24"/>
      <c r="V78" s="24"/>
      <c r="W78" s="24"/>
      <c r="X78" s="24"/>
      <c r="Y78" s="24"/>
      <c r="Z78" s="24"/>
      <c r="AA78" s="24"/>
      <c r="AG78" s="8">
        <f t="shared" si="66"/>
        <v>0</v>
      </c>
      <c r="AH78" s="8">
        <f t="shared" si="67"/>
        <v>0</v>
      </c>
      <c r="AI78" s="8">
        <f t="shared" si="68"/>
        <v>0</v>
      </c>
      <c r="AJ78" s="8">
        <f t="shared" si="69"/>
        <v>0</v>
      </c>
      <c r="AK78" s="8">
        <f t="shared" si="70"/>
        <v>0</v>
      </c>
      <c r="AL78" s="8">
        <f t="shared" si="71"/>
        <v>0</v>
      </c>
      <c r="AM78" s="8">
        <f t="shared" si="72"/>
        <v>0</v>
      </c>
      <c r="AN78" s="8">
        <f t="shared" si="73"/>
        <v>0</v>
      </c>
      <c r="AO78" s="8">
        <f t="shared" si="74"/>
        <v>0</v>
      </c>
      <c r="AP78" s="8">
        <f t="shared" si="75"/>
        <v>0</v>
      </c>
      <c r="AQ78" s="8">
        <f t="shared" si="76"/>
        <v>0</v>
      </c>
      <c r="AR78" s="8">
        <f t="shared" si="77"/>
        <v>0</v>
      </c>
      <c r="AS78" s="8">
        <f t="shared" si="78"/>
        <v>0</v>
      </c>
      <c r="AT78" s="8">
        <f t="shared" si="79"/>
        <v>0</v>
      </c>
      <c r="AU78" s="8" t="str">
        <f t="shared" si="80"/>
        <v/>
      </c>
      <c r="AV78" s="8" t="str">
        <f t="shared" si="25"/>
        <v/>
      </c>
      <c r="AW78" s="8" t="str">
        <f t="array" ref="AW78">IF(AG78,MMULT(MMULT(AI78:AJ78,$BY$30:$BZ$31),TRANSPOSE(AI78:AJ78)),"")</f>
        <v/>
      </c>
      <c r="AX78" s="8" t="str">
        <f t="shared" si="26"/>
        <v/>
      </c>
      <c r="AY78" s="8" t="str">
        <f t="array" ref="AY78">IF(AG78,MMULT(MMULT(AI78:AK78,$BY$60:$CA$62),TRANSPOSE(AI78:AK78)),"")</f>
        <v/>
      </c>
      <c r="AZ78" s="8" t="str">
        <f t="array" ref="AZ78">IF(AG78,MMULT(MMULT(AJ78:AK78,$BY$81:$BZ$82),TRANSPOSE(AJ78:AK78)),"")</f>
        <v/>
      </c>
      <c r="BA78" s="8" t="str">
        <f t="shared" si="27"/>
        <v/>
      </c>
      <c r="BB78" s="8" t="str">
        <f t="array" ref="BB78">IF(AG78,MMULT(MMULT(AL78:AM78,$BY$111:$BZ$112),TRANSPOSE(AL78:AM78)),"")</f>
        <v/>
      </c>
      <c r="BC78" s="8" t="str">
        <f t="shared" si="81"/>
        <v/>
      </c>
      <c r="BD78" s="8" t="str">
        <f t="shared" si="28"/>
        <v/>
      </c>
      <c r="BE78" s="8">
        <f t="shared" si="29"/>
        <v>1</v>
      </c>
      <c r="BF78" s="8">
        <f t="shared" si="86"/>
        <v>0.15500000000000008</v>
      </c>
      <c r="BG78" s="8">
        <f t="shared" si="82"/>
        <v>0.62566175957034831</v>
      </c>
      <c r="BH78" s="8">
        <f t="shared" si="31"/>
        <v>1</v>
      </c>
      <c r="BI78" s="8">
        <f t="shared" si="32"/>
        <v>0.15500000000000008</v>
      </c>
      <c r="BJ78" s="8">
        <f t="shared" si="83"/>
        <v>2.4025000000000026E-2</v>
      </c>
      <c r="BK78" s="8">
        <f t="shared" si="33"/>
        <v>1</v>
      </c>
      <c r="BL78" s="8">
        <f t="shared" si="84"/>
        <v>2.4025000000000026E-2</v>
      </c>
      <c r="BM78" s="8">
        <f t="shared" si="34"/>
        <v>0.14428097038043194</v>
      </c>
      <c r="BN78" s="8">
        <f t="array" ref="BN78">IF(BE78,$CA$29*SQRT(MMULT(MMULT(BH78:BI78,$BY$37:$BZ$38),TRANSPOSE(BH78:BI78))),"")</f>
        <v>3.1568270509614346E-2</v>
      </c>
      <c r="BO78" s="8">
        <f t="shared" si="35"/>
        <v>7.1402317178034969E-2</v>
      </c>
      <c r="BP78" s="8">
        <f t="array" ref="BP78">IF(BE78,$CA$59*SQRT(MMULT(MMULT(BH78:BJ78,$BY$69:$CA$71),TRANSPOSE(BH78:BJ78))),"")</f>
        <v>7.5563537534190624E-3</v>
      </c>
      <c r="BQ78" s="8">
        <f t="array" ref="BQ78">IF(BE78,$CA$80*SQRT(MMULT(MMULT(BI78:BJ78,$BY$88:$BZ$89),TRANSPOSE(BI78:BJ78))),"")</f>
        <v>3.3397355382245947E-2</v>
      </c>
      <c r="BR78" s="8">
        <f t="shared" si="36"/>
        <v>0.11970887375461804</v>
      </c>
      <c r="BS78" s="8">
        <f t="array" ref="BS78">IF(BE78,$CA$110*SQRT(MMULT(MMULT(BK78:BL78,$BY$118:$BZ$119),TRANSPOSE(BK78:BL78))),"")</f>
        <v>6.7854522641355691E-2</v>
      </c>
      <c r="BT78" s="8">
        <f t="shared" si="85"/>
        <v>7.5563537534190624E-3</v>
      </c>
      <c r="BU78" s="8">
        <f t="shared" si="37"/>
        <v>0.6181054058169293</v>
      </c>
      <c r="BV78" s="8">
        <f t="shared" si="38"/>
        <v>0.63321811332376732</v>
      </c>
      <c r="CM78" s="27" t="s">
        <v>88</v>
      </c>
      <c r="CN78">
        <f>IF(CN13,CN70,"")</f>
        <v>3.6822467226610936E-2</v>
      </c>
      <c r="CO78" t="str">
        <f t="shared" ref="CO78:DG78" si="138">IF(CO13,CO70,"")</f>
        <v/>
      </c>
      <c r="CP78" t="str">
        <f t="shared" si="138"/>
        <v/>
      </c>
      <c r="CQ78" t="str">
        <f t="shared" si="138"/>
        <v/>
      </c>
      <c r="CR78" t="str">
        <f t="shared" si="138"/>
        <v/>
      </c>
      <c r="CS78" t="str">
        <f t="shared" si="138"/>
        <v/>
      </c>
      <c r="CT78" t="str">
        <f t="shared" si="138"/>
        <v/>
      </c>
      <c r="CU78" t="str">
        <f t="shared" si="138"/>
        <v/>
      </c>
      <c r="CV78" t="str">
        <f t="shared" si="138"/>
        <v/>
      </c>
      <c r="CW78" t="str">
        <f t="shared" si="138"/>
        <v/>
      </c>
      <c r="CX78" t="str">
        <f t="shared" si="138"/>
        <v/>
      </c>
      <c r="CY78" t="str">
        <f t="shared" si="138"/>
        <v/>
      </c>
      <c r="CZ78" t="str">
        <f t="shared" si="138"/>
        <v/>
      </c>
      <c r="DA78" t="str">
        <f t="shared" si="138"/>
        <v/>
      </c>
      <c r="DB78" t="str">
        <f t="shared" si="138"/>
        <v/>
      </c>
      <c r="DC78" t="str">
        <f t="shared" si="138"/>
        <v/>
      </c>
      <c r="DD78" t="str">
        <f t="shared" si="138"/>
        <v/>
      </c>
      <c r="DE78" t="str">
        <f t="shared" si="138"/>
        <v/>
      </c>
      <c r="DF78" t="str">
        <f t="shared" si="138"/>
        <v/>
      </c>
      <c r="DG78" t="str">
        <f t="shared" si="138"/>
        <v/>
      </c>
    </row>
    <row r="79" spans="1:111">
      <c r="A79" s="20">
        <v>64</v>
      </c>
      <c r="B79" s="44"/>
      <c r="C79" s="44"/>
      <c r="D79" s="59" t="str">
        <f t="shared" si="65"/>
        <v/>
      </c>
      <c r="E79" s="59" t="str">
        <f t="shared" si="4"/>
        <v/>
      </c>
      <c r="G79" s="20" t="s">
        <v>108</v>
      </c>
      <c r="H79" s="24">
        <f>IF(CA13,CN119,"")</f>
        <v>3.5714595991588417E-2</v>
      </c>
      <c r="I79" s="46"/>
      <c r="J79" s="46"/>
      <c r="K79" s="46"/>
      <c r="L79" s="46"/>
      <c r="M79" s="46"/>
      <c r="N79" s="46"/>
      <c r="O79" s="46"/>
      <c r="P79" s="24"/>
      <c r="Q79" s="24"/>
      <c r="R79" s="24"/>
      <c r="S79" s="24"/>
      <c r="T79" s="24"/>
      <c r="U79" s="24"/>
      <c r="V79" s="24"/>
      <c r="W79" s="24"/>
      <c r="X79" s="24"/>
      <c r="Y79" s="24"/>
      <c r="Z79" s="24"/>
      <c r="AA79" s="24"/>
      <c r="AG79" s="8">
        <f t="shared" si="66"/>
        <v>0</v>
      </c>
      <c r="AH79" s="8">
        <f t="shared" si="67"/>
        <v>0</v>
      </c>
      <c r="AI79" s="8">
        <f t="shared" si="68"/>
        <v>0</v>
      </c>
      <c r="AJ79" s="8">
        <f t="shared" si="69"/>
        <v>0</v>
      </c>
      <c r="AK79" s="8">
        <f t="shared" si="70"/>
        <v>0</v>
      </c>
      <c r="AL79" s="8">
        <f t="shared" si="71"/>
        <v>0</v>
      </c>
      <c r="AM79" s="8">
        <f t="shared" si="72"/>
        <v>0</v>
      </c>
      <c r="AN79" s="8">
        <f t="shared" si="73"/>
        <v>0</v>
      </c>
      <c r="AO79" s="8">
        <f t="shared" si="74"/>
        <v>0</v>
      </c>
      <c r="AP79" s="8">
        <f t="shared" si="75"/>
        <v>0</v>
      </c>
      <c r="AQ79" s="8">
        <f t="shared" si="76"/>
        <v>0</v>
      </c>
      <c r="AR79" s="8">
        <f t="shared" si="77"/>
        <v>0</v>
      </c>
      <c r="AS79" s="8">
        <f t="shared" si="78"/>
        <v>0</v>
      </c>
      <c r="AT79" s="8">
        <f t="shared" si="79"/>
        <v>0</v>
      </c>
      <c r="AU79" s="8" t="str">
        <f t="shared" si="80"/>
        <v/>
      </c>
      <c r="AV79" s="8" t="str">
        <f t="shared" si="25"/>
        <v/>
      </c>
      <c r="AW79" s="8" t="str">
        <f t="array" ref="AW79">IF(AG79,MMULT(MMULT(AI79:AJ79,$BY$30:$BZ$31),TRANSPOSE(AI79:AJ79)),"")</f>
        <v/>
      </c>
      <c r="AX79" s="8" t="str">
        <f t="shared" si="26"/>
        <v/>
      </c>
      <c r="AY79" s="8" t="str">
        <f t="array" ref="AY79">IF(AG79,MMULT(MMULT(AI79:AK79,$BY$60:$CA$62),TRANSPOSE(AI79:AK79)),"")</f>
        <v/>
      </c>
      <c r="AZ79" s="8" t="str">
        <f t="array" ref="AZ79">IF(AG79,MMULT(MMULT(AJ79:AK79,$BY$81:$BZ$82),TRANSPOSE(AJ79:AK79)),"")</f>
        <v/>
      </c>
      <c r="BA79" s="8" t="str">
        <f t="shared" si="27"/>
        <v/>
      </c>
      <c r="BB79" s="8" t="str">
        <f t="array" ref="BB79">IF(AG79,MMULT(MMULT(AL79:AM79,$BY$111:$BZ$112),TRANSPOSE(AL79:AM79)),"")</f>
        <v/>
      </c>
      <c r="BC79" s="8" t="str">
        <f t="shared" si="81"/>
        <v/>
      </c>
      <c r="BD79" s="8" t="str">
        <f t="shared" si="28"/>
        <v/>
      </c>
      <c r="BE79" s="8">
        <f t="shared" si="29"/>
        <v>1</v>
      </c>
      <c r="BF79" s="8">
        <f t="shared" si="86"/>
        <v>0.15750000000000008</v>
      </c>
      <c r="BG79" s="8">
        <f t="shared" si="82"/>
        <v>0.63221039237465382</v>
      </c>
      <c r="BH79" s="8">
        <f t="shared" si="31"/>
        <v>1</v>
      </c>
      <c r="BI79" s="8">
        <f t="shared" si="32"/>
        <v>0.15750000000000008</v>
      </c>
      <c r="BJ79" s="8">
        <f t="shared" si="83"/>
        <v>2.4806250000000026E-2</v>
      </c>
      <c r="BK79" s="8">
        <f t="shared" si="33"/>
        <v>1</v>
      </c>
      <c r="BL79" s="8">
        <f t="shared" si="84"/>
        <v>2.4806250000000026E-2</v>
      </c>
      <c r="BM79" s="8">
        <f t="shared" si="34"/>
        <v>0.14428097038043194</v>
      </c>
      <c r="BN79" s="8">
        <f t="array" ref="BN79">IF(BE79,$CA$29*SQRT(MMULT(MMULT(BH79:BI79,$BY$37:$BZ$38),TRANSPOSE(BH79:BI79))),"")</f>
        <v>3.2067540387846538E-2</v>
      </c>
      <c r="BO79" s="8">
        <f t="shared" si="35"/>
        <v>7.2553967455100052E-2</v>
      </c>
      <c r="BP79" s="8">
        <f t="array" ref="BP79">IF(BE79,$CA$59*SQRT(MMULT(MMULT(BH79:BJ79,$BY$69:$CA$71),TRANSPOSE(BH79:BJ79))),"")</f>
        <v>7.5403947727247572E-3</v>
      </c>
      <c r="BQ79" s="8">
        <f t="array" ref="BQ79">IF(BE79,$CA$80*SQRT(MMULT(MMULT(BI79:BJ79,$BY$88:$BZ$89),TRANSPOSE(BI79:BJ79))),"")</f>
        <v>3.3338652755779997E-2</v>
      </c>
      <c r="BR79" s="8">
        <f t="shared" si="36"/>
        <v>0.12360159207390192</v>
      </c>
      <c r="BS79" s="8">
        <f t="array" ref="BS79">IF(BE79,$CA$110*SQRT(MMULT(MMULT(BK79:BL79,$BY$118:$BZ$119),TRANSPOSE(BK79:BL79))),"")</f>
        <v>6.8949421445541878E-2</v>
      </c>
      <c r="BT79" s="8">
        <f t="shared" si="85"/>
        <v>7.5403947727247572E-3</v>
      </c>
      <c r="BU79" s="8">
        <f t="shared" si="37"/>
        <v>0.62466999760192909</v>
      </c>
      <c r="BV79" s="8">
        <f t="shared" si="38"/>
        <v>0.63975078714737854</v>
      </c>
      <c r="BX79" s="2" t="s">
        <v>18</v>
      </c>
      <c r="BY79" s="12" t="s">
        <v>19</v>
      </c>
      <c r="BZ79" s="1"/>
      <c r="CA79" s="1"/>
      <c r="CB79" s="1"/>
      <c r="CC79" s="1"/>
      <c r="CD79" s="1"/>
      <c r="CE79" s="1"/>
      <c r="CF79" s="1"/>
      <c r="CG79" s="1"/>
      <c r="CH79" s="1"/>
      <c r="CI79" s="1"/>
      <c r="CJ79" s="1"/>
      <c r="CK79" s="1"/>
      <c r="CM79" s="27" t="s">
        <v>89</v>
      </c>
      <c r="CN79">
        <f>IF(CN13,SQRT(CN77),"")</f>
        <v>4.6655669464644028E-3</v>
      </c>
      <c r="CO79" t="str">
        <f t="shared" ref="CO79:DG79" si="139">IF(CO13,SQRT(CO77),"")</f>
        <v/>
      </c>
      <c r="CP79" t="str">
        <f t="shared" si="139"/>
        <v/>
      </c>
      <c r="CQ79" t="str">
        <f t="shared" si="139"/>
        <v/>
      </c>
      <c r="CR79" t="str">
        <f t="shared" si="139"/>
        <v/>
      </c>
      <c r="CS79" t="str">
        <f t="shared" si="139"/>
        <v/>
      </c>
      <c r="CT79" t="str">
        <f t="shared" si="139"/>
        <v/>
      </c>
      <c r="CU79" t="str">
        <f t="shared" si="139"/>
        <v/>
      </c>
      <c r="CV79" t="str">
        <f t="shared" si="139"/>
        <v/>
      </c>
      <c r="CW79" t="str">
        <f t="shared" si="139"/>
        <v/>
      </c>
      <c r="CX79" t="str">
        <f t="shared" si="139"/>
        <v/>
      </c>
      <c r="CY79" t="str">
        <f t="shared" si="139"/>
        <v/>
      </c>
      <c r="CZ79" t="str">
        <f t="shared" si="139"/>
        <v/>
      </c>
      <c r="DA79" t="str">
        <f t="shared" si="139"/>
        <v/>
      </c>
      <c r="DB79" t="str">
        <f t="shared" si="139"/>
        <v/>
      </c>
      <c r="DC79" t="str">
        <f t="shared" si="139"/>
        <v/>
      </c>
      <c r="DD79" t="str">
        <f t="shared" si="139"/>
        <v/>
      </c>
      <c r="DE79" t="str">
        <f t="shared" si="139"/>
        <v/>
      </c>
      <c r="DF79" t="str">
        <f t="shared" si="139"/>
        <v/>
      </c>
      <c r="DG79" t="str">
        <f t="shared" si="139"/>
        <v/>
      </c>
    </row>
    <row r="80" spans="1:111">
      <c r="A80" s="20">
        <v>65</v>
      </c>
      <c r="B80" s="44"/>
      <c r="C80" s="44"/>
      <c r="D80" s="59" t="str">
        <f t="shared" ref="D80:D111" si="140">AU80</f>
        <v/>
      </c>
      <c r="E80" s="59" t="str">
        <f t="shared" ref="E80:E143" si="141">BD80</f>
        <v/>
      </c>
      <c r="G80" s="20" t="s">
        <v>109</v>
      </c>
      <c r="H80" s="24">
        <f>IF(CA13,CN120,"")</f>
        <v>5.9628074375188914E-3</v>
      </c>
      <c r="I80" s="46"/>
      <c r="J80" s="46"/>
      <c r="K80" s="46"/>
      <c r="L80" s="46"/>
      <c r="M80" s="46"/>
      <c r="N80" s="46"/>
      <c r="O80" s="46"/>
      <c r="AG80" s="8">
        <f t="shared" ref="AG80:AG111" si="142">IF(COUNTIF(B80,"")&gt;0,0,1)</f>
        <v>0</v>
      </c>
      <c r="AH80" s="8">
        <f t="shared" ref="AH80:AH111" si="143">IF(COUNTIF(C80,"")&gt;0,0,C80)</f>
        <v>0</v>
      </c>
      <c r="AI80" s="8">
        <f t="shared" ref="AI80:AI111" si="144">IF(COUNTIF(B80,"")&gt;0,0,1)</f>
        <v>0</v>
      </c>
      <c r="AJ80" s="8">
        <f t="shared" ref="AJ80:AJ111" si="145">IF(COUNTIF(B80,"")&gt;0,0,B80)</f>
        <v>0</v>
      </c>
      <c r="AK80" s="8">
        <f t="shared" ref="AK80:AK111" si="146">IF(COUNTIF(B80,"")&gt;0,0,B80^2)</f>
        <v>0</v>
      </c>
      <c r="AL80" s="8">
        <f t="shared" ref="AL80:AL111" si="147">IF(COUNTIF(B80,"")&gt;0,0,1)</f>
        <v>0</v>
      </c>
      <c r="AM80" s="8">
        <f t="shared" ref="AM80:AM111" si="148">IF(COUNTIF(B80,"")&gt;0,0,B80^2)</f>
        <v>0</v>
      </c>
      <c r="AN80" s="8">
        <f t="shared" ref="AN80:AN111" si="149">IF(COUNTIF(B80,"")&gt;0,0,$BY$18*AI80)</f>
        <v>0</v>
      </c>
      <c r="AO80" s="8">
        <f t="shared" ref="AO80:AO111" si="150">IF(COUNTIF(B80,"")&gt;0,0,$BY$32+$BY$33*AJ80)</f>
        <v>0</v>
      </c>
      <c r="AP80" s="8">
        <f t="shared" ref="AP80:AP111" si="151">IF(COUNTIF(B80,"")&gt;0,0,$BY$48*AJ80)</f>
        <v>0</v>
      </c>
      <c r="AQ80" s="8">
        <f t="shared" ref="AQ80:AQ111" si="152">IF(COUNTIF(B80,"")&gt;0,0,$BY$63+$BY$64*AJ80+$BY$65*AK80)</f>
        <v>0</v>
      </c>
      <c r="AR80" s="8">
        <f t="shared" ref="AR80:AR111" si="153">IF(COUNTIF(B80,"")&gt;0,0,$BY$83*AJ80+$BY$84*AK80)</f>
        <v>0</v>
      </c>
      <c r="AS80" s="8">
        <f t="shared" ref="AS80:AS111" si="154">IF(COUNTIF(B80,"")&gt;0,0,$BY$99*AK80)</f>
        <v>0</v>
      </c>
      <c r="AT80" s="8">
        <f t="shared" ref="AT80:AT111" si="155">IF(COUNTIF(B80,"")&gt;0,0,$BY$113+$BY$114*AM80)</f>
        <v>0</v>
      </c>
      <c r="AU80" s="8" t="str">
        <f t="shared" ref="AU80:AU111" si="156">IF(AG80, IF( $X$48=$BX$15, (AH80-AN80)/$BY$21, IF( $X$48=$BX$28, (AH80-AO80)/$BY$36, IF( $X$48=$BX$45, (AH80-AP80)/$BY$51, IF( $X$48=$BX$58, (AH80-AQ80)/$BY$68, IF( $X$48=$BX$79, (AH80-AR80)/$BY$87, IF(  $X$48=$BX$96, (AH80-AS80)/$BY$102, IF( $X$48=$BX$109, (AH80-AT80)/$BY$117, "error" ) ) ) ) ) ) ), "")</f>
        <v/>
      </c>
      <c r="AV80" s="8" t="str">
        <f t="shared" si="25"/>
        <v/>
      </c>
      <c r="AW80" s="8" t="str">
        <f t="array" ref="AW80">IF(AG80,MMULT(MMULT(AI80:AJ80,$BY$30:$BZ$31),TRANSPOSE(AI80:AJ80)),"")</f>
        <v/>
      </c>
      <c r="AX80" s="8" t="str">
        <f t="shared" si="26"/>
        <v/>
      </c>
      <c r="AY80" s="8" t="str">
        <f t="array" ref="AY80">IF(AG80,MMULT(MMULT(AI80:AK80,$BY$60:$CA$62),TRANSPOSE(AI80:AK80)),"")</f>
        <v/>
      </c>
      <c r="AZ80" s="8" t="str">
        <f t="array" ref="AZ80">IF(AG80,MMULT(MMULT(AJ80:AK80,$BY$81:$BZ$82),TRANSPOSE(AJ80:AK80)),"")</f>
        <v/>
      </c>
      <c r="BA80" s="8" t="str">
        <f t="shared" si="27"/>
        <v/>
      </c>
      <c r="BB80" s="8" t="str">
        <f t="array" ref="BB80">IF(AG80,MMULT(MMULT(AL80:AM80,$BY$111:$BZ$112),TRANSPOSE(AL80:AM80)),"")</f>
        <v/>
      </c>
      <c r="BC80" s="8" t="str">
        <f t="shared" ref="BC80:BC111" si="157">IF(AG80,IF($X$48=$BX$15,AV80,IF($X$48=$BX$28,AW80,IF($X$48=$BX$45,AX80,IF($X$48=$BX$58,AY80,IF($X$48=$BX$79,AZ80,IF($X$48=$BX$96,BA80,IF($X$48=$BX$109,BB80,"error"))))))),"")</f>
        <v/>
      </c>
      <c r="BD80" s="8" t="str">
        <f t="shared" si="28"/>
        <v/>
      </c>
      <c r="BE80" s="8">
        <f t="shared" si="29"/>
        <v>1</v>
      </c>
      <c r="BF80" s="8">
        <f t="shared" si="86"/>
        <v>0.16000000000000009</v>
      </c>
      <c r="BG80" s="8">
        <f t="shared" ref="BG80:BG111" si="158">IF(COUNTIF(BF80,"")&gt;0,"",IF($X$48=$U$16,$BY$18,IF($X$48=$U$17,$BY$32+$BY$33*BF80,IF($X$48=$U$18,$BY$48*BF80,IF($X$48=$U$19,$BY$63+$BY$64*BF80+$BY$65*BF80^2,IF($X$48=$U$20,$BY$83*BF80+$BY$84*BF80^2,IF($X$48=$U$21,$BY$99*BF80^2,IF($X$48=$U$22,$BY$113+$BY$114*BF80^2,"error"))))))))</f>
        <v>0.63867581642765625</v>
      </c>
      <c r="BH80" s="8">
        <f t="shared" si="31"/>
        <v>1</v>
      </c>
      <c r="BI80" s="8">
        <f t="shared" si="32"/>
        <v>0.16000000000000009</v>
      </c>
      <c r="BJ80" s="8">
        <f t="shared" ref="BJ80:BJ111" si="159">IF(BE80,BF80^2,"")</f>
        <v>2.5600000000000029E-2</v>
      </c>
      <c r="BK80" s="8">
        <f t="shared" si="33"/>
        <v>1</v>
      </c>
      <c r="BL80" s="8">
        <f t="shared" ref="BL80:BL111" si="160">IF(BE80,BF80^2,"")</f>
        <v>2.5600000000000029E-2</v>
      </c>
      <c r="BM80" s="8">
        <f t="shared" si="34"/>
        <v>0.14428097038043194</v>
      </c>
      <c r="BN80" s="8">
        <f t="array" ref="BN80">IF(BE80,$CA$29*SQRT(MMULT(MMULT(BH80:BI80,$BY$37:$BZ$38),TRANSPOSE(BH80:BI80))),"")</f>
        <v>3.2574444237694039E-2</v>
      </c>
      <c r="BO80" s="8">
        <f t="shared" si="35"/>
        <v>7.3705617732165121E-2</v>
      </c>
      <c r="BP80" s="8">
        <f t="array" ref="BP80">IF(BE80,$CA$59*SQRT(MMULT(MMULT(BH80:BJ80,$BY$69:$CA$71),TRANSPOSE(BH80:BJ80))),"")</f>
        <v>7.5211477637338476E-3</v>
      </c>
      <c r="BQ80" s="8">
        <f t="array" ref="BQ80">IF(BE80,$CA$80*SQRT(MMULT(MMULT(BI80:BJ80,$BY$88:$BZ$89),TRANSPOSE(BI80:BJ80))),"")</f>
        <v>3.3278823886422879E-2</v>
      </c>
      <c r="BR80" s="8">
        <f t="shared" si="36"/>
        <v>0.12755659388629437</v>
      </c>
      <c r="BS80" s="8">
        <f t="array" ref="BS80">IF(BE80,$CA$110*SQRT(MMULT(MMULT(BK80:BL80,$BY$118:$BZ$119),TRANSPOSE(BK80:BL80))),"")</f>
        <v>7.0114285066846874E-2</v>
      </c>
      <c r="BT80" s="8">
        <f t="shared" ref="BT80:BT111" si="161">IF(BE80,IF($X$48=$BX$15,BM80,IF($X$48=$BX$28,BN80,IF($X$48=$BX$45,BO80,IF($X$48=$BX$58,BP80,IF($X$48=$BX$79,BQ80,IF($X$48=$BX$96,BR80,IF($X$48=$BX$109,BS80,"error"))))))),"")</f>
        <v>7.5211477637338476E-3</v>
      </c>
      <c r="BU80" s="8">
        <f t="shared" si="37"/>
        <v>0.63115466866392245</v>
      </c>
      <c r="BV80" s="8">
        <f t="shared" si="38"/>
        <v>0.64619696419139006</v>
      </c>
      <c r="BX80" s="7" t="s">
        <v>14</v>
      </c>
      <c r="BY80" s="7">
        <v>2</v>
      </c>
      <c r="BZ80" s="7" t="s">
        <v>99</v>
      </c>
      <c r="CA80" s="7">
        <f>TINV(0.05,BY86)</f>
        <v>2.1788128296672284</v>
      </c>
      <c r="CD80" s="7" t="s">
        <v>170</v>
      </c>
      <c r="CE80" s="7" t="b">
        <f>IF(COUNTIF(Q44:Q45,"")&gt;0,FALSE,TRUE)</f>
        <v>0</v>
      </c>
      <c r="CF80" s="7" t="s">
        <v>188</v>
      </c>
      <c r="CG80" s="7" t="b">
        <f>AND($CA$13,CE80)</f>
        <v>0</v>
      </c>
      <c r="CM80" s="27" t="s">
        <v>90</v>
      </c>
      <c r="CN80">
        <f>IF(CN13,CN67*CN79,"")</f>
        <v>1.0165397120627997E-2</v>
      </c>
      <c r="CO80" t="str">
        <f t="shared" ref="CO80:DG80" si="162">IF(CO13,CO67*CO79,"")</f>
        <v/>
      </c>
      <c r="CP80" t="str">
        <f t="shared" si="162"/>
        <v/>
      </c>
      <c r="CQ80" t="str">
        <f t="shared" si="162"/>
        <v/>
      </c>
      <c r="CR80" t="str">
        <f t="shared" si="162"/>
        <v/>
      </c>
      <c r="CS80" t="str">
        <f t="shared" si="162"/>
        <v/>
      </c>
      <c r="CT80" t="str">
        <f t="shared" si="162"/>
        <v/>
      </c>
      <c r="CU80" t="str">
        <f t="shared" si="162"/>
        <v/>
      </c>
      <c r="CV80" t="str">
        <f t="shared" si="162"/>
        <v/>
      </c>
      <c r="CW80" t="str">
        <f t="shared" si="162"/>
        <v/>
      </c>
      <c r="CX80" t="str">
        <f t="shared" si="162"/>
        <v/>
      </c>
      <c r="CY80" t="str">
        <f t="shared" si="162"/>
        <v/>
      </c>
      <c r="CZ80" t="str">
        <f t="shared" si="162"/>
        <v/>
      </c>
      <c r="DA80" t="str">
        <f t="shared" si="162"/>
        <v/>
      </c>
      <c r="DB80" t="str">
        <f t="shared" si="162"/>
        <v/>
      </c>
      <c r="DC80" t="str">
        <f t="shared" si="162"/>
        <v/>
      </c>
      <c r="DD80" t="str">
        <f t="shared" si="162"/>
        <v/>
      </c>
      <c r="DE80" t="str">
        <f t="shared" si="162"/>
        <v/>
      </c>
      <c r="DF80" t="str">
        <f t="shared" si="162"/>
        <v/>
      </c>
      <c r="DG80" t="str">
        <f t="shared" si="162"/>
        <v/>
      </c>
    </row>
    <row r="81" spans="1:111">
      <c r="A81" s="20">
        <v>66</v>
      </c>
      <c r="B81" s="44"/>
      <c r="C81" s="44"/>
      <c r="D81" s="59" t="str">
        <f t="shared" si="140"/>
        <v/>
      </c>
      <c r="E81" s="59" t="str">
        <f t="shared" si="141"/>
        <v/>
      </c>
      <c r="G81" s="20" t="s">
        <v>111</v>
      </c>
      <c r="H81" s="24">
        <f>IF(CA13,CN121,"")</f>
        <v>1.2991841345701331E-2</v>
      </c>
      <c r="I81" s="46"/>
      <c r="J81" s="46"/>
      <c r="K81" s="46"/>
      <c r="L81" s="46"/>
      <c r="M81" s="46"/>
      <c r="N81" s="46"/>
      <c r="O81" s="46"/>
      <c r="AG81" s="8">
        <f t="shared" si="142"/>
        <v>0</v>
      </c>
      <c r="AH81" s="8">
        <f t="shared" si="143"/>
        <v>0</v>
      </c>
      <c r="AI81" s="8">
        <f t="shared" si="144"/>
        <v>0</v>
      </c>
      <c r="AJ81" s="8">
        <f t="shared" si="145"/>
        <v>0</v>
      </c>
      <c r="AK81" s="8">
        <f t="shared" si="146"/>
        <v>0</v>
      </c>
      <c r="AL81" s="8">
        <f t="shared" si="147"/>
        <v>0</v>
      </c>
      <c r="AM81" s="8">
        <f t="shared" si="148"/>
        <v>0</v>
      </c>
      <c r="AN81" s="8">
        <f t="shared" si="149"/>
        <v>0</v>
      </c>
      <c r="AO81" s="8">
        <f t="shared" si="150"/>
        <v>0</v>
      </c>
      <c r="AP81" s="8">
        <f t="shared" si="151"/>
        <v>0</v>
      </c>
      <c r="AQ81" s="8">
        <f t="shared" si="152"/>
        <v>0</v>
      </c>
      <c r="AR81" s="8">
        <f t="shared" si="153"/>
        <v>0</v>
      </c>
      <c r="AS81" s="8">
        <f t="shared" si="154"/>
        <v>0</v>
      </c>
      <c r="AT81" s="8">
        <f t="shared" si="155"/>
        <v>0</v>
      </c>
      <c r="AU81" s="8" t="str">
        <f t="shared" si="156"/>
        <v/>
      </c>
      <c r="AV81" s="8" t="str">
        <f t="shared" ref="AV81:AV144" si="163">IF(AG81, $BY$17,"")</f>
        <v/>
      </c>
      <c r="AW81" s="8" t="str">
        <f t="array" ref="AW81">IF(AG81,MMULT(MMULT(AI81:AJ81,$BY$30:$BZ$31),TRANSPOSE(AI81:AJ81)),"")</f>
        <v/>
      </c>
      <c r="AX81" s="8" t="str">
        <f t="shared" ref="AX81:AX144" si="164">IF(AG81,AJ81^2*$BY$47,"")</f>
        <v/>
      </c>
      <c r="AY81" s="8" t="str">
        <f t="array" ref="AY81">IF(AG81,MMULT(MMULT(AI81:AK81,$BY$60:$CA$62),TRANSPOSE(AI81:AK81)),"")</f>
        <v/>
      </c>
      <c r="AZ81" s="8" t="str">
        <f t="array" ref="AZ81">IF(AG81,MMULT(MMULT(AJ81:AK81,$BY$81:$BZ$82),TRANSPOSE(AJ81:AK81)),"")</f>
        <v/>
      </c>
      <c r="BA81" s="8" t="str">
        <f t="shared" ref="BA81:BA144" si="165">IF(AG81,AK81^2*$BY$98,"")</f>
        <v/>
      </c>
      <c r="BB81" s="8" t="str">
        <f t="array" ref="BB81">IF(AG81,MMULT(MMULT(AL81:AM81,$BY$111:$BZ$112),TRANSPOSE(AL81:AM81)),"")</f>
        <v/>
      </c>
      <c r="BC81" s="8" t="str">
        <f t="shared" si="157"/>
        <v/>
      </c>
      <c r="BD81" s="8" t="str">
        <f t="shared" ref="BD81:BD144" si="166">IF(AG81,AU81/SQRT(1-BC81),"")</f>
        <v/>
      </c>
      <c r="BE81" s="8">
        <f t="shared" ref="BE81:BE144" si="167">IF(COUNTIF(BF81,"")&gt;0,0,1)</f>
        <v>1</v>
      </c>
      <c r="BF81" s="8">
        <f t="shared" ref="BF81:BF116" si="168">IF(BF80+$BY$135&lt;=$BY$133+0.0001,BF80+$BY$135,"")</f>
        <v>0.16250000000000009</v>
      </c>
      <c r="BG81" s="8">
        <f t="shared" si="158"/>
        <v>0.64505803172935572</v>
      </c>
      <c r="BH81" s="8">
        <f t="shared" ref="BH81:BH144" si="169">IF(BE81,1,"")</f>
        <v>1</v>
      </c>
      <c r="BI81" s="8">
        <f t="shared" ref="BI81:BI144" si="170">IF(BE81,BF81,"")</f>
        <v>0.16250000000000009</v>
      </c>
      <c r="BJ81" s="8">
        <f t="shared" si="159"/>
        <v>2.640625000000003E-2</v>
      </c>
      <c r="BK81" s="8">
        <f t="shared" ref="BK81:BK144" si="171">IF(BE81,1,"")</f>
        <v>1</v>
      </c>
      <c r="BL81" s="8">
        <f t="shared" si="160"/>
        <v>2.640625000000003E-2</v>
      </c>
      <c r="BM81" s="8">
        <f t="shared" ref="BM81:BM144" si="172">IF(BE81,$CA$16*SQRT($BY$22),"")</f>
        <v>0.14428097038043194</v>
      </c>
      <c r="BN81" s="8">
        <f t="array" ref="BN81">IF(BE81,$CA$29*SQRT(MMULT(MMULT(BH81:BI81,$BY$37:$BZ$38),TRANSPOSE(BH81:BI81))),"")</f>
        <v>3.3088631213357797E-2</v>
      </c>
      <c r="BO81" s="8">
        <f t="shared" ref="BO81:BO144" si="173">IF(BE81,$CA$46*SQRT(BI81^2*$BY$52),"")</f>
        <v>7.4857268009230218E-2</v>
      </c>
      <c r="BP81" s="8">
        <f t="array" ref="BP81">IF(BE81,$CA$59*SQRT(MMULT(MMULT(BH81:BJ81,$BY$69:$CA$71),TRANSPOSE(BH81:BJ81))),"")</f>
        <v>7.498933053416079E-3</v>
      </c>
      <c r="BQ81" s="8">
        <f t="array" ref="BQ81">IF(BE81,$CA$80*SQRT(MMULT(MMULT(BI81:BJ81,$BY$88:$BZ$89),TRANSPOSE(BI81:BJ81))),"")</f>
        <v>3.3219683664803379E-2</v>
      </c>
      <c r="BR81" s="8">
        <f t="shared" ref="BR81:BR144" si="174">IF(BE81,$CA$97*SQRT(BJ81^2*$BY$103),"")</f>
        <v>0.13157387919179533</v>
      </c>
      <c r="BS81" s="8">
        <f t="array" ref="BS81">IF(BE81,$CA$110*SQRT(MMULT(MMULT(BK81:BL81,$BY$118:$BZ$119),TRANSPOSE(BK81:BL81))),"")</f>
        <v>7.1348959420740973E-2</v>
      </c>
      <c r="BT81" s="8">
        <f t="shared" si="161"/>
        <v>7.498933053416079E-3</v>
      </c>
      <c r="BU81" s="8">
        <f t="shared" ref="BU81:BU144" si="175">IF(BE81,BG81-BT81,"")</f>
        <v>0.63755909867593963</v>
      </c>
      <c r="BV81" s="8">
        <f t="shared" ref="BV81:BV144" si="176">IF(BE81,BG81+BT81,"")</f>
        <v>0.65255696478277181</v>
      </c>
      <c r="BX81" s="7" t="s">
        <v>45</v>
      </c>
      <c r="BY81" s="11">
        <f t="array" ref="BY81:BZ82">MINVERSE(MMULT(TRANSPOSE(AJ16:AK165),AJ16:AK165))</f>
        <v>61.10919790046438</v>
      </c>
      <c r="BZ81" s="11">
        <v>-262.91207815325532</v>
      </c>
      <c r="CD81" s="7" t="s">
        <v>168</v>
      </c>
      <c r="CE81" s="11">
        <f t="array" ref="CE81:CF82">MINVERSE(BY88:BZ89)</f>
        <v>168.69694267773491</v>
      </c>
      <c r="CF81" s="11">
        <v>35.452504028894516</v>
      </c>
    </row>
    <row r="82" spans="1:111">
      <c r="A82" s="20">
        <v>67</v>
      </c>
      <c r="B82" s="44"/>
      <c r="C82" s="44"/>
      <c r="D82" s="59" t="str">
        <f t="shared" si="140"/>
        <v/>
      </c>
      <c r="E82" s="59" t="str">
        <f t="shared" si="141"/>
        <v/>
      </c>
      <c r="G82" s="52" t="s">
        <v>135</v>
      </c>
      <c r="H82" s="52">
        <f>IF(CA13,H79-H81,"")</f>
        <v>2.2722754645887085E-2</v>
      </c>
      <c r="I82" s="46"/>
      <c r="J82" s="46"/>
      <c r="K82" s="46"/>
      <c r="L82" s="46"/>
      <c r="M82" s="46"/>
      <c r="N82" s="46"/>
      <c r="O82" s="46"/>
      <c r="AG82" s="8">
        <f t="shared" si="142"/>
        <v>0</v>
      </c>
      <c r="AH82" s="8">
        <f t="shared" si="143"/>
        <v>0</v>
      </c>
      <c r="AI82" s="8">
        <f t="shared" si="144"/>
        <v>0</v>
      </c>
      <c r="AJ82" s="8">
        <f t="shared" si="145"/>
        <v>0</v>
      </c>
      <c r="AK82" s="8">
        <f t="shared" si="146"/>
        <v>0</v>
      </c>
      <c r="AL82" s="8">
        <f t="shared" si="147"/>
        <v>0</v>
      </c>
      <c r="AM82" s="8">
        <f t="shared" si="148"/>
        <v>0</v>
      </c>
      <c r="AN82" s="8">
        <f t="shared" si="149"/>
        <v>0</v>
      </c>
      <c r="AO82" s="8">
        <f t="shared" si="150"/>
        <v>0</v>
      </c>
      <c r="AP82" s="8">
        <f t="shared" si="151"/>
        <v>0</v>
      </c>
      <c r="AQ82" s="8">
        <f t="shared" si="152"/>
        <v>0</v>
      </c>
      <c r="AR82" s="8">
        <f t="shared" si="153"/>
        <v>0</v>
      </c>
      <c r="AS82" s="8">
        <f t="shared" si="154"/>
        <v>0</v>
      </c>
      <c r="AT82" s="8">
        <f t="shared" si="155"/>
        <v>0</v>
      </c>
      <c r="AU82" s="8" t="str">
        <f t="shared" si="156"/>
        <v/>
      </c>
      <c r="AV82" s="8" t="str">
        <f t="shared" si="163"/>
        <v/>
      </c>
      <c r="AW82" s="8" t="str">
        <f t="array" ref="AW82">IF(AG82,MMULT(MMULT(AI82:AJ82,$BY$30:$BZ$31),TRANSPOSE(AI82:AJ82)),"")</f>
        <v/>
      </c>
      <c r="AX82" s="8" t="str">
        <f t="shared" si="164"/>
        <v/>
      </c>
      <c r="AY82" s="8" t="str">
        <f t="array" ref="AY82">IF(AG82,MMULT(MMULT(AI82:AK82,$BY$60:$CA$62),TRANSPOSE(AI82:AK82)),"")</f>
        <v/>
      </c>
      <c r="AZ82" s="8" t="str">
        <f t="array" ref="AZ82">IF(AG82,MMULT(MMULT(AJ82:AK82,$BY$81:$BZ$82),TRANSPOSE(AJ82:AK82)),"")</f>
        <v/>
      </c>
      <c r="BA82" s="8" t="str">
        <f t="shared" si="165"/>
        <v/>
      </c>
      <c r="BB82" s="8" t="str">
        <f t="array" ref="BB82">IF(AG82,MMULT(MMULT(AL82:AM82,$BY$111:$BZ$112),TRANSPOSE(AL82:AM82)),"")</f>
        <v/>
      </c>
      <c r="BC82" s="8" t="str">
        <f t="shared" si="157"/>
        <v/>
      </c>
      <c r="BD82" s="8" t="str">
        <f t="shared" si="166"/>
        <v/>
      </c>
      <c r="BE82" s="8">
        <f t="shared" si="167"/>
        <v>1</v>
      </c>
      <c r="BF82" s="8">
        <f t="shared" si="168"/>
        <v>0.16500000000000009</v>
      </c>
      <c r="BG82" s="8">
        <f t="shared" si="158"/>
        <v>0.65135703827975189</v>
      </c>
      <c r="BH82" s="8">
        <f t="shared" si="169"/>
        <v>1</v>
      </c>
      <c r="BI82" s="8">
        <f t="shared" si="170"/>
        <v>0.16500000000000009</v>
      </c>
      <c r="BJ82" s="8">
        <f t="shared" si="159"/>
        <v>2.722500000000003E-2</v>
      </c>
      <c r="BK82" s="8">
        <f t="shared" si="171"/>
        <v>1</v>
      </c>
      <c r="BL82" s="8">
        <f t="shared" si="160"/>
        <v>2.722500000000003E-2</v>
      </c>
      <c r="BM82" s="8">
        <f t="shared" si="172"/>
        <v>0.14428097038043194</v>
      </c>
      <c r="BN82" s="8">
        <f t="array" ref="BN82">IF(BE82,$CA$29*SQRT(MMULT(MMULT(BH82:BI82,$BY$37:$BZ$38),TRANSPOSE(BH82:BI82))),"")</f>
        <v>3.3609767048628017E-2</v>
      </c>
      <c r="BO82" s="8">
        <f t="shared" si="173"/>
        <v>7.6008918286295302E-2</v>
      </c>
      <c r="BP82" s="8">
        <f t="array" ref="BP82">IF(BE82,$CA$59*SQRT(MMULT(MMULT(BH82:BJ82,$BY$69:$CA$71),TRANSPOSE(BH82:BJ82))),"")</f>
        <v>7.4740995930488848E-3</v>
      </c>
      <c r="BQ82" s="8">
        <f t="array" ref="BQ82">IF(BE82,$CA$80*SQRT(MMULT(MMULT(BI82:BJ82,$BY$88:$BZ$89),TRANSPOSE(BI82:BJ82))),"")</f>
        <v>3.3163144822034543E-2</v>
      </c>
      <c r="BR82" s="8">
        <f t="shared" si="174"/>
        <v>0.13565344799040485</v>
      </c>
      <c r="BS82" s="8">
        <f t="array" ref="BS82">IF(BE82,$CA$110*SQRT(MMULT(MMULT(BK82:BL82,$BY$118:$BZ$119),TRANSPOSE(BK82:BL82))),"")</f>
        <v>7.2653149975550169E-2</v>
      </c>
      <c r="BT82" s="8">
        <f t="shared" si="161"/>
        <v>7.4740995930488848E-3</v>
      </c>
      <c r="BU82" s="8">
        <f t="shared" si="175"/>
        <v>0.64388293868670299</v>
      </c>
      <c r="BV82" s="8">
        <f t="shared" si="176"/>
        <v>0.65883113787280079</v>
      </c>
      <c r="BX82" s="7"/>
      <c r="BY82" s="11">
        <v>-262.91207815325532</v>
      </c>
      <c r="BZ82" s="11">
        <v>1251.0389602200091</v>
      </c>
      <c r="CB82" s="8" t="s">
        <v>135</v>
      </c>
      <c r="CC82" s="8" t="s">
        <v>136</v>
      </c>
      <c r="CD82" s="7"/>
      <c r="CE82" s="11">
        <v>35.452504028894509</v>
      </c>
      <c r="CF82" s="11">
        <v>8.2402988101058483</v>
      </c>
      <c r="CM82" s="1" t="str">
        <f>BX96</f>
        <v>model 2b</v>
      </c>
    </row>
    <row r="83" spans="1:111">
      <c r="A83" s="20">
        <v>68</v>
      </c>
      <c r="B83" s="44"/>
      <c r="C83" s="44"/>
      <c r="D83" s="59" t="str">
        <f t="shared" si="140"/>
        <v/>
      </c>
      <c r="E83" s="59" t="str">
        <f t="shared" si="141"/>
        <v/>
      </c>
      <c r="G83" s="52" t="s">
        <v>136</v>
      </c>
      <c r="H83" s="52">
        <f>IF(CA13,H79+H81,"")</f>
        <v>4.870643733728975E-2</v>
      </c>
      <c r="I83" s="46"/>
      <c r="J83" s="46"/>
      <c r="K83" s="46"/>
      <c r="L83" s="46"/>
      <c r="M83" s="46"/>
      <c r="N83" s="46"/>
      <c r="O83" s="46"/>
      <c r="AG83" s="8">
        <f t="shared" si="142"/>
        <v>0</v>
      </c>
      <c r="AH83" s="8">
        <f t="shared" si="143"/>
        <v>0</v>
      </c>
      <c r="AI83" s="8">
        <f t="shared" si="144"/>
        <v>0</v>
      </c>
      <c r="AJ83" s="8">
        <f t="shared" si="145"/>
        <v>0</v>
      </c>
      <c r="AK83" s="8">
        <f t="shared" si="146"/>
        <v>0</v>
      </c>
      <c r="AL83" s="8">
        <f t="shared" si="147"/>
        <v>0</v>
      </c>
      <c r="AM83" s="8">
        <f t="shared" si="148"/>
        <v>0</v>
      </c>
      <c r="AN83" s="8">
        <f t="shared" si="149"/>
        <v>0</v>
      </c>
      <c r="AO83" s="8">
        <f t="shared" si="150"/>
        <v>0</v>
      </c>
      <c r="AP83" s="8">
        <f t="shared" si="151"/>
        <v>0</v>
      </c>
      <c r="AQ83" s="8">
        <f t="shared" si="152"/>
        <v>0</v>
      </c>
      <c r="AR83" s="8">
        <f t="shared" si="153"/>
        <v>0</v>
      </c>
      <c r="AS83" s="8">
        <f t="shared" si="154"/>
        <v>0</v>
      </c>
      <c r="AT83" s="8">
        <f t="shared" si="155"/>
        <v>0</v>
      </c>
      <c r="AU83" s="8" t="str">
        <f t="shared" si="156"/>
        <v/>
      </c>
      <c r="AV83" s="8" t="str">
        <f t="shared" si="163"/>
        <v/>
      </c>
      <c r="AW83" s="8" t="str">
        <f t="array" ref="AW83">IF(AG83,MMULT(MMULT(AI83:AJ83,$BY$30:$BZ$31),TRANSPOSE(AI83:AJ83)),"")</f>
        <v/>
      </c>
      <c r="AX83" s="8" t="str">
        <f t="shared" si="164"/>
        <v/>
      </c>
      <c r="AY83" s="8" t="str">
        <f t="array" ref="AY83">IF(AG83,MMULT(MMULT(AI83:AK83,$BY$60:$CA$62),TRANSPOSE(AI83:AK83)),"")</f>
        <v/>
      </c>
      <c r="AZ83" s="8" t="str">
        <f t="array" ref="AZ83">IF(AG83,MMULT(MMULT(AJ83:AK83,$BY$81:$BZ$82),TRANSPOSE(AJ83:AK83)),"")</f>
        <v/>
      </c>
      <c r="BA83" s="8" t="str">
        <f t="shared" si="165"/>
        <v/>
      </c>
      <c r="BB83" s="8" t="str">
        <f t="array" ref="BB83">IF(AG83,MMULT(MMULT(AL83:AM83,$BY$111:$BZ$112),TRANSPOSE(AL83:AM83)),"")</f>
        <v/>
      </c>
      <c r="BC83" s="8" t="str">
        <f t="shared" si="157"/>
        <v/>
      </c>
      <c r="BD83" s="8" t="str">
        <f t="shared" si="166"/>
        <v/>
      </c>
      <c r="BE83" s="8">
        <f t="shared" si="167"/>
        <v>1</v>
      </c>
      <c r="BF83" s="8">
        <f t="shared" si="168"/>
        <v>0.16750000000000009</v>
      </c>
      <c r="BG83" s="8">
        <f t="shared" si="158"/>
        <v>0.65757283607884487</v>
      </c>
      <c r="BH83" s="8">
        <f t="shared" si="169"/>
        <v>1</v>
      </c>
      <c r="BI83" s="8">
        <f t="shared" si="170"/>
        <v>0.16750000000000009</v>
      </c>
      <c r="BJ83" s="8">
        <f t="shared" si="159"/>
        <v>2.8056250000000033E-2</v>
      </c>
      <c r="BK83" s="8">
        <f t="shared" si="171"/>
        <v>1</v>
      </c>
      <c r="BL83" s="8">
        <f t="shared" si="160"/>
        <v>2.8056250000000033E-2</v>
      </c>
      <c r="BM83" s="8">
        <f t="shared" si="172"/>
        <v>0.14428097038043194</v>
      </c>
      <c r="BN83" s="8">
        <f t="array" ref="BN83">IF(BE83,$CA$29*SQRT(MMULT(MMULT(BH83:BI83,$BY$37:$BZ$38),TRANSPOSE(BH83:BI83))),"")</f>
        <v>3.4137533505849166E-2</v>
      </c>
      <c r="BO83" s="8">
        <f t="shared" si="173"/>
        <v>7.7160568563360371E-2</v>
      </c>
      <c r="BP83" s="8">
        <f t="array" ref="BP83">IF(BE83,$CA$59*SQRT(MMULT(MMULT(BH83:BJ83,$BY$69:$CA$71),TRANSPOSE(BH83:BJ83))),"")</f>
        <v>7.4470266872912472E-3</v>
      </c>
      <c r="BQ83" s="8">
        <f t="array" ref="BQ83">IF(BE83,$CA$80*SQRT(MMULT(MMULT(BI83:BJ83,$BY$88:$BZ$89),TRANSPOSE(BI83:BJ83))),"")</f>
        <v>3.311121782494976E-2</v>
      </c>
      <c r="BR83" s="8">
        <f t="shared" si="174"/>
        <v>0.13979530028212292</v>
      </c>
      <c r="BS83" s="8">
        <f t="array" ref="BS83">IF(BE83,$CA$110*SQRT(MMULT(MMULT(BK83:BL83,$BY$118:$BZ$119),TRANSPOSE(BK83:BL83))),"")</f>
        <v>7.4026436233859669E-2</v>
      </c>
      <c r="BT83" s="8">
        <f t="shared" si="161"/>
        <v>7.4470266872912472E-3</v>
      </c>
      <c r="BU83" s="8">
        <f t="shared" si="175"/>
        <v>0.65012580939155362</v>
      </c>
      <c r="BV83" s="8">
        <f t="shared" si="176"/>
        <v>0.66501986276613612</v>
      </c>
      <c r="BX83" s="7" t="s">
        <v>8</v>
      </c>
      <c r="BY83" s="11">
        <f t="array" ref="BY83:BY84">MMULT(BY81:BZ82,MMULT(TRANSPOSE(AJ16:AK165),AH16:AH165))</f>
        <v>5.87383751468969</v>
      </c>
      <c r="BZ83" s="7" t="s">
        <v>59</v>
      </c>
      <c r="CA83" s="7">
        <f>TDIST(ABS(BY83/BY90),BY86,2)</f>
        <v>1.9852587397209592E-11</v>
      </c>
      <c r="CB83" s="7">
        <f>BY83-TINV(0.05,$BY$86)*BY90</f>
        <v>5.3319798550948345</v>
      </c>
      <c r="CC83" s="7">
        <f>BY83+TINV(0.05,$BY$86)*BY90</f>
        <v>6.4156951742845454</v>
      </c>
      <c r="CD83" s="7" t="s">
        <v>163</v>
      </c>
      <c r="CE83" s="11">
        <f>Q44</f>
        <v>0</v>
      </c>
      <c r="CF83" s="7" t="s">
        <v>169</v>
      </c>
      <c r="CG83" s="11">
        <f>BY83-CE83</f>
        <v>5.87383751468969</v>
      </c>
      <c r="CH83" s="7" t="s">
        <v>177</v>
      </c>
      <c r="CI83" s="7">
        <f>CG83^2/BY90^2</f>
        <v>557.84464881452925</v>
      </c>
      <c r="CJ83" s="7" t="s">
        <v>178</v>
      </c>
      <c r="CK83" s="7">
        <f>_xlfn.F.DIST.RT(CI83,1,BY86)</f>
        <v>1.9852587397209521E-11</v>
      </c>
      <c r="CM83" t="s">
        <v>99</v>
      </c>
      <c r="CN83">
        <f>TINV($BY$12,$BY$101)</f>
        <v>2.1603686564627926</v>
      </c>
      <c r="CO83">
        <f t="shared" ref="CO83:DG83" si="177">TINV($BY$12,$BY$101)</f>
        <v>2.1603686564627926</v>
      </c>
      <c r="CP83">
        <f t="shared" si="177"/>
        <v>2.1603686564627926</v>
      </c>
      <c r="CQ83">
        <f t="shared" si="177"/>
        <v>2.1603686564627926</v>
      </c>
      <c r="CR83">
        <f t="shared" si="177"/>
        <v>2.1603686564627926</v>
      </c>
      <c r="CS83">
        <f t="shared" si="177"/>
        <v>2.1603686564627926</v>
      </c>
      <c r="CT83">
        <f t="shared" si="177"/>
        <v>2.1603686564627926</v>
      </c>
      <c r="CU83">
        <f t="shared" si="177"/>
        <v>2.1603686564627926</v>
      </c>
      <c r="CV83">
        <f t="shared" si="177"/>
        <v>2.1603686564627926</v>
      </c>
      <c r="CW83">
        <f t="shared" si="177"/>
        <v>2.1603686564627926</v>
      </c>
      <c r="CX83">
        <f t="shared" si="177"/>
        <v>2.1603686564627926</v>
      </c>
      <c r="CY83">
        <f t="shared" si="177"/>
        <v>2.1603686564627926</v>
      </c>
      <c r="CZ83">
        <f t="shared" si="177"/>
        <v>2.1603686564627926</v>
      </c>
      <c r="DA83">
        <f t="shared" si="177"/>
        <v>2.1603686564627926</v>
      </c>
      <c r="DB83">
        <f t="shared" si="177"/>
        <v>2.1603686564627926</v>
      </c>
      <c r="DC83">
        <f t="shared" si="177"/>
        <v>2.1603686564627926</v>
      </c>
      <c r="DD83">
        <f t="shared" si="177"/>
        <v>2.1603686564627926</v>
      </c>
      <c r="DE83">
        <f t="shared" si="177"/>
        <v>2.1603686564627926</v>
      </c>
      <c r="DF83">
        <f t="shared" si="177"/>
        <v>2.1603686564627926</v>
      </c>
      <c r="DG83">
        <f t="shared" si="177"/>
        <v>2.1603686564627926</v>
      </c>
    </row>
    <row r="84" spans="1:111">
      <c r="A84" s="20">
        <v>69</v>
      </c>
      <c r="B84" s="44"/>
      <c r="C84" s="44"/>
      <c r="D84" s="59" t="str">
        <f t="shared" si="140"/>
        <v/>
      </c>
      <c r="E84" s="59" t="str">
        <f t="shared" si="141"/>
        <v/>
      </c>
      <c r="AG84" s="8">
        <f t="shared" si="142"/>
        <v>0</v>
      </c>
      <c r="AH84" s="8">
        <f t="shared" si="143"/>
        <v>0</v>
      </c>
      <c r="AI84" s="8">
        <f t="shared" si="144"/>
        <v>0</v>
      </c>
      <c r="AJ84" s="8">
        <f t="shared" si="145"/>
        <v>0</v>
      </c>
      <c r="AK84" s="8">
        <f t="shared" si="146"/>
        <v>0</v>
      </c>
      <c r="AL84" s="8">
        <f t="shared" si="147"/>
        <v>0</v>
      </c>
      <c r="AM84" s="8">
        <f t="shared" si="148"/>
        <v>0</v>
      </c>
      <c r="AN84" s="8">
        <f t="shared" si="149"/>
        <v>0</v>
      </c>
      <c r="AO84" s="8">
        <f t="shared" si="150"/>
        <v>0</v>
      </c>
      <c r="AP84" s="8">
        <f t="shared" si="151"/>
        <v>0</v>
      </c>
      <c r="AQ84" s="8">
        <f t="shared" si="152"/>
        <v>0</v>
      </c>
      <c r="AR84" s="8">
        <f t="shared" si="153"/>
        <v>0</v>
      </c>
      <c r="AS84" s="8">
        <f t="shared" si="154"/>
        <v>0</v>
      </c>
      <c r="AT84" s="8">
        <f t="shared" si="155"/>
        <v>0</v>
      </c>
      <c r="AU84" s="8" t="str">
        <f t="shared" si="156"/>
        <v/>
      </c>
      <c r="AV84" s="8" t="str">
        <f t="shared" si="163"/>
        <v/>
      </c>
      <c r="AW84" s="8" t="str">
        <f t="array" ref="AW84">IF(AG84,MMULT(MMULT(AI84:AJ84,$BY$30:$BZ$31),TRANSPOSE(AI84:AJ84)),"")</f>
        <v/>
      </c>
      <c r="AX84" s="8" t="str">
        <f t="shared" si="164"/>
        <v/>
      </c>
      <c r="AY84" s="8" t="str">
        <f t="array" ref="AY84">IF(AG84,MMULT(MMULT(AI84:AK84,$BY$60:$CA$62),TRANSPOSE(AI84:AK84)),"")</f>
        <v/>
      </c>
      <c r="AZ84" s="8" t="str">
        <f t="array" ref="AZ84">IF(AG84,MMULT(MMULT(AJ84:AK84,$BY$81:$BZ$82),TRANSPOSE(AJ84:AK84)),"")</f>
        <v/>
      </c>
      <c r="BA84" s="8" t="str">
        <f t="shared" si="165"/>
        <v/>
      </c>
      <c r="BB84" s="8" t="str">
        <f t="array" ref="BB84">IF(AG84,MMULT(MMULT(AL84:AM84,$BY$111:$BZ$112),TRANSPOSE(AL84:AM84)),"")</f>
        <v/>
      </c>
      <c r="BC84" s="8" t="str">
        <f t="shared" si="157"/>
        <v/>
      </c>
      <c r="BD84" s="8" t="str">
        <f t="shared" si="166"/>
        <v/>
      </c>
      <c r="BE84" s="8">
        <f t="shared" si="167"/>
        <v>1</v>
      </c>
      <c r="BF84" s="8">
        <f t="shared" si="168"/>
        <v>0.1700000000000001</v>
      </c>
      <c r="BG84" s="8">
        <f t="shared" si="158"/>
        <v>0.66370542512663477</v>
      </c>
      <c r="BH84" s="8">
        <f t="shared" si="169"/>
        <v>1</v>
      </c>
      <c r="BI84" s="8">
        <f t="shared" si="170"/>
        <v>0.1700000000000001</v>
      </c>
      <c r="BJ84" s="8">
        <f t="shared" si="159"/>
        <v>2.8900000000000033E-2</v>
      </c>
      <c r="BK84" s="8">
        <f t="shared" si="171"/>
        <v>1</v>
      </c>
      <c r="BL84" s="8">
        <f t="shared" si="160"/>
        <v>2.8900000000000033E-2</v>
      </c>
      <c r="BM84" s="8">
        <f t="shared" si="172"/>
        <v>0.14428097038043194</v>
      </c>
      <c r="BN84" s="8">
        <f t="array" ref="BN84">IF(BE84,$CA$29*SQRT(MMULT(MMULT(BH84:BI84,$BY$37:$BZ$38),TRANSPOSE(BH84:BI84))),"")</f>
        <v>3.4671627795265045E-2</v>
      </c>
      <c r="BO84" s="8">
        <f t="shared" si="173"/>
        <v>7.8312218840425454E-2</v>
      </c>
      <c r="BP84" s="8">
        <f t="array" ref="BP84">IF(BE84,$CA$59*SQRT(MMULT(MMULT(BH84:BJ84,$BY$69:$CA$71),TRANSPOSE(BH84:BJ84))),"")</f>
        <v>7.4181257365393532E-3</v>
      </c>
      <c r="BQ84" s="8">
        <f t="array" ref="BQ84">IF(BE84,$CA$80*SQRT(MMULT(MMULT(BI84:BJ84,$BY$88:$BZ$89),TRANSPOSE(BI84:BJ84))),"")</f>
        <v>3.306600948909285E-2</v>
      </c>
      <c r="BR84" s="8">
        <f t="shared" si="174"/>
        <v>0.14399943606694951</v>
      </c>
      <c r="BS84" s="8">
        <f t="array" ref="BS84">IF(BE84,$CA$110*SQRT(MMULT(MMULT(BK84:BL84,$BY$118:$BZ$119),TRANSPOSE(BK84:BL84))),"")</f>
        <v>7.5468286474887028E-2</v>
      </c>
      <c r="BT84" s="8">
        <f t="shared" si="161"/>
        <v>7.4181257365393532E-3</v>
      </c>
      <c r="BU84" s="8">
        <f t="shared" si="175"/>
        <v>0.65628729939009545</v>
      </c>
      <c r="BV84" s="8">
        <f t="shared" si="176"/>
        <v>0.6711235508631741</v>
      </c>
      <c r="BX84" s="7" t="s">
        <v>17</v>
      </c>
      <c r="BY84" s="11">
        <v>-10.538573371258309</v>
      </c>
      <c r="BZ84" s="7" t="s">
        <v>59</v>
      </c>
      <c r="CA84" s="7">
        <f>TDIST(ABS(BY84/BY91),BY86,2)</f>
        <v>7.2368235096667559E-7</v>
      </c>
      <c r="CB84" s="7">
        <f>BY84-TINV(0.05,$BY$86)*BY91</f>
        <v>-12.990273458956262</v>
      </c>
      <c r="CC84" s="7">
        <f>BY84+TINV(0.05,$BY$86)*BY91</f>
        <v>-8.0868732835603563</v>
      </c>
      <c r="CD84" s="7" t="s">
        <v>164</v>
      </c>
      <c r="CE84" s="11">
        <f>Q45</f>
        <v>0</v>
      </c>
      <c r="CG84" s="11">
        <f>BY84-CE84</f>
        <v>-10.538573371258309</v>
      </c>
      <c r="CH84" s="7" t="s">
        <v>179</v>
      </c>
      <c r="CI84" s="7">
        <f>CG84^2/BY91^2</f>
        <v>87.713978416460137</v>
      </c>
      <c r="CJ84" s="7" t="s">
        <v>180</v>
      </c>
      <c r="CK84" s="7">
        <f>_xlfn.F.DIST.RT(CI84,1,BY86)</f>
        <v>7.2368235096667559E-7</v>
      </c>
      <c r="CM84" s="26" t="s">
        <v>100</v>
      </c>
      <c r="CN84">
        <f>SQRT(CN14/$BY$99)</f>
        <v>0.11709425224461166</v>
      </c>
      <c r="CO84">
        <f t="shared" ref="CO84:DG84" si="178">SQRT(CO14/$BY$99)</f>
        <v>8.2387228381338232E-2</v>
      </c>
      <c r="CP84">
        <f t="shared" si="178"/>
        <v>8.2387228381338232E-2</v>
      </c>
      <c r="CQ84">
        <f t="shared" si="178"/>
        <v>8.2387228381338232E-2</v>
      </c>
      <c r="CR84">
        <f t="shared" si="178"/>
        <v>8.2387228381338232E-2</v>
      </c>
      <c r="CS84">
        <f t="shared" si="178"/>
        <v>8.2387228381338232E-2</v>
      </c>
      <c r="CT84">
        <f t="shared" si="178"/>
        <v>8.2387228381338232E-2</v>
      </c>
      <c r="CU84">
        <f t="shared" si="178"/>
        <v>8.2387228381338232E-2</v>
      </c>
      <c r="CV84">
        <f t="shared" si="178"/>
        <v>8.2387228381338232E-2</v>
      </c>
      <c r="CW84">
        <f t="shared" si="178"/>
        <v>8.2387228381338232E-2</v>
      </c>
      <c r="CX84">
        <f t="shared" si="178"/>
        <v>8.2387228381338232E-2</v>
      </c>
      <c r="CY84">
        <f t="shared" si="178"/>
        <v>8.2387228381338232E-2</v>
      </c>
      <c r="CZ84">
        <f t="shared" si="178"/>
        <v>8.2387228381338232E-2</v>
      </c>
      <c r="DA84">
        <f t="shared" si="178"/>
        <v>8.2387228381338232E-2</v>
      </c>
      <c r="DB84">
        <f t="shared" si="178"/>
        <v>8.2387228381338232E-2</v>
      </c>
      <c r="DC84">
        <f t="shared" si="178"/>
        <v>8.2387228381338232E-2</v>
      </c>
      <c r="DD84">
        <f t="shared" si="178"/>
        <v>8.2387228381338232E-2</v>
      </c>
      <c r="DE84">
        <f t="shared" si="178"/>
        <v>8.2387228381338232E-2</v>
      </c>
      <c r="DF84">
        <f t="shared" si="178"/>
        <v>8.2387228381338232E-2</v>
      </c>
      <c r="DG84">
        <f t="shared" si="178"/>
        <v>8.2387228381338232E-2</v>
      </c>
    </row>
    <row r="85" spans="1:111">
      <c r="A85" s="20">
        <v>70</v>
      </c>
      <c r="B85" s="44"/>
      <c r="C85" s="44"/>
      <c r="D85" s="59" t="str">
        <f t="shared" si="140"/>
        <v/>
      </c>
      <c r="E85" s="59" t="str">
        <f t="shared" si="141"/>
        <v/>
      </c>
      <c r="AG85" s="8">
        <f t="shared" si="142"/>
        <v>0</v>
      </c>
      <c r="AH85" s="8">
        <f t="shared" si="143"/>
        <v>0</v>
      </c>
      <c r="AI85" s="8">
        <f t="shared" si="144"/>
        <v>0</v>
      </c>
      <c r="AJ85" s="8">
        <f t="shared" si="145"/>
        <v>0</v>
      </c>
      <c r="AK85" s="8">
        <f t="shared" si="146"/>
        <v>0</v>
      </c>
      <c r="AL85" s="8">
        <f t="shared" si="147"/>
        <v>0</v>
      </c>
      <c r="AM85" s="8">
        <f t="shared" si="148"/>
        <v>0</v>
      </c>
      <c r="AN85" s="8">
        <f t="shared" si="149"/>
        <v>0</v>
      </c>
      <c r="AO85" s="8">
        <f t="shared" si="150"/>
        <v>0</v>
      </c>
      <c r="AP85" s="8">
        <f t="shared" si="151"/>
        <v>0</v>
      </c>
      <c r="AQ85" s="8">
        <f t="shared" si="152"/>
        <v>0</v>
      </c>
      <c r="AR85" s="8">
        <f t="shared" si="153"/>
        <v>0</v>
      </c>
      <c r="AS85" s="8">
        <f t="shared" si="154"/>
        <v>0</v>
      </c>
      <c r="AT85" s="8">
        <f t="shared" si="155"/>
        <v>0</v>
      </c>
      <c r="AU85" s="8" t="str">
        <f t="shared" si="156"/>
        <v/>
      </c>
      <c r="AV85" s="8" t="str">
        <f t="shared" si="163"/>
        <v/>
      </c>
      <c r="AW85" s="8" t="str">
        <f t="array" ref="AW85">IF(AG85,MMULT(MMULT(AI85:AJ85,$BY$30:$BZ$31),TRANSPOSE(AI85:AJ85)),"")</f>
        <v/>
      </c>
      <c r="AX85" s="8" t="str">
        <f t="shared" si="164"/>
        <v/>
      </c>
      <c r="AY85" s="8" t="str">
        <f t="array" ref="AY85">IF(AG85,MMULT(MMULT(AI85:AK85,$BY$60:$CA$62),TRANSPOSE(AI85:AK85)),"")</f>
        <v/>
      </c>
      <c r="AZ85" s="8" t="str">
        <f t="array" ref="AZ85">IF(AG85,MMULT(MMULT(AJ85:AK85,$BY$81:$BZ$82),TRANSPOSE(AJ85:AK85)),"")</f>
        <v/>
      </c>
      <c r="BA85" s="8" t="str">
        <f t="shared" si="165"/>
        <v/>
      </c>
      <c r="BB85" s="8" t="str">
        <f t="array" ref="BB85">IF(AG85,MMULT(MMULT(AL85:AM85,$BY$111:$BZ$112),TRANSPOSE(AL85:AM85)),"")</f>
        <v/>
      </c>
      <c r="BC85" s="8" t="str">
        <f t="shared" si="157"/>
        <v/>
      </c>
      <c r="BD85" s="8" t="str">
        <f t="shared" si="166"/>
        <v/>
      </c>
      <c r="BE85" s="8">
        <f t="shared" si="167"/>
        <v>1</v>
      </c>
      <c r="BF85" s="8">
        <f t="shared" si="168"/>
        <v>0.1725000000000001</v>
      </c>
      <c r="BG85" s="8">
        <f t="shared" si="158"/>
        <v>0.66975480542312149</v>
      </c>
      <c r="BH85" s="8">
        <f t="shared" si="169"/>
        <v>1</v>
      </c>
      <c r="BI85" s="8">
        <f t="shared" si="170"/>
        <v>0.1725000000000001</v>
      </c>
      <c r="BJ85" s="8">
        <f t="shared" si="159"/>
        <v>2.9756250000000033E-2</v>
      </c>
      <c r="BK85" s="8">
        <f t="shared" si="171"/>
        <v>1</v>
      </c>
      <c r="BL85" s="8">
        <f t="shared" si="160"/>
        <v>2.9756250000000033E-2</v>
      </c>
      <c r="BM85" s="8">
        <f t="shared" si="172"/>
        <v>0.14428097038043194</v>
      </c>
      <c r="BN85" s="8">
        <f t="array" ref="BN85">IF(BE85,$CA$29*SQRT(MMULT(MMULT(BH85:BI85,$BY$37:$BZ$38),TRANSPOSE(BH85:BI85))),"")</f>
        <v>3.5211761975145535E-2</v>
      </c>
      <c r="BO85" s="8">
        <f t="shared" si="173"/>
        <v>7.9463869117490524E-2</v>
      </c>
      <c r="BP85" s="8">
        <f t="array" ref="BP85">IF(BE85,$CA$59*SQRT(MMULT(MMULT(BH85:BJ85,$BY$69:$CA$71),TRANSPOSE(BH85:BJ85))),"")</f>
        <v>7.3878419485823065E-3</v>
      </c>
      <c r="BQ85" s="8">
        <f t="array" ref="BQ85">IF(BE85,$CA$80*SQRT(MMULT(MMULT(BI85:BJ85,$BY$88:$BZ$89),TRANSPOSE(BI85:BJ85))),"")</f>
        <v>3.302972009174561E-2</v>
      </c>
      <c r="BR85" s="8">
        <f t="shared" si="174"/>
        <v>0.14826585534488465</v>
      </c>
      <c r="BS85" s="8">
        <f t="array" ref="BS85">IF(BE85,$CA$110*SQRT(MMULT(MMULT(BK85:BL85,$BY$118:$BZ$119),TRANSPOSE(BK85:BL85))),"")</f>
        <v>7.6978072426122618E-2</v>
      </c>
      <c r="BT85" s="8">
        <f t="shared" si="161"/>
        <v>7.3878419485823065E-3</v>
      </c>
      <c r="BU85" s="8">
        <f t="shared" si="175"/>
        <v>0.66236696347453916</v>
      </c>
      <c r="BV85" s="8">
        <f t="shared" si="176"/>
        <v>0.67714264737170382</v>
      </c>
      <c r="BX85" s="7" t="s">
        <v>48</v>
      </c>
      <c r="BY85" s="7">
        <f>SUMPRODUCT((AH16:AH165-AR16:AR165),(AH16:AH165-AR16:AR165))</f>
        <v>1.2145216155540995E-2</v>
      </c>
      <c r="CB85" s="29"/>
      <c r="CC85" s="29"/>
      <c r="CD85" s="7" t="s">
        <v>171</v>
      </c>
      <c r="CE85" s="11">
        <f t="array" ref="CE85">(1/BY80)*MMULT(MMULT(TRANSPOSE(CG83:CG84),CE81:CF82),CG83:CG84)</f>
        <v>1173.2020674301482</v>
      </c>
      <c r="CF85" s="7" t="s">
        <v>172</v>
      </c>
      <c r="CG85" s="7">
        <f>_xlfn.F.DIST.RT(CE85,BY80,BY86)</f>
        <v>1.735314160246152E-14</v>
      </c>
      <c r="CM85" t="s">
        <v>101</v>
      </c>
      <c r="CN85">
        <f>-1*CN84</f>
        <v>-0.11709425224461166</v>
      </c>
      <c r="CO85">
        <f t="shared" ref="CO85:DG85" si="179">-1*CO84</f>
        <v>-8.2387228381338232E-2</v>
      </c>
      <c r="CP85">
        <f t="shared" si="179"/>
        <v>-8.2387228381338232E-2</v>
      </c>
      <c r="CQ85">
        <f t="shared" si="179"/>
        <v>-8.2387228381338232E-2</v>
      </c>
      <c r="CR85">
        <f t="shared" si="179"/>
        <v>-8.2387228381338232E-2</v>
      </c>
      <c r="CS85">
        <f t="shared" si="179"/>
        <v>-8.2387228381338232E-2</v>
      </c>
      <c r="CT85">
        <f t="shared" si="179"/>
        <v>-8.2387228381338232E-2</v>
      </c>
      <c r="CU85">
        <f t="shared" si="179"/>
        <v>-8.2387228381338232E-2</v>
      </c>
      <c r="CV85">
        <f t="shared" si="179"/>
        <v>-8.2387228381338232E-2</v>
      </c>
      <c r="CW85">
        <f t="shared" si="179"/>
        <v>-8.2387228381338232E-2</v>
      </c>
      <c r="CX85">
        <f t="shared" si="179"/>
        <v>-8.2387228381338232E-2</v>
      </c>
      <c r="CY85">
        <f t="shared" si="179"/>
        <v>-8.2387228381338232E-2</v>
      </c>
      <c r="CZ85">
        <f t="shared" si="179"/>
        <v>-8.2387228381338232E-2</v>
      </c>
      <c r="DA85">
        <f t="shared" si="179"/>
        <v>-8.2387228381338232E-2</v>
      </c>
      <c r="DB85">
        <f t="shared" si="179"/>
        <v>-8.2387228381338232E-2</v>
      </c>
      <c r="DC85">
        <f t="shared" si="179"/>
        <v>-8.2387228381338232E-2</v>
      </c>
      <c r="DD85">
        <f t="shared" si="179"/>
        <v>-8.2387228381338232E-2</v>
      </c>
      <c r="DE85">
        <f t="shared" si="179"/>
        <v>-8.2387228381338232E-2</v>
      </c>
      <c r="DF85">
        <f t="shared" si="179"/>
        <v>-8.2387228381338232E-2</v>
      </c>
      <c r="DG85">
        <f t="shared" si="179"/>
        <v>-8.2387228381338232E-2</v>
      </c>
    </row>
    <row r="86" spans="1:111">
      <c r="A86" s="20">
        <v>71</v>
      </c>
      <c r="B86" s="44"/>
      <c r="C86" s="44"/>
      <c r="D86" s="59" t="str">
        <f t="shared" si="140"/>
        <v/>
      </c>
      <c r="E86" s="59" t="str">
        <f t="shared" si="141"/>
        <v/>
      </c>
      <c r="AG86" s="8">
        <f t="shared" si="142"/>
        <v>0</v>
      </c>
      <c r="AH86" s="8">
        <f t="shared" si="143"/>
        <v>0</v>
      </c>
      <c r="AI86" s="8">
        <f t="shared" si="144"/>
        <v>0</v>
      </c>
      <c r="AJ86" s="8">
        <f t="shared" si="145"/>
        <v>0</v>
      </c>
      <c r="AK86" s="8">
        <f t="shared" si="146"/>
        <v>0</v>
      </c>
      <c r="AL86" s="8">
        <f t="shared" si="147"/>
        <v>0</v>
      </c>
      <c r="AM86" s="8">
        <f t="shared" si="148"/>
        <v>0</v>
      </c>
      <c r="AN86" s="8">
        <f t="shared" si="149"/>
        <v>0</v>
      </c>
      <c r="AO86" s="8">
        <f t="shared" si="150"/>
        <v>0</v>
      </c>
      <c r="AP86" s="8">
        <f t="shared" si="151"/>
        <v>0</v>
      </c>
      <c r="AQ86" s="8">
        <f t="shared" si="152"/>
        <v>0</v>
      </c>
      <c r="AR86" s="8">
        <f t="shared" si="153"/>
        <v>0</v>
      </c>
      <c r="AS86" s="8">
        <f t="shared" si="154"/>
        <v>0</v>
      </c>
      <c r="AT86" s="8">
        <f t="shared" si="155"/>
        <v>0</v>
      </c>
      <c r="AU86" s="8" t="str">
        <f t="shared" si="156"/>
        <v/>
      </c>
      <c r="AV86" s="8" t="str">
        <f t="shared" si="163"/>
        <v/>
      </c>
      <c r="AW86" s="8" t="str">
        <f t="array" ref="AW86">IF(AG86,MMULT(MMULT(AI86:AJ86,$BY$30:$BZ$31),TRANSPOSE(AI86:AJ86)),"")</f>
        <v/>
      </c>
      <c r="AX86" s="8" t="str">
        <f t="shared" si="164"/>
        <v/>
      </c>
      <c r="AY86" s="8" t="str">
        <f t="array" ref="AY86">IF(AG86,MMULT(MMULT(AI86:AK86,$BY$60:$CA$62),TRANSPOSE(AI86:AK86)),"")</f>
        <v/>
      </c>
      <c r="AZ86" s="8" t="str">
        <f t="array" ref="AZ86">IF(AG86,MMULT(MMULT(AJ86:AK86,$BY$81:$BZ$82),TRANSPOSE(AJ86:AK86)),"")</f>
        <v/>
      </c>
      <c r="BA86" s="8" t="str">
        <f t="shared" si="165"/>
        <v/>
      </c>
      <c r="BB86" s="8" t="str">
        <f t="array" ref="BB86">IF(AG86,MMULT(MMULT(AL86:AM86,$BY$111:$BZ$112),TRANSPOSE(AL86:AM86)),"")</f>
        <v/>
      </c>
      <c r="BC86" s="8" t="str">
        <f t="shared" si="157"/>
        <v/>
      </c>
      <c r="BD86" s="8" t="str">
        <f t="shared" si="166"/>
        <v/>
      </c>
      <c r="BE86" s="8">
        <f t="shared" si="167"/>
        <v>1</v>
      </c>
      <c r="BF86" s="8">
        <f t="shared" si="168"/>
        <v>0.1750000000000001</v>
      </c>
      <c r="BG86" s="8">
        <f t="shared" si="158"/>
        <v>0.67572097696830502</v>
      </c>
      <c r="BH86" s="8">
        <f t="shared" si="169"/>
        <v>1</v>
      </c>
      <c r="BI86" s="8">
        <f t="shared" si="170"/>
        <v>0.1750000000000001</v>
      </c>
      <c r="BJ86" s="8">
        <f t="shared" si="159"/>
        <v>3.0625000000000034E-2</v>
      </c>
      <c r="BK86" s="8">
        <f t="shared" si="171"/>
        <v>1</v>
      </c>
      <c r="BL86" s="8">
        <f t="shared" si="160"/>
        <v>3.0625000000000034E-2</v>
      </c>
      <c r="BM86" s="8">
        <f t="shared" si="172"/>
        <v>0.14428097038043194</v>
      </c>
      <c r="BN86" s="8">
        <f t="array" ref="BN86">IF(BE86,$CA$29*SQRT(MMULT(MMULT(BH86:BI86,$BY$37:$BZ$38),TRANSPOSE(BH86:BI86))),"")</f>
        <v>3.5757662341457698E-2</v>
      </c>
      <c r="BO86" s="8">
        <f t="shared" si="173"/>
        <v>8.0615519394555593E-2</v>
      </c>
      <c r="BP86" s="8">
        <f t="array" ref="BP86">IF(BE86,$CA$59*SQRT(MMULT(MMULT(BH86:BJ86,$BY$69:$CA$71),TRANSPOSE(BH86:BJ86))),"")</f>
        <v>7.3566559640174493E-3</v>
      </c>
      <c r="BQ86" s="8">
        <f t="array" ref="BQ86">IF(BE86,$CA$80*SQRT(MMULT(MMULT(BI86:BJ86,$BY$88:$BZ$89),TRANSPOSE(BI86:BJ86))),"")</f>
        <v>3.3004638768416542E-2</v>
      </c>
      <c r="BR86" s="8">
        <f t="shared" si="174"/>
        <v>0.15259455811592831</v>
      </c>
      <c r="BS86" s="8">
        <f t="array" ref="BS86">IF(BE86,$CA$110*SQRT(MMULT(MMULT(BK86:BL86,$BY$118:$BZ$119),TRANSPOSE(BK86:BL86))),"")</f>
        <v>7.8555083578857529E-2</v>
      </c>
      <c r="BT86" s="8">
        <f t="shared" si="161"/>
        <v>7.3566559640174493E-3</v>
      </c>
      <c r="BU86" s="8">
        <f t="shared" si="175"/>
        <v>0.66836432100428755</v>
      </c>
      <c r="BV86" s="8">
        <f t="shared" si="176"/>
        <v>0.68307763293232249</v>
      </c>
      <c r="BX86" s="7" t="s">
        <v>134</v>
      </c>
      <c r="BY86" s="7">
        <f>BY13-BY80</f>
        <v>12</v>
      </c>
      <c r="BZ86" s="7" t="s">
        <v>83</v>
      </c>
      <c r="CA86" s="7">
        <f>BY13</f>
        <v>14</v>
      </c>
      <c r="CB86" s="29"/>
      <c r="CC86" s="29"/>
      <c r="CM86" t="s">
        <v>106</v>
      </c>
      <c r="CN86" s="29">
        <f>IF(ABS(CN84-$BY$129)&lt;ABS(CN85-$BY$129),CN84,CN85)</f>
        <v>0.11709425224461166</v>
      </c>
      <c r="CO86" s="29">
        <f t="shared" ref="CO86:DG86" si="180">IF(ABS(CO84-$BY$129)&lt;ABS(CO85-$BY$129),CO84,CO85)</f>
        <v>8.2387228381338232E-2</v>
      </c>
      <c r="CP86" s="29">
        <f t="shared" si="180"/>
        <v>8.2387228381338232E-2</v>
      </c>
      <c r="CQ86" s="29">
        <f t="shared" si="180"/>
        <v>8.2387228381338232E-2</v>
      </c>
      <c r="CR86" s="29">
        <f t="shared" si="180"/>
        <v>8.2387228381338232E-2</v>
      </c>
      <c r="CS86" s="29">
        <f t="shared" si="180"/>
        <v>8.2387228381338232E-2</v>
      </c>
      <c r="CT86" s="29">
        <f t="shared" si="180"/>
        <v>8.2387228381338232E-2</v>
      </c>
      <c r="CU86" s="29">
        <f t="shared" si="180"/>
        <v>8.2387228381338232E-2</v>
      </c>
      <c r="CV86" s="29">
        <f t="shared" si="180"/>
        <v>8.2387228381338232E-2</v>
      </c>
      <c r="CW86" s="29">
        <f t="shared" si="180"/>
        <v>8.2387228381338232E-2</v>
      </c>
      <c r="CX86" s="29">
        <f t="shared" si="180"/>
        <v>8.2387228381338232E-2</v>
      </c>
      <c r="CY86" s="29">
        <f t="shared" si="180"/>
        <v>8.2387228381338232E-2</v>
      </c>
      <c r="CZ86" s="29">
        <f t="shared" si="180"/>
        <v>8.2387228381338232E-2</v>
      </c>
      <c r="DA86" s="29">
        <f t="shared" si="180"/>
        <v>8.2387228381338232E-2</v>
      </c>
      <c r="DB86" s="29">
        <f t="shared" si="180"/>
        <v>8.2387228381338232E-2</v>
      </c>
      <c r="DC86" s="29">
        <f t="shared" si="180"/>
        <v>8.2387228381338232E-2</v>
      </c>
      <c r="DD86" s="29">
        <f t="shared" si="180"/>
        <v>8.2387228381338232E-2</v>
      </c>
      <c r="DE86" s="29">
        <f t="shared" si="180"/>
        <v>8.2387228381338232E-2</v>
      </c>
      <c r="DF86" s="29">
        <f t="shared" si="180"/>
        <v>8.2387228381338232E-2</v>
      </c>
      <c r="DG86" s="29">
        <f t="shared" si="180"/>
        <v>8.2387228381338232E-2</v>
      </c>
    </row>
    <row r="87" spans="1:111">
      <c r="A87" s="20">
        <v>72</v>
      </c>
      <c r="B87" s="44"/>
      <c r="C87" s="44"/>
      <c r="D87" s="59" t="str">
        <f t="shared" si="140"/>
        <v/>
      </c>
      <c r="E87" s="59" t="str">
        <f t="shared" si="141"/>
        <v/>
      </c>
      <c r="AG87" s="8">
        <f t="shared" si="142"/>
        <v>0</v>
      </c>
      <c r="AH87" s="8">
        <f t="shared" si="143"/>
        <v>0</v>
      </c>
      <c r="AI87" s="8">
        <f t="shared" si="144"/>
        <v>0</v>
      </c>
      <c r="AJ87" s="8">
        <f t="shared" si="145"/>
        <v>0</v>
      </c>
      <c r="AK87" s="8">
        <f t="shared" si="146"/>
        <v>0</v>
      </c>
      <c r="AL87" s="8">
        <f t="shared" si="147"/>
        <v>0</v>
      </c>
      <c r="AM87" s="8">
        <f t="shared" si="148"/>
        <v>0</v>
      </c>
      <c r="AN87" s="8">
        <f t="shared" si="149"/>
        <v>0</v>
      </c>
      <c r="AO87" s="8">
        <f t="shared" si="150"/>
        <v>0</v>
      </c>
      <c r="AP87" s="8">
        <f t="shared" si="151"/>
        <v>0</v>
      </c>
      <c r="AQ87" s="8">
        <f t="shared" si="152"/>
        <v>0</v>
      </c>
      <c r="AR87" s="8">
        <f t="shared" si="153"/>
        <v>0</v>
      </c>
      <c r="AS87" s="8">
        <f t="shared" si="154"/>
        <v>0</v>
      </c>
      <c r="AT87" s="8">
        <f t="shared" si="155"/>
        <v>0</v>
      </c>
      <c r="AU87" s="8" t="str">
        <f t="shared" si="156"/>
        <v/>
      </c>
      <c r="AV87" s="8" t="str">
        <f t="shared" si="163"/>
        <v/>
      </c>
      <c r="AW87" s="8" t="str">
        <f t="array" ref="AW87">IF(AG87,MMULT(MMULT(AI87:AJ87,$BY$30:$BZ$31),TRANSPOSE(AI87:AJ87)),"")</f>
        <v/>
      </c>
      <c r="AX87" s="8" t="str">
        <f t="shared" si="164"/>
        <v/>
      </c>
      <c r="AY87" s="8" t="str">
        <f t="array" ref="AY87">IF(AG87,MMULT(MMULT(AI87:AK87,$BY$60:$CA$62),TRANSPOSE(AI87:AK87)),"")</f>
        <v/>
      </c>
      <c r="AZ87" s="8" t="str">
        <f t="array" ref="AZ87">IF(AG87,MMULT(MMULT(AJ87:AK87,$BY$81:$BZ$82),TRANSPOSE(AJ87:AK87)),"")</f>
        <v/>
      </c>
      <c r="BA87" s="8" t="str">
        <f t="shared" si="165"/>
        <v/>
      </c>
      <c r="BB87" s="8" t="str">
        <f t="array" ref="BB87">IF(AG87,MMULT(MMULT(AL87:AM87,$BY$111:$BZ$112),TRANSPOSE(AL87:AM87)),"")</f>
        <v/>
      </c>
      <c r="BC87" s="8" t="str">
        <f t="shared" si="157"/>
        <v/>
      </c>
      <c r="BD87" s="8" t="str">
        <f t="shared" si="166"/>
        <v/>
      </c>
      <c r="BE87" s="8">
        <f t="shared" si="167"/>
        <v>1</v>
      </c>
      <c r="BF87" s="8">
        <f t="shared" si="168"/>
        <v>0.1775000000000001</v>
      </c>
      <c r="BG87" s="8">
        <f t="shared" si="158"/>
        <v>0.68160393976218558</v>
      </c>
      <c r="BH87" s="8">
        <f t="shared" si="169"/>
        <v>1</v>
      </c>
      <c r="BI87" s="8">
        <f t="shared" si="170"/>
        <v>0.1775000000000001</v>
      </c>
      <c r="BJ87" s="8">
        <f t="shared" si="159"/>
        <v>3.1506250000000034E-2</v>
      </c>
      <c r="BK87" s="8">
        <f t="shared" si="171"/>
        <v>1</v>
      </c>
      <c r="BL87" s="8">
        <f t="shared" si="160"/>
        <v>3.1506250000000034E-2</v>
      </c>
      <c r="BM87" s="8">
        <f t="shared" si="172"/>
        <v>0.14428097038043194</v>
      </c>
      <c r="BN87" s="8">
        <f t="array" ref="BN87">IF(BE87,$CA$29*SQRT(MMULT(MMULT(BH87:BI87,$BY$37:$BZ$38),TRANSPOSE(BH87:BI87))),"")</f>
        <v>3.6309068814382804E-2</v>
      </c>
      <c r="BO87" s="8">
        <f t="shared" si="173"/>
        <v>8.176716967162069E-2</v>
      </c>
      <c r="BP87" s="8">
        <f t="array" ref="BP87">IF(BE87,$CA$59*SQRT(MMULT(MMULT(BH87:BJ87,$BY$69:$CA$71),TRANSPOSE(BH87:BJ87))),"")</f>
        <v>7.3250853267380553E-3</v>
      </c>
      <c r="BQ87" s="8">
        <f t="array" ref="BQ87">IF(BE87,$CA$80*SQRT(MMULT(MMULT(BI87:BJ87,$BY$88:$BZ$89),TRANSPOSE(BI87:BJ87))),"")</f>
        <v>3.2993136988415654E-2</v>
      </c>
      <c r="BR87" s="8">
        <f t="shared" si="174"/>
        <v>0.15698554438008053</v>
      </c>
      <c r="BS87" s="8">
        <f t="array" ref="BS87">IF(BE87,$CA$110*SQRT(MMULT(MMULT(BK87:BL87,$BY$118:$BZ$119),TRANSPOSE(BK87:BL87))),"")</f>
        <v>8.0198540912476218E-2</v>
      </c>
      <c r="BT87" s="8">
        <f t="shared" si="161"/>
        <v>7.3250853267380553E-3</v>
      </c>
      <c r="BU87" s="8">
        <f t="shared" si="175"/>
        <v>0.67427885443544755</v>
      </c>
      <c r="BV87" s="8">
        <f t="shared" si="176"/>
        <v>0.68892902508892362</v>
      </c>
      <c r="BX87" s="7" t="s">
        <v>9</v>
      </c>
      <c r="BY87" s="7">
        <f>SQRT(BY85/BY86)</f>
        <v>3.1813540298041065E-2</v>
      </c>
      <c r="BZ87" s="7" t="s">
        <v>87</v>
      </c>
      <c r="CA87" s="7">
        <f>CA86-BY86</f>
        <v>2</v>
      </c>
      <c r="CB87" s="29"/>
      <c r="CC87" s="29"/>
      <c r="CM87" t="s">
        <v>92</v>
      </c>
      <c r="CN87">
        <f>1/(2*$BY$99*CN86)</f>
        <v>0.28983725803121696</v>
      </c>
      <c r="CO87">
        <f t="shared" ref="CO87:DG87" si="181">1/(2*$BY$99*CO86)</f>
        <v>0.41193614190669114</v>
      </c>
      <c r="CP87">
        <f t="shared" si="181"/>
        <v>0.41193614190669114</v>
      </c>
      <c r="CQ87">
        <f t="shared" si="181"/>
        <v>0.41193614190669114</v>
      </c>
      <c r="CR87">
        <f t="shared" si="181"/>
        <v>0.41193614190669114</v>
      </c>
      <c r="CS87">
        <f t="shared" si="181"/>
        <v>0.41193614190669114</v>
      </c>
      <c r="CT87">
        <f t="shared" si="181"/>
        <v>0.41193614190669114</v>
      </c>
      <c r="CU87">
        <f t="shared" si="181"/>
        <v>0.41193614190669114</v>
      </c>
      <c r="CV87">
        <f t="shared" si="181"/>
        <v>0.41193614190669114</v>
      </c>
      <c r="CW87">
        <f t="shared" si="181"/>
        <v>0.41193614190669114</v>
      </c>
      <c r="CX87">
        <f t="shared" si="181"/>
        <v>0.41193614190669114</v>
      </c>
      <c r="CY87">
        <f t="shared" si="181"/>
        <v>0.41193614190669114</v>
      </c>
      <c r="CZ87">
        <f t="shared" si="181"/>
        <v>0.41193614190669114</v>
      </c>
      <c r="DA87">
        <f t="shared" si="181"/>
        <v>0.41193614190669114</v>
      </c>
      <c r="DB87">
        <f t="shared" si="181"/>
        <v>0.41193614190669114</v>
      </c>
      <c r="DC87">
        <f t="shared" si="181"/>
        <v>0.41193614190669114</v>
      </c>
      <c r="DD87">
        <f t="shared" si="181"/>
        <v>0.41193614190669114</v>
      </c>
      <c r="DE87">
        <f t="shared" si="181"/>
        <v>0.41193614190669114</v>
      </c>
      <c r="DF87">
        <f t="shared" si="181"/>
        <v>0.41193614190669114</v>
      </c>
      <c r="DG87">
        <f t="shared" si="181"/>
        <v>0.41193614190669114</v>
      </c>
    </row>
    <row r="88" spans="1:111">
      <c r="A88" s="20">
        <v>73</v>
      </c>
      <c r="B88" s="44"/>
      <c r="C88" s="44"/>
      <c r="D88" s="59" t="str">
        <f t="shared" si="140"/>
        <v/>
      </c>
      <c r="E88" s="59" t="str">
        <f t="shared" si="141"/>
        <v/>
      </c>
      <c r="AG88" s="8">
        <f t="shared" si="142"/>
        <v>0</v>
      </c>
      <c r="AH88" s="8">
        <f t="shared" si="143"/>
        <v>0</v>
      </c>
      <c r="AI88" s="8">
        <f t="shared" si="144"/>
        <v>0</v>
      </c>
      <c r="AJ88" s="8">
        <f t="shared" si="145"/>
        <v>0</v>
      </c>
      <c r="AK88" s="8">
        <f t="shared" si="146"/>
        <v>0</v>
      </c>
      <c r="AL88" s="8">
        <f t="shared" si="147"/>
        <v>0</v>
      </c>
      <c r="AM88" s="8">
        <f t="shared" si="148"/>
        <v>0</v>
      </c>
      <c r="AN88" s="8">
        <f t="shared" si="149"/>
        <v>0</v>
      </c>
      <c r="AO88" s="8">
        <f t="shared" si="150"/>
        <v>0</v>
      </c>
      <c r="AP88" s="8">
        <f t="shared" si="151"/>
        <v>0</v>
      </c>
      <c r="AQ88" s="8">
        <f t="shared" si="152"/>
        <v>0</v>
      </c>
      <c r="AR88" s="8">
        <f t="shared" si="153"/>
        <v>0</v>
      </c>
      <c r="AS88" s="8">
        <f t="shared" si="154"/>
        <v>0</v>
      </c>
      <c r="AT88" s="8">
        <f t="shared" si="155"/>
        <v>0</v>
      </c>
      <c r="AU88" s="8" t="str">
        <f t="shared" si="156"/>
        <v/>
      </c>
      <c r="AV88" s="8" t="str">
        <f t="shared" si="163"/>
        <v/>
      </c>
      <c r="AW88" s="8" t="str">
        <f t="array" ref="AW88">IF(AG88,MMULT(MMULT(AI88:AJ88,$BY$30:$BZ$31),TRANSPOSE(AI88:AJ88)),"")</f>
        <v/>
      </c>
      <c r="AX88" s="8" t="str">
        <f t="shared" si="164"/>
        <v/>
      </c>
      <c r="AY88" s="8" t="str">
        <f t="array" ref="AY88">IF(AG88,MMULT(MMULT(AI88:AK88,$BY$60:$CA$62),TRANSPOSE(AI88:AK88)),"")</f>
        <v/>
      </c>
      <c r="AZ88" s="8" t="str">
        <f t="array" ref="AZ88">IF(AG88,MMULT(MMULT(AJ88:AK88,$BY$81:$BZ$82),TRANSPOSE(AJ88:AK88)),"")</f>
        <v/>
      </c>
      <c r="BA88" s="8" t="str">
        <f t="shared" si="165"/>
        <v/>
      </c>
      <c r="BB88" s="8" t="str">
        <f t="array" ref="BB88">IF(AG88,MMULT(MMULT(AL88:AM88,$BY$111:$BZ$112),TRANSPOSE(AL88:AM88)),"")</f>
        <v/>
      </c>
      <c r="BC88" s="8" t="str">
        <f t="shared" si="157"/>
        <v/>
      </c>
      <c r="BD88" s="8" t="str">
        <f t="shared" si="166"/>
        <v/>
      </c>
      <c r="BE88" s="8">
        <f t="shared" si="167"/>
        <v>1</v>
      </c>
      <c r="BF88" s="8">
        <f t="shared" si="168"/>
        <v>0.1800000000000001</v>
      </c>
      <c r="BG88" s="8">
        <f t="shared" si="158"/>
        <v>0.68740369380476285</v>
      </c>
      <c r="BH88" s="8">
        <f t="shared" si="169"/>
        <v>1</v>
      </c>
      <c r="BI88" s="8">
        <f t="shared" si="170"/>
        <v>0.1800000000000001</v>
      </c>
      <c r="BJ88" s="8">
        <f t="shared" si="159"/>
        <v>3.240000000000004E-2</v>
      </c>
      <c r="BK88" s="8">
        <f t="shared" si="171"/>
        <v>1</v>
      </c>
      <c r="BL88" s="8">
        <f t="shared" si="160"/>
        <v>3.240000000000004E-2</v>
      </c>
      <c r="BM88" s="8">
        <f t="shared" si="172"/>
        <v>0.14428097038043194</v>
      </c>
      <c r="BN88" s="8">
        <f t="array" ref="BN88">IF(BE88,$CA$29*SQRT(MMULT(MMULT(BH88:BI88,$BY$37:$BZ$38),TRANSPOSE(BH88:BI88))),"")</f>
        <v>3.6865734327691871E-2</v>
      </c>
      <c r="BO88" s="8">
        <f t="shared" si="173"/>
        <v>8.2918819948685774E-2</v>
      </c>
      <c r="BP88" s="8">
        <f t="array" ref="BP88">IF(BE88,$CA$59*SQRT(MMULT(MMULT(BH88:BJ88,$BY$69:$CA$71),TRANSPOSE(BH88:BJ88))),"")</f>
        <v>7.293685716347041E-3</v>
      </c>
      <c r="BQ88" s="8">
        <f t="array" ref="BQ88">IF(BE88,$CA$80*SQRT(MMULT(MMULT(BI88:BJ88,$BY$88:$BZ$89),TRANSPOSE(BI88:BJ88))),"")</f>
        <v>3.2997659931019011E-2</v>
      </c>
      <c r="BR88" s="8">
        <f t="shared" si="174"/>
        <v>0.16143881413734132</v>
      </c>
      <c r="BS88" s="8">
        <f t="array" ref="BS88">IF(BE88,$CA$110*SQRT(MMULT(MMULT(BK88:BL88,$BY$118:$BZ$119),TRANSPOSE(BK88:BL88))),"")</f>
        <v>8.1907609843402895E-2</v>
      </c>
      <c r="BT88" s="8">
        <f t="shared" si="161"/>
        <v>7.293685716347041E-3</v>
      </c>
      <c r="BU88" s="8">
        <f t="shared" si="175"/>
        <v>0.68011000808841582</v>
      </c>
      <c r="BV88" s="8">
        <f t="shared" si="176"/>
        <v>0.69469737952110988</v>
      </c>
      <c r="BX88" s="7" t="s">
        <v>49</v>
      </c>
      <c r="BY88" s="11">
        <f t="array" ref="BY88:BZ89">BY87^2*BY81:BZ82</f>
        <v>6.1848701466072645E-2</v>
      </c>
      <c r="BZ88" s="11">
        <v>-0.26609366825614772</v>
      </c>
      <c r="CM88" t="s">
        <v>93</v>
      </c>
      <c r="CN88" s="11">
        <f>-1*CN86/(2*$BY$99)</f>
        <v>-3.9739771679955602E-3</v>
      </c>
      <c r="CO88" s="11">
        <f t="shared" ref="CO88:DG88" si="182">-1*CO86/(2*$BY$99)</f>
        <v>-2.7960805782159147E-3</v>
      </c>
      <c r="CP88" s="11">
        <f t="shared" si="182"/>
        <v>-2.7960805782159147E-3</v>
      </c>
      <c r="CQ88" s="11">
        <f t="shared" si="182"/>
        <v>-2.7960805782159147E-3</v>
      </c>
      <c r="CR88" s="11">
        <f t="shared" si="182"/>
        <v>-2.7960805782159147E-3</v>
      </c>
      <c r="CS88" s="11">
        <f t="shared" si="182"/>
        <v>-2.7960805782159147E-3</v>
      </c>
      <c r="CT88" s="11">
        <f t="shared" si="182"/>
        <v>-2.7960805782159147E-3</v>
      </c>
      <c r="CU88" s="11">
        <f t="shared" si="182"/>
        <v>-2.7960805782159147E-3</v>
      </c>
      <c r="CV88" s="11">
        <f t="shared" si="182"/>
        <v>-2.7960805782159147E-3</v>
      </c>
      <c r="CW88" s="11">
        <f t="shared" si="182"/>
        <v>-2.7960805782159147E-3</v>
      </c>
      <c r="CX88" s="11">
        <f t="shared" si="182"/>
        <v>-2.7960805782159147E-3</v>
      </c>
      <c r="CY88" s="11">
        <f t="shared" si="182"/>
        <v>-2.7960805782159147E-3</v>
      </c>
      <c r="CZ88" s="11">
        <f t="shared" si="182"/>
        <v>-2.7960805782159147E-3</v>
      </c>
      <c r="DA88" s="11">
        <f t="shared" si="182"/>
        <v>-2.7960805782159147E-3</v>
      </c>
      <c r="DB88" s="11">
        <f t="shared" si="182"/>
        <v>-2.7960805782159147E-3</v>
      </c>
      <c r="DC88" s="11">
        <f t="shared" si="182"/>
        <v>-2.7960805782159147E-3</v>
      </c>
      <c r="DD88" s="11">
        <f t="shared" si="182"/>
        <v>-2.7960805782159147E-3</v>
      </c>
      <c r="DE88" s="11">
        <f t="shared" si="182"/>
        <v>-2.7960805782159147E-3</v>
      </c>
      <c r="DF88" s="11">
        <f t="shared" si="182"/>
        <v>-2.7960805782159147E-3</v>
      </c>
      <c r="DG88" s="11">
        <f t="shared" si="182"/>
        <v>-2.7960805782159147E-3</v>
      </c>
    </row>
    <row r="89" spans="1:111">
      <c r="A89" s="20">
        <v>74</v>
      </c>
      <c r="B89" s="44"/>
      <c r="C89" s="44"/>
      <c r="D89" s="59" t="str">
        <f t="shared" si="140"/>
        <v/>
      </c>
      <c r="E89" s="59" t="str">
        <f t="shared" si="141"/>
        <v/>
      </c>
      <c r="AG89" s="8">
        <f t="shared" si="142"/>
        <v>0</v>
      </c>
      <c r="AH89" s="8">
        <f t="shared" si="143"/>
        <v>0</v>
      </c>
      <c r="AI89" s="8">
        <f t="shared" si="144"/>
        <v>0</v>
      </c>
      <c r="AJ89" s="8">
        <f t="shared" si="145"/>
        <v>0</v>
      </c>
      <c r="AK89" s="8">
        <f t="shared" si="146"/>
        <v>0</v>
      </c>
      <c r="AL89" s="8">
        <f t="shared" si="147"/>
        <v>0</v>
      </c>
      <c r="AM89" s="8">
        <f t="shared" si="148"/>
        <v>0</v>
      </c>
      <c r="AN89" s="8">
        <f t="shared" si="149"/>
        <v>0</v>
      </c>
      <c r="AO89" s="8">
        <f t="shared" si="150"/>
        <v>0</v>
      </c>
      <c r="AP89" s="8">
        <f t="shared" si="151"/>
        <v>0</v>
      </c>
      <c r="AQ89" s="8">
        <f t="shared" si="152"/>
        <v>0</v>
      </c>
      <c r="AR89" s="8">
        <f t="shared" si="153"/>
        <v>0</v>
      </c>
      <c r="AS89" s="8">
        <f t="shared" si="154"/>
        <v>0</v>
      </c>
      <c r="AT89" s="8">
        <f t="shared" si="155"/>
        <v>0</v>
      </c>
      <c r="AU89" s="8" t="str">
        <f t="shared" si="156"/>
        <v/>
      </c>
      <c r="AV89" s="8" t="str">
        <f t="shared" si="163"/>
        <v/>
      </c>
      <c r="AW89" s="8" t="str">
        <f t="array" ref="AW89">IF(AG89,MMULT(MMULT(AI89:AJ89,$BY$30:$BZ$31),TRANSPOSE(AI89:AJ89)),"")</f>
        <v/>
      </c>
      <c r="AX89" s="8" t="str">
        <f t="shared" si="164"/>
        <v/>
      </c>
      <c r="AY89" s="8" t="str">
        <f t="array" ref="AY89">IF(AG89,MMULT(MMULT(AI89:AK89,$BY$60:$CA$62),TRANSPOSE(AI89:AK89)),"")</f>
        <v/>
      </c>
      <c r="AZ89" s="8" t="str">
        <f t="array" ref="AZ89">IF(AG89,MMULT(MMULT(AJ89:AK89,$BY$81:$BZ$82),TRANSPOSE(AJ89:AK89)),"")</f>
        <v/>
      </c>
      <c r="BA89" s="8" t="str">
        <f t="shared" si="165"/>
        <v/>
      </c>
      <c r="BB89" s="8" t="str">
        <f t="array" ref="BB89">IF(AG89,MMULT(MMULT(AL89:AM89,$BY$111:$BZ$112),TRANSPOSE(AL89:AM89)),"")</f>
        <v/>
      </c>
      <c r="BC89" s="8" t="str">
        <f t="shared" si="157"/>
        <v/>
      </c>
      <c r="BD89" s="8" t="str">
        <f t="shared" si="166"/>
        <v/>
      </c>
      <c r="BE89" s="8">
        <f t="shared" si="167"/>
        <v>1</v>
      </c>
      <c r="BF89" s="8">
        <f t="shared" si="168"/>
        <v>0.18250000000000011</v>
      </c>
      <c r="BG89" s="8">
        <f t="shared" si="158"/>
        <v>0.69312023909603693</v>
      </c>
      <c r="BH89" s="8">
        <f t="shared" si="169"/>
        <v>1</v>
      </c>
      <c r="BI89" s="8">
        <f t="shared" si="170"/>
        <v>0.18250000000000011</v>
      </c>
      <c r="BJ89" s="8">
        <f t="shared" si="159"/>
        <v>3.3306250000000037E-2</v>
      </c>
      <c r="BK89" s="8">
        <f t="shared" si="171"/>
        <v>1</v>
      </c>
      <c r="BL89" s="8">
        <f t="shared" si="160"/>
        <v>3.3306250000000037E-2</v>
      </c>
      <c r="BM89" s="8">
        <f t="shared" si="172"/>
        <v>0.14428097038043194</v>
      </c>
      <c r="BN89" s="8">
        <f t="array" ref="BN89">IF(BE89,$CA$29*SQRT(MMULT(MMULT(BH89:BI89,$BY$37:$BZ$38),TRANSPOSE(BH89:BI89))),"")</f>
        <v>3.742742422586437E-2</v>
      </c>
      <c r="BO89" s="8">
        <f t="shared" si="173"/>
        <v>8.4070470225750857E-2</v>
      </c>
      <c r="BP89" s="8">
        <f t="array" ref="BP89">IF(BE89,$CA$59*SQRT(MMULT(MMULT(BH89:BJ89,$BY$69:$CA$71),TRANSPOSE(BH89:BJ89))),"")</f>
        <v>7.2630518441199289E-3</v>
      </c>
      <c r="BQ89" s="8">
        <f t="array" ref="BQ89">IF(BE89,$CA$80*SQRT(MMULT(MMULT(BI89:BJ89,$BY$88:$BZ$89),TRANSPOSE(BI89:BJ89))),"")</f>
        <v>3.3020715625594207E-2</v>
      </c>
      <c r="BR89" s="8">
        <f t="shared" si="174"/>
        <v>0.16595436738771061</v>
      </c>
      <c r="BS89" s="8">
        <f t="array" ref="BS89">IF(BE89,$CA$110*SQRT(MMULT(MMULT(BK89:BL89,$BY$118:$BZ$119),TRANSPOSE(BK89:BL89))),"")</f>
        <v>8.3681412263751725E-2</v>
      </c>
      <c r="BT89" s="8">
        <f t="shared" si="161"/>
        <v>7.2630518441199289E-3</v>
      </c>
      <c r="BU89" s="8">
        <f t="shared" si="175"/>
        <v>0.68585718725191702</v>
      </c>
      <c r="BV89" s="8">
        <f t="shared" si="176"/>
        <v>0.70038329094015683</v>
      </c>
      <c r="BX89" s="7"/>
      <c r="BY89" s="11">
        <v>-0.26609366825614772</v>
      </c>
      <c r="BZ89" s="11">
        <v>1.2661782159062718</v>
      </c>
      <c r="CB89" s="29"/>
      <c r="CC89" s="29"/>
      <c r="CM89" t="s">
        <v>95</v>
      </c>
      <c r="CN89">
        <f>$BY$102^2/CN15</f>
        <v>2.2182328317085918E-2</v>
      </c>
      <c r="CO89">
        <f t="shared" ref="CO89:DG89" si="183">$BY$102^2/CO15</f>
        <v>4.4364656634171835E-2</v>
      </c>
      <c r="CP89">
        <f t="shared" si="183"/>
        <v>4.4364656634171835E-2</v>
      </c>
      <c r="CQ89">
        <f t="shared" si="183"/>
        <v>4.4364656634171835E-2</v>
      </c>
      <c r="CR89">
        <f t="shared" si="183"/>
        <v>4.4364656634171835E-2</v>
      </c>
      <c r="CS89">
        <f t="shared" si="183"/>
        <v>4.4364656634171835E-2</v>
      </c>
      <c r="CT89">
        <f t="shared" si="183"/>
        <v>4.4364656634171835E-2</v>
      </c>
      <c r="CU89">
        <f t="shared" si="183"/>
        <v>4.4364656634171835E-2</v>
      </c>
      <c r="CV89">
        <f t="shared" si="183"/>
        <v>4.4364656634171835E-2</v>
      </c>
      <c r="CW89">
        <f t="shared" si="183"/>
        <v>4.4364656634171835E-2</v>
      </c>
      <c r="CX89">
        <f t="shared" si="183"/>
        <v>4.4364656634171835E-2</v>
      </c>
      <c r="CY89">
        <f t="shared" si="183"/>
        <v>4.4364656634171835E-2</v>
      </c>
      <c r="CZ89">
        <f t="shared" si="183"/>
        <v>4.4364656634171835E-2</v>
      </c>
      <c r="DA89">
        <f t="shared" si="183"/>
        <v>4.4364656634171835E-2</v>
      </c>
      <c r="DB89">
        <f t="shared" si="183"/>
        <v>4.4364656634171835E-2</v>
      </c>
      <c r="DC89">
        <f t="shared" si="183"/>
        <v>4.4364656634171835E-2</v>
      </c>
      <c r="DD89">
        <f t="shared" si="183"/>
        <v>4.4364656634171835E-2</v>
      </c>
      <c r="DE89">
        <f t="shared" si="183"/>
        <v>4.4364656634171835E-2</v>
      </c>
      <c r="DF89">
        <f t="shared" si="183"/>
        <v>4.4364656634171835E-2</v>
      </c>
      <c r="DG89">
        <f t="shared" si="183"/>
        <v>4.4364656634171835E-2</v>
      </c>
    </row>
    <row r="90" spans="1:111">
      <c r="A90" s="20">
        <v>75</v>
      </c>
      <c r="B90" s="44"/>
      <c r="C90" s="44"/>
      <c r="D90" s="59" t="str">
        <f t="shared" si="140"/>
        <v/>
      </c>
      <c r="E90" s="59" t="str">
        <f t="shared" si="141"/>
        <v/>
      </c>
      <c r="AG90" s="8">
        <f t="shared" si="142"/>
        <v>0</v>
      </c>
      <c r="AH90" s="8">
        <f t="shared" si="143"/>
        <v>0</v>
      </c>
      <c r="AI90" s="8">
        <f t="shared" si="144"/>
        <v>0</v>
      </c>
      <c r="AJ90" s="8">
        <f t="shared" si="145"/>
        <v>0</v>
      </c>
      <c r="AK90" s="8">
        <f t="shared" si="146"/>
        <v>0</v>
      </c>
      <c r="AL90" s="8">
        <f t="shared" si="147"/>
        <v>0</v>
      </c>
      <c r="AM90" s="8">
        <f t="shared" si="148"/>
        <v>0</v>
      </c>
      <c r="AN90" s="8">
        <f t="shared" si="149"/>
        <v>0</v>
      </c>
      <c r="AO90" s="8">
        <f t="shared" si="150"/>
        <v>0</v>
      </c>
      <c r="AP90" s="8">
        <f t="shared" si="151"/>
        <v>0</v>
      </c>
      <c r="AQ90" s="8">
        <f t="shared" si="152"/>
        <v>0</v>
      </c>
      <c r="AR90" s="8">
        <f t="shared" si="153"/>
        <v>0</v>
      </c>
      <c r="AS90" s="8">
        <f t="shared" si="154"/>
        <v>0</v>
      </c>
      <c r="AT90" s="8">
        <f t="shared" si="155"/>
        <v>0</v>
      </c>
      <c r="AU90" s="8" t="str">
        <f t="shared" si="156"/>
        <v/>
      </c>
      <c r="AV90" s="8" t="str">
        <f t="shared" si="163"/>
        <v/>
      </c>
      <c r="AW90" s="8" t="str">
        <f t="array" ref="AW90">IF(AG90,MMULT(MMULT(AI90:AJ90,$BY$30:$BZ$31),TRANSPOSE(AI90:AJ90)),"")</f>
        <v/>
      </c>
      <c r="AX90" s="8" t="str">
        <f t="shared" si="164"/>
        <v/>
      </c>
      <c r="AY90" s="8" t="str">
        <f t="array" ref="AY90">IF(AG90,MMULT(MMULT(AI90:AK90,$BY$60:$CA$62),TRANSPOSE(AI90:AK90)),"")</f>
        <v/>
      </c>
      <c r="AZ90" s="8" t="str">
        <f t="array" ref="AZ90">IF(AG90,MMULT(MMULT(AJ90:AK90,$BY$81:$BZ$82),TRANSPOSE(AJ90:AK90)),"")</f>
        <v/>
      </c>
      <c r="BA90" s="8" t="str">
        <f t="shared" si="165"/>
        <v/>
      </c>
      <c r="BB90" s="8" t="str">
        <f t="array" ref="BB90">IF(AG90,MMULT(MMULT(AL90:AM90,$BY$111:$BZ$112),TRANSPOSE(AL90:AM90)),"")</f>
        <v/>
      </c>
      <c r="BC90" s="8" t="str">
        <f t="shared" si="157"/>
        <v/>
      </c>
      <c r="BD90" s="8" t="str">
        <f t="shared" si="166"/>
        <v/>
      </c>
      <c r="BE90" s="8">
        <f t="shared" si="167"/>
        <v>1</v>
      </c>
      <c r="BF90" s="8">
        <f t="shared" si="168"/>
        <v>0.18500000000000011</v>
      </c>
      <c r="BG90" s="8">
        <f t="shared" si="158"/>
        <v>0.69875357563600793</v>
      </c>
      <c r="BH90" s="8">
        <f t="shared" si="169"/>
        <v>1</v>
      </c>
      <c r="BI90" s="8">
        <f t="shared" si="170"/>
        <v>0.18500000000000011</v>
      </c>
      <c r="BJ90" s="8">
        <f t="shared" si="159"/>
        <v>3.422500000000004E-2</v>
      </c>
      <c r="BK90" s="8">
        <f t="shared" si="171"/>
        <v>1</v>
      </c>
      <c r="BL90" s="8">
        <f t="shared" si="160"/>
        <v>3.422500000000004E-2</v>
      </c>
      <c r="BM90" s="8">
        <f t="shared" si="172"/>
        <v>0.14428097038043194</v>
      </c>
      <c r="BN90" s="8">
        <f t="array" ref="BN90">IF(BE90,$CA$29*SQRT(MMULT(MMULT(BH90:BI90,$BY$37:$BZ$38),TRANSPOSE(BH90:BI90))),"")</f>
        <v>3.7993915672856975E-2</v>
      </c>
      <c r="BO90" s="8">
        <f t="shared" si="173"/>
        <v>8.5222120502815926E-2</v>
      </c>
      <c r="BP90" s="8">
        <f t="array" ref="BP90">IF(BE90,$CA$59*SQRT(MMULT(MMULT(BH90:BJ90,$BY$69:$CA$71),TRANSPOSE(BH90:BJ90))),"")</f>
        <v>7.2338178990085222E-3</v>
      </c>
      <c r="BQ90" s="8">
        <f t="array" ref="BQ90">IF(BE90,$CA$80*SQRT(MMULT(MMULT(BI90:BJ90,$BY$88:$BZ$89),TRANSPOSE(BI90:BJ90))),"")</f>
        <v>3.3064861778546832E-2</v>
      </c>
      <c r="BR90" s="8">
        <f t="shared" si="174"/>
        <v>0.17053220413118847</v>
      </c>
      <c r="BS90" s="8">
        <f t="array" ref="BS90">IF(BE90,$CA$110*SQRT(MMULT(MMULT(BK90:BL90,$BY$118:$BZ$119),TRANSPOSE(BK90:BL90))),"")</f>
        <v>8.5519037580090357E-2</v>
      </c>
      <c r="BT90" s="8">
        <f t="shared" si="161"/>
        <v>7.2338178990085222E-3</v>
      </c>
      <c r="BU90" s="8">
        <f t="shared" si="175"/>
        <v>0.69151975773699936</v>
      </c>
      <c r="BV90" s="8">
        <f t="shared" si="176"/>
        <v>0.70598739353501649</v>
      </c>
      <c r="BX90" s="7" t="s">
        <v>52</v>
      </c>
      <c r="BY90" s="7">
        <f>SQRT(BY88)</f>
        <v>0.24869399161634895</v>
      </c>
      <c r="CB90" s="29"/>
      <c r="CC90" s="29"/>
      <c r="CM90" t="s">
        <v>96</v>
      </c>
      <c r="CN90">
        <f>CN87^2*CN89</f>
        <v>1.8634406014108884E-3</v>
      </c>
      <c r="CO90">
        <f t="shared" ref="CO90:DG90" si="184">CO87^2*CO89</f>
        <v>7.5283000296999889E-3</v>
      </c>
      <c r="CP90">
        <f t="shared" si="184"/>
        <v>7.5283000296999889E-3</v>
      </c>
      <c r="CQ90">
        <f t="shared" si="184"/>
        <v>7.5283000296999889E-3</v>
      </c>
      <c r="CR90">
        <f t="shared" si="184"/>
        <v>7.5283000296999889E-3</v>
      </c>
      <c r="CS90">
        <f t="shared" si="184"/>
        <v>7.5283000296999889E-3</v>
      </c>
      <c r="CT90">
        <f t="shared" si="184"/>
        <v>7.5283000296999889E-3</v>
      </c>
      <c r="CU90">
        <f t="shared" si="184"/>
        <v>7.5283000296999889E-3</v>
      </c>
      <c r="CV90">
        <f t="shared" si="184"/>
        <v>7.5283000296999889E-3</v>
      </c>
      <c r="CW90">
        <f t="shared" si="184"/>
        <v>7.5283000296999889E-3</v>
      </c>
      <c r="CX90">
        <f t="shared" si="184"/>
        <v>7.5283000296999889E-3</v>
      </c>
      <c r="CY90">
        <f t="shared" si="184"/>
        <v>7.5283000296999889E-3</v>
      </c>
      <c r="CZ90">
        <f t="shared" si="184"/>
        <v>7.5283000296999889E-3</v>
      </c>
      <c r="DA90">
        <f t="shared" si="184"/>
        <v>7.5283000296999889E-3</v>
      </c>
      <c r="DB90">
        <f t="shared" si="184"/>
        <v>7.5283000296999889E-3</v>
      </c>
      <c r="DC90">
        <f t="shared" si="184"/>
        <v>7.5283000296999889E-3</v>
      </c>
      <c r="DD90">
        <f t="shared" si="184"/>
        <v>7.5283000296999889E-3</v>
      </c>
      <c r="DE90">
        <f t="shared" si="184"/>
        <v>7.5283000296999889E-3</v>
      </c>
      <c r="DF90">
        <f t="shared" si="184"/>
        <v>7.5283000296999889E-3</v>
      </c>
      <c r="DG90">
        <f t="shared" si="184"/>
        <v>7.5283000296999889E-3</v>
      </c>
    </row>
    <row r="91" spans="1:111">
      <c r="A91" s="20">
        <v>76</v>
      </c>
      <c r="B91" s="44"/>
      <c r="C91" s="44"/>
      <c r="D91" s="59" t="str">
        <f t="shared" si="140"/>
        <v/>
      </c>
      <c r="E91" s="59" t="str">
        <f t="shared" si="141"/>
        <v/>
      </c>
      <c r="AG91" s="8">
        <f t="shared" si="142"/>
        <v>0</v>
      </c>
      <c r="AH91" s="8">
        <f t="shared" si="143"/>
        <v>0</v>
      </c>
      <c r="AI91" s="8">
        <f t="shared" si="144"/>
        <v>0</v>
      </c>
      <c r="AJ91" s="8">
        <f t="shared" si="145"/>
        <v>0</v>
      </c>
      <c r="AK91" s="8">
        <f t="shared" si="146"/>
        <v>0</v>
      </c>
      <c r="AL91" s="8">
        <f t="shared" si="147"/>
        <v>0</v>
      </c>
      <c r="AM91" s="8">
        <f t="shared" si="148"/>
        <v>0</v>
      </c>
      <c r="AN91" s="8">
        <f t="shared" si="149"/>
        <v>0</v>
      </c>
      <c r="AO91" s="8">
        <f t="shared" si="150"/>
        <v>0</v>
      </c>
      <c r="AP91" s="8">
        <f t="shared" si="151"/>
        <v>0</v>
      </c>
      <c r="AQ91" s="8">
        <f t="shared" si="152"/>
        <v>0</v>
      </c>
      <c r="AR91" s="8">
        <f t="shared" si="153"/>
        <v>0</v>
      </c>
      <c r="AS91" s="8">
        <f t="shared" si="154"/>
        <v>0</v>
      </c>
      <c r="AT91" s="8">
        <f t="shared" si="155"/>
        <v>0</v>
      </c>
      <c r="AU91" s="8" t="str">
        <f t="shared" si="156"/>
        <v/>
      </c>
      <c r="AV91" s="8" t="str">
        <f t="shared" si="163"/>
        <v/>
      </c>
      <c r="AW91" s="8" t="str">
        <f t="array" ref="AW91">IF(AG91,MMULT(MMULT(AI91:AJ91,$BY$30:$BZ$31),TRANSPOSE(AI91:AJ91)),"")</f>
        <v/>
      </c>
      <c r="AX91" s="8" t="str">
        <f t="shared" si="164"/>
        <v/>
      </c>
      <c r="AY91" s="8" t="str">
        <f t="array" ref="AY91">IF(AG91,MMULT(MMULT(AI91:AK91,$BY$60:$CA$62),TRANSPOSE(AI91:AK91)),"")</f>
        <v/>
      </c>
      <c r="AZ91" s="8" t="str">
        <f t="array" ref="AZ91">IF(AG91,MMULT(MMULT(AJ91:AK91,$BY$81:$BZ$82),TRANSPOSE(AJ91:AK91)),"")</f>
        <v/>
      </c>
      <c r="BA91" s="8" t="str">
        <f t="shared" si="165"/>
        <v/>
      </c>
      <c r="BB91" s="8" t="str">
        <f t="array" ref="BB91">IF(AG91,MMULT(MMULT(AL91:AM91,$BY$111:$BZ$112),TRANSPOSE(AL91:AM91)),"")</f>
        <v/>
      </c>
      <c r="BC91" s="8" t="str">
        <f t="shared" si="157"/>
        <v/>
      </c>
      <c r="BD91" s="8" t="str">
        <f t="shared" si="166"/>
        <v/>
      </c>
      <c r="BE91" s="8">
        <f t="shared" si="167"/>
        <v>1</v>
      </c>
      <c r="BF91" s="8">
        <f t="shared" si="168"/>
        <v>0.18750000000000011</v>
      </c>
      <c r="BG91" s="8">
        <f t="shared" si="158"/>
        <v>0.70430370342467574</v>
      </c>
      <c r="BH91" s="8">
        <f t="shared" si="169"/>
        <v>1</v>
      </c>
      <c r="BI91" s="8">
        <f t="shared" si="170"/>
        <v>0.18750000000000011</v>
      </c>
      <c r="BJ91" s="8">
        <f t="shared" si="159"/>
        <v>3.5156250000000042E-2</v>
      </c>
      <c r="BK91" s="8">
        <f t="shared" si="171"/>
        <v>1</v>
      </c>
      <c r="BL91" s="8">
        <f t="shared" si="160"/>
        <v>3.5156250000000042E-2</v>
      </c>
      <c r="BM91" s="8">
        <f t="shared" si="172"/>
        <v>0.14428097038043194</v>
      </c>
      <c r="BN91" s="8">
        <f t="array" ref="BN91">IF(BE91,$CA$29*SQRT(MMULT(MMULT(BH91:BI91,$BY$37:$BZ$38),TRANSPOSE(BH91:BI91))),"")</f>
        <v>3.8564997075586603E-2</v>
      </c>
      <c r="BO91" s="8">
        <f t="shared" si="173"/>
        <v>8.6373770779881009E-2</v>
      </c>
      <c r="BP91" s="8">
        <f t="array" ref="BP91">IF(BE91,$CA$59*SQRT(MMULT(MMULT(BH91:BJ91,$BY$69:$CA$71),TRANSPOSE(BH91:BJ91))),"")</f>
        <v>7.206657416426788E-3</v>
      </c>
      <c r="BQ91" s="8">
        <f t="array" ref="BQ91">IF(BE91,$CA$80*SQRT(MMULT(MMULT(BI91:BJ91,$BY$88:$BZ$89),TRANSPOSE(BI91:BJ91))),"")</f>
        <v>3.3132690287570161E-2</v>
      </c>
      <c r="BR91" s="8">
        <f t="shared" si="174"/>
        <v>0.17517232436777486</v>
      </c>
      <c r="BS91" s="8">
        <f t="array" ref="BS91">IF(BE91,$CA$110*SQRT(MMULT(MMULT(BK91:BL91,$BY$118:$BZ$119),TRANSPOSE(BK91:BL91))),"")</f>
        <v>8.7419552702965461E-2</v>
      </c>
      <c r="BT91" s="8">
        <f t="shared" si="161"/>
        <v>7.206657416426788E-3</v>
      </c>
      <c r="BU91" s="8">
        <f t="shared" si="175"/>
        <v>0.69709704600824896</v>
      </c>
      <c r="BV91" s="8">
        <f t="shared" si="176"/>
        <v>0.71151036084110253</v>
      </c>
      <c r="BX91" s="7" t="s">
        <v>61</v>
      </c>
      <c r="BY91" s="7">
        <f>SQRT(BZ89)</f>
        <v>1.125245846873594</v>
      </c>
      <c r="BZ91" s="7" t="s">
        <v>86</v>
      </c>
      <c r="CA91" s="7">
        <f>(CA93/BY85)*(BY86/CA87)</f>
        <v>1173.2020674301502</v>
      </c>
      <c r="CB91" s="29"/>
      <c r="CC91" s="29"/>
      <c r="CM91" t="s">
        <v>97</v>
      </c>
      <c r="CN91" s="11">
        <f>CN88*$BY$103*CN88</f>
        <v>8.400804862257046E-5</v>
      </c>
      <c r="CO91" s="11">
        <f t="shared" ref="CO91:DG91" si="185">CO88*$BY$103*CO88</f>
        <v>4.1588142882460619E-5</v>
      </c>
      <c r="CP91" s="11">
        <f t="shared" si="185"/>
        <v>4.1588142882460619E-5</v>
      </c>
      <c r="CQ91" s="11">
        <f t="shared" si="185"/>
        <v>4.1588142882460619E-5</v>
      </c>
      <c r="CR91" s="11">
        <f t="shared" si="185"/>
        <v>4.1588142882460619E-5</v>
      </c>
      <c r="CS91" s="11">
        <f t="shared" si="185"/>
        <v>4.1588142882460619E-5</v>
      </c>
      <c r="CT91" s="11">
        <f t="shared" si="185"/>
        <v>4.1588142882460619E-5</v>
      </c>
      <c r="CU91" s="11">
        <f t="shared" si="185"/>
        <v>4.1588142882460619E-5</v>
      </c>
      <c r="CV91" s="11">
        <f t="shared" si="185"/>
        <v>4.1588142882460619E-5</v>
      </c>
      <c r="CW91" s="11">
        <f t="shared" si="185"/>
        <v>4.1588142882460619E-5</v>
      </c>
      <c r="CX91" s="11">
        <f t="shared" si="185"/>
        <v>4.1588142882460619E-5</v>
      </c>
      <c r="CY91" s="11">
        <f t="shared" si="185"/>
        <v>4.1588142882460619E-5</v>
      </c>
      <c r="CZ91" s="11">
        <f t="shared" si="185"/>
        <v>4.1588142882460619E-5</v>
      </c>
      <c r="DA91" s="11">
        <f t="shared" si="185"/>
        <v>4.1588142882460619E-5</v>
      </c>
      <c r="DB91" s="11">
        <f t="shared" si="185"/>
        <v>4.1588142882460619E-5</v>
      </c>
      <c r="DC91" s="11">
        <f t="shared" si="185"/>
        <v>4.1588142882460619E-5</v>
      </c>
      <c r="DD91" s="11">
        <f t="shared" si="185"/>
        <v>4.1588142882460619E-5</v>
      </c>
      <c r="DE91" s="11">
        <f t="shared" si="185"/>
        <v>4.1588142882460619E-5</v>
      </c>
      <c r="DF91" s="11">
        <f t="shared" si="185"/>
        <v>4.1588142882460619E-5</v>
      </c>
      <c r="DG91" s="11">
        <f t="shared" si="185"/>
        <v>4.1588142882460619E-5</v>
      </c>
    </row>
    <row r="92" spans="1:111">
      <c r="A92" s="20">
        <v>77</v>
      </c>
      <c r="B92" s="44"/>
      <c r="C92" s="44"/>
      <c r="D92" s="59" t="str">
        <f t="shared" si="140"/>
        <v/>
      </c>
      <c r="E92" s="59" t="str">
        <f t="shared" si="141"/>
        <v/>
      </c>
      <c r="AG92" s="8">
        <f t="shared" si="142"/>
        <v>0</v>
      </c>
      <c r="AH92" s="8">
        <f t="shared" si="143"/>
        <v>0</v>
      </c>
      <c r="AI92" s="8">
        <f t="shared" si="144"/>
        <v>0</v>
      </c>
      <c r="AJ92" s="8">
        <f t="shared" si="145"/>
        <v>0</v>
      </c>
      <c r="AK92" s="8">
        <f t="shared" si="146"/>
        <v>0</v>
      </c>
      <c r="AL92" s="8">
        <f t="shared" si="147"/>
        <v>0</v>
      </c>
      <c r="AM92" s="8">
        <f t="shared" si="148"/>
        <v>0</v>
      </c>
      <c r="AN92" s="8">
        <f t="shared" si="149"/>
        <v>0</v>
      </c>
      <c r="AO92" s="8">
        <f t="shared" si="150"/>
        <v>0</v>
      </c>
      <c r="AP92" s="8">
        <f t="shared" si="151"/>
        <v>0</v>
      </c>
      <c r="AQ92" s="8">
        <f t="shared" si="152"/>
        <v>0</v>
      </c>
      <c r="AR92" s="8">
        <f t="shared" si="153"/>
        <v>0</v>
      </c>
      <c r="AS92" s="8">
        <f t="shared" si="154"/>
        <v>0</v>
      </c>
      <c r="AT92" s="8">
        <f t="shared" si="155"/>
        <v>0</v>
      </c>
      <c r="AU92" s="8" t="str">
        <f t="shared" si="156"/>
        <v/>
      </c>
      <c r="AV92" s="8" t="str">
        <f t="shared" si="163"/>
        <v/>
      </c>
      <c r="AW92" s="8" t="str">
        <f t="array" ref="AW92">IF(AG92,MMULT(MMULT(AI92:AJ92,$BY$30:$BZ$31),TRANSPOSE(AI92:AJ92)),"")</f>
        <v/>
      </c>
      <c r="AX92" s="8" t="str">
        <f t="shared" si="164"/>
        <v/>
      </c>
      <c r="AY92" s="8" t="str">
        <f t="array" ref="AY92">IF(AG92,MMULT(MMULT(AI92:AK92,$BY$60:$CA$62),TRANSPOSE(AI92:AK92)),"")</f>
        <v/>
      </c>
      <c r="AZ92" s="8" t="str">
        <f t="array" ref="AZ92">IF(AG92,MMULT(MMULT(AJ92:AK92,$BY$81:$BZ$82),TRANSPOSE(AJ92:AK92)),"")</f>
        <v/>
      </c>
      <c r="BA92" s="8" t="str">
        <f t="shared" si="165"/>
        <v/>
      </c>
      <c r="BB92" s="8" t="str">
        <f t="array" ref="BB92">IF(AG92,MMULT(MMULT(AL92:AM92,$BY$111:$BZ$112),TRANSPOSE(AL92:AM92)),"")</f>
        <v/>
      </c>
      <c r="BC92" s="8" t="str">
        <f t="shared" si="157"/>
        <v/>
      </c>
      <c r="BD92" s="8" t="str">
        <f t="shared" si="166"/>
        <v/>
      </c>
      <c r="BE92" s="8">
        <f t="shared" si="167"/>
        <v>1</v>
      </c>
      <c r="BF92" s="8">
        <f t="shared" si="168"/>
        <v>0.19000000000000011</v>
      </c>
      <c r="BG92" s="8">
        <f t="shared" si="158"/>
        <v>0.70977062246204048</v>
      </c>
      <c r="BH92" s="8">
        <f t="shared" si="169"/>
        <v>1</v>
      </c>
      <c r="BI92" s="8">
        <f t="shared" si="170"/>
        <v>0.19000000000000011</v>
      </c>
      <c r="BJ92" s="8">
        <f t="shared" si="159"/>
        <v>3.6100000000000042E-2</v>
      </c>
      <c r="BK92" s="8">
        <f t="shared" si="171"/>
        <v>1</v>
      </c>
      <c r="BL92" s="8">
        <f t="shared" si="160"/>
        <v>3.6100000000000042E-2</v>
      </c>
      <c r="BM92" s="8">
        <f t="shared" si="172"/>
        <v>0.14428097038043194</v>
      </c>
      <c r="BN92" s="8">
        <f t="array" ref="BN92">IF(BE92,$CA$29*SQRT(MMULT(MMULT(BH92:BI92,$BY$37:$BZ$38),TRANSPOSE(BH92:BI92))),"")</f>
        <v>3.9140467524473019E-2</v>
      </c>
      <c r="BO92" s="8">
        <f t="shared" si="173"/>
        <v>8.7525421056946093E-2</v>
      </c>
      <c r="BP92" s="8">
        <f t="array" ref="BP92">IF(BE92,$CA$59*SQRT(MMULT(MMULT(BH92:BJ92,$BY$69:$CA$71),TRANSPOSE(BH92:BJ92))),"")</f>
        <v>7.1822824319322234E-3</v>
      </c>
      <c r="BQ92" s="8">
        <f t="array" ref="BQ92">IF(BE92,$CA$80*SQRT(MMULT(MMULT(BI92:BJ92,$BY$88:$BZ$89),TRANSPOSE(BI92:BJ92))),"")</f>
        <v>3.3226809538387012E-2</v>
      </c>
      <c r="BR92" s="8">
        <f t="shared" si="174"/>
        <v>0.17987472809746979</v>
      </c>
      <c r="BS92" s="8">
        <f t="array" ref="BS92">IF(BE92,$CA$110*SQRT(MMULT(MMULT(BK92:BL92,$BY$118:$BZ$119),TRANSPOSE(BK92:BL92))),"")</f>
        <v>8.9382010972219983E-2</v>
      </c>
      <c r="BT92" s="8">
        <f t="shared" si="161"/>
        <v>7.1822824319322234E-3</v>
      </c>
      <c r="BU92" s="8">
        <f t="shared" si="175"/>
        <v>0.70258834003010828</v>
      </c>
      <c r="BV92" s="8">
        <f t="shared" si="176"/>
        <v>0.71695290489397268</v>
      </c>
      <c r="BX92" s="7" t="s">
        <v>12</v>
      </c>
      <c r="BY92" s="7">
        <f>IF(BY13&gt;BY80+2,BY13*LN(BY85/BY13)+2*(BY80+1)+2*(BY80+1)*(BY80+2)/(BY13-BY80-2),"")</f>
        <v>-90.298281477570526</v>
      </c>
      <c r="BZ92" s="7" t="s">
        <v>85</v>
      </c>
      <c r="CA92" s="7">
        <f>FDIST(CA91,CA87,BY86)</f>
        <v>1.735314160246127E-14</v>
      </c>
      <c r="CM92" t="s">
        <v>98</v>
      </c>
      <c r="CN92">
        <f>CN90+CN91</f>
        <v>1.9474486500334588E-3</v>
      </c>
      <c r="CO92">
        <f t="shared" ref="CO92:DG92" si="186">CO90+CO91</f>
        <v>7.5698881725824495E-3</v>
      </c>
      <c r="CP92">
        <f t="shared" si="186"/>
        <v>7.5698881725824495E-3</v>
      </c>
      <c r="CQ92">
        <f t="shared" si="186"/>
        <v>7.5698881725824495E-3</v>
      </c>
      <c r="CR92">
        <f t="shared" si="186"/>
        <v>7.5698881725824495E-3</v>
      </c>
      <c r="CS92">
        <f t="shared" si="186"/>
        <v>7.5698881725824495E-3</v>
      </c>
      <c r="CT92">
        <f t="shared" si="186"/>
        <v>7.5698881725824495E-3</v>
      </c>
      <c r="CU92">
        <f t="shared" si="186"/>
        <v>7.5698881725824495E-3</v>
      </c>
      <c r="CV92">
        <f t="shared" si="186"/>
        <v>7.5698881725824495E-3</v>
      </c>
      <c r="CW92">
        <f t="shared" si="186"/>
        <v>7.5698881725824495E-3</v>
      </c>
      <c r="CX92">
        <f t="shared" si="186"/>
        <v>7.5698881725824495E-3</v>
      </c>
      <c r="CY92">
        <f t="shared" si="186"/>
        <v>7.5698881725824495E-3</v>
      </c>
      <c r="CZ92">
        <f t="shared" si="186"/>
        <v>7.5698881725824495E-3</v>
      </c>
      <c r="DA92">
        <f t="shared" si="186"/>
        <v>7.5698881725824495E-3</v>
      </c>
      <c r="DB92">
        <f t="shared" si="186"/>
        <v>7.5698881725824495E-3</v>
      </c>
      <c r="DC92">
        <f t="shared" si="186"/>
        <v>7.5698881725824495E-3</v>
      </c>
      <c r="DD92">
        <f t="shared" si="186"/>
        <v>7.5698881725824495E-3</v>
      </c>
      <c r="DE92">
        <f t="shared" si="186"/>
        <v>7.5698881725824495E-3</v>
      </c>
      <c r="DF92">
        <f t="shared" si="186"/>
        <v>7.5698881725824495E-3</v>
      </c>
      <c r="DG92">
        <f t="shared" si="186"/>
        <v>7.5698881725824495E-3</v>
      </c>
    </row>
    <row r="93" spans="1:111">
      <c r="A93" s="20">
        <v>78</v>
      </c>
      <c r="B93" s="44"/>
      <c r="C93" s="44"/>
      <c r="D93" s="59" t="str">
        <f t="shared" si="140"/>
        <v/>
      </c>
      <c r="E93" s="59" t="str">
        <f t="shared" si="141"/>
        <v/>
      </c>
      <c r="AG93" s="8">
        <f t="shared" si="142"/>
        <v>0</v>
      </c>
      <c r="AH93" s="8">
        <f t="shared" si="143"/>
        <v>0</v>
      </c>
      <c r="AI93" s="8">
        <f t="shared" si="144"/>
        <v>0</v>
      </c>
      <c r="AJ93" s="8">
        <f t="shared" si="145"/>
        <v>0</v>
      </c>
      <c r="AK93" s="8">
        <f t="shared" si="146"/>
        <v>0</v>
      </c>
      <c r="AL93" s="8">
        <f t="shared" si="147"/>
        <v>0</v>
      </c>
      <c r="AM93" s="8">
        <f t="shared" si="148"/>
        <v>0</v>
      </c>
      <c r="AN93" s="8">
        <f t="shared" si="149"/>
        <v>0</v>
      </c>
      <c r="AO93" s="8">
        <f t="shared" si="150"/>
        <v>0</v>
      </c>
      <c r="AP93" s="8">
        <f t="shared" si="151"/>
        <v>0</v>
      </c>
      <c r="AQ93" s="8">
        <f t="shared" si="152"/>
        <v>0</v>
      </c>
      <c r="AR93" s="8">
        <f t="shared" si="153"/>
        <v>0</v>
      </c>
      <c r="AS93" s="8">
        <f t="shared" si="154"/>
        <v>0</v>
      </c>
      <c r="AT93" s="8">
        <f t="shared" si="155"/>
        <v>0</v>
      </c>
      <c r="AU93" s="8" t="str">
        <f t="shared" si="156"/>
        <v/>
      </c>
      <c r="AV93" s="8" t="str">
        <f t="shared" si="163"/>
        <v/>
      </c>
      <c r="AW93" s="8" t="str">
        <f t="array" ref="AW93">IF(AG93,MMULT(MMULT(AI93:AJ93,$BY$30:$BZ$31),TRANSPOSE(AI93:AJ93)),"")</f>
        <v/>
      </c>
      <c r="AX93" s="8" t="str">
        <f t="shared" si="164"/>
        <v/>
      </c>
      <c r="AY93" s="8" t="str">
        <f t="array" ref="AY93">IF(AG93,MMULT(MMULT(AI93:AK93,$BY$60:$CA$62),TRANSPOSE(AI93:AK93)),"")</f>
        <v/>
      </c>
      <c r="AZ93" s="8" t="str">
        <f t="array" ref="AZ93">IF(AG93,MMULT(MMULT(AJ93:AK93,$BY$81:$BZ$82),TRANSPOSE(AJ93:AK93)),"")</f>
        <v/>
      </c>
      <c r="BA93" s="8" t="str">
        <f t="shared" si="165"/>
        <v/>
      </c>
      <c r="BB93" s="8" t="str">
        <f t="array" ref="BB93">IF(AG93,MMULT(MMULT(AL93:AM93,$BY$111:$BZ$112),TRANSPOSE(AL93:AM93)),"")</f>
        <v/>
      </c>
      <c r="BC93" s="8" t="str">
        <f t="shared" si="157"/>
        <v/>
      </c>
      <c r="BD93" s="8" t="str">
        <f t="shared" si="166"/>
        <v/>
      </c>
      <c r="BE93" s="8">
        <f t="shared" si="167"/>
        <v>1</v>
      </c>
      <c r="BF93" s="8">
        <f t="shared" si="168"/>
        <v>0.19250000000000012</v>
      </c>
      <c r="BG93" s="8">
        <f t="shared" si="158"/>
        <v>0.71515433274810192</v>
      </c>
      <c r="BH93" s="8">
        <f t="shared" si="169"/>
        <v>1</v>
      </c>
      <c r="BI93" s="8">
        <f t="shared" si="170"/>
        <v>0.19250000000000012</v>
      </c>
      <c r="BJ93" s="8">
        <f t="shared" si="159"/>
        <v>3.7056250000000047E-2</v>
      </c>
      <c r="BK93" s="8">
        <f t="shared" si="171"/>
        <v>1</v>
      </c>
      <c r="BL93" s="8">
        <f t="shared" si="160"/>
        <v>3.7056250000000047E-2</v>
      </c>
      <c r="BM93" s="8">
        <f t="shared" si="172"/>
        <v>0.14428097038043194</v>
      </c>
      <c r="BN93" s="8">
        <f t="array" ref="BN93">IF(BE93,$CA$29*SQRT(MMULT(MMULT(BH93:BI93,$BY$37:$BZ$38),TRANSPOSE(BH93:BI93))),"")</f>
        <v>3.9720136252776615E-2</v>
      </c>
      <c r="BO93" s="8">
        <f t="shared" si="173"/>
        <v>8.8677071334011176E-2</v>
      </c>
      <c r="BP93" s="8">
        <f t="array" ref="BP93">IF(BE93,$CA$59*SQRT(MMULT(MMULT(BH93:BJ93,$BY$69:$CA$71),TRANSPOSE(BH93:BJ93))),"")</f>
        <v>7.1614417766225668E-3</v>
      </c>
      <c r="BQ93" s="8">
        <f t="array" ref="BQ93">IF(BE93,$CA$80*SQRT(MMULT(MMULT(BI93:BJ93,$BY$88:$BZ$89),TRANSPOSE(BI93:BJ93))),"")</f>
        <v>3.3349824687938123E-2</v>
      </c>
      <c r="BR93" s="8">
        <f t="shared" si="174"/>
        <v>0.18463941532027331</v>
      </c>
      <c r="BS93" s="8">
        <f t="array" ref="BS93">IF(BE93,$CA$110*SQRT(MMULT(MMULT(BK93:BL93,$BY$118:$BZ$119),TRANSPOSE(BK93:BL93))),"")</f>
        <v>9.1405460031406247E-2</v>
      </c>
      <c r="BT93" s="8">
        <f t="shared" si="161"/>
        <v>7.1614417766225668E-3</v>
      </c>
      <c r="BU93" s="8">
        <f t="shared" si="175"/>
        <v>0.70799289097147933</v>
      </c>
      <c r="BV93" s="8">
        <f t="shared" si="176"/>
        <v>0.72231577452472451</v>
      </c>
      <c r="BX93" s="7" t="s">
        <v>62</v>
      </c>
      <c r="BY93" s="7">
        <f>SUMPRODUCT(AH16:AH165,AH16:AH165)</f>
        <v>2.3869440000000002</v>
      </c>
      <c r="BZ93" s="7" t="s">
        <v>84</v>
      </c>
      <c r="CA93" s="7">
        <f>BY93-BY85</f>
        <v>2.3747987838444593</v>
      </c>
      <c r="CM93" s="27" t="s">
        <v>88</v>
      </c>
      <c r="CN93">
        <f>IF(CN13,CN86,"")</f>
        <v>0.11709425224461166</v>
      </c>
      <c r="CO93" t="str">
        <f t="shared" ref="CO93:DG93" si="187">IF(CO13,CO86,"")</f>
        <v/>
      </c>
      <c r="CP93" t="str">
        <f t="shared" si="187"/>
        <v/>
      </c>
      <c r="CQ93" t="str">
        <f t="shared" si="187"/>
        <v/>
      </c>
      <c r="CR93" t="str">
        <f t="shared" si="187"/>
        <v/>
      </c>
      <c r="CS93" t="str">
        <f t="shared" si="187"/>
        <v/>
      </c>
      <c r="CT93" t="str">
        <f t="shared" si="187"/>
        <v/>
      </c>
      <c r="CU93" t="str">
        <f t="shared" si="187"/>
        <v/>
      </c>
      <c r="CV93" t="str">
        <f t="shared" si="187"/>
        <v/>
      </c>
      <c r="CW93" t="str">
        <f t="shared" si="187"/>
        <v/>
      </c>
      <c r="CX93" t="str">
        <f t="shared" si="187"/>
        <v/>
      </c>
      <c r="CY93" t="str">
        <f t="shared" si="187"/>
        <v/>
      </c>
      <c r="CZ93" t="str">
        <f t="shared" si="187"/>
        <v/>
      </c>
      <c r="DA93" t="str">
        <f t="shared" si="187"/>
        <v/>
      </c>
      <c r="DB93" t="str">
        <f t="shared" si="187"/>
        <v/>
      </c>
      <c r="DC93" t="str">
        <f t="shared" si="187"/>
        <v/>
      </c>
      <c r="DD93" t="str">
        <f t="shared" si="187"/>
        <v/>
      </c>
      <c r="DE93" t="str">
        <f t="shared" si="187"/>
        <v/>
      </c>
      <c r="DF93" t="str">
        <f t="shared" si="187"/>
        <v/>
      </c>
      <c r="DG93" t="str">
        <f t="shared" si="187"/>
        <v/>
      </c>
    </row>
    <row r="94" spans="1:111">
      <c r="A94" s="20">
        <v>79</v>
      </c>
      <c r="B94" s="44"/>
      <c r="C94" s="44"/>
      <c r="D94" s="59" t="str">
        <f t="shared" si="140"/>
        <v/>
      </c>
      <c r="E94" s="59" t="str">
        <f t="shared" si="141"/>
        <v/>
      </c>
      <c r="AG94" s="8">
        <f t="shared" si="142"/>
        <v>0</v>
      </c>
      <c r="AH94" s="8">
        <f t="shared" si="143"/>
        <v>0</v>
      </c>
      <c r="AI94" s="8">
        <f t="shared" si="144"/>
        <v>0</v>
      </c>
      <c r="AJ94" s="8">
        <f t="shared" si="145"/>
        <v>0</v>
      </c>
      <c r="AK94" s="8">
        <f t="shared" si="146"/>
        <v>0</v>
      </c>
      <c r="AL94" s="8">
        <f t="shared" si="147"/>
        <v>0</v>
      </c>
      <c r="AM94" s="8">
        <f t="shared" si="148"/>
        <v>0</v>
      </c>
      <c r="AN94" s="8">
        <f t="shared" si="149"/>
        <v>0</v>
      </c>
      <c r="AO94" s="8">
        <f t="shared" si="150"/>
        <v>0</v>
      </c>
      <c r="AP94" s="8">
        <f t="shared" si="151"/>
        <v>0</v>
      </c>
      <c r="AQ94" s="8">
        <f t="shared" si="152"/>
        <v>0</v>
      </c>
      <c r="AR94" s="8">
        <f t="shared" si="153"/>
        <v>0</v>
      </c>
      <c r="AS94" s="8">
        <f t="shared" si="154"/>
        <v>0</v>
      </c>
      <c r="AT94" s="8">
        <f t="shared" si="155"/>
        <v>0</v>
      </c>
      <c r="AU94" s="8" t="str">
        <f t="shared" si="156"/>
        <v/>
      </c>
      <c r="AV94" s="8" t="str">
        <f t="shared" si="163"/>
        <v/>
      </c>
      <c r="AW94" s="8" t="str">
        <f t="array" ref="AW94">IF(AG94,MMULT(MMULT(AI94:AJ94,$BY$30:$BZ$31),TRANSPOSE(AI94:AJ94)),"")</f>
        <v/>
      </c>
      <c r="AX94" s="8" t="str">
        <f t="shared" si="164"/>
        <v/>
      </c>
      <c r="AY94" s="8" t="str">
        <f t="array" ref="AY94">IF(AG94,MMULT(MMULT(AI94:AK94,$BY$60:$CA$62),TRANSPOSE(AI94:AK94)),"")</f>
        <v/>
      </c>
      <c r="AZ94" s="8" t="str">
        <f t="array" ref="AZ94">IF(AG94,MMULT(MMULT(AJ94:AK94,$BY$81:$BZ$82),TRANSPOSE(AJ94:AK94)),"")</f>
        <v/>
      </c>
      <c r="BA94" s="8" t="str">
        <f t="shared" si="165"/>
        <v/>
      </c>
      <c r="BB94" s="8" t="str">
        <f t="array" ref="BB94">IF(AG94,MMULT(MMULT(AL94:AM94,$BY$111:$BZ$112),TRANSPOSE(AL94:AM94)),"")</f>
        <v/>
      </c>
      <c r="BC94" s="8" t="str">
        <f t="shared" si="157"/>
        <v/>
      </c>
      <c r="BD94" s="8" t="str">
        <f t="shared" si="166"/>
        <v/>
      </c>
      <c r="BE94" s="8">
        <f t="shared" si="167"/>
        <v>1</v>
      </c>
      <c r="BF94" s="8">
        <f t="shared" si="168"/>
        <v>0.19500000000000012</v>
      </c>
      <c r="BG94" s="8">
        <f t="shared" si="158"/>
        <v>0.7204548342828605</v>
      </c>
      <c r="BH94" s="8">
        <f t="shared" si="169"/>
        <v>1</v>
      </c>
      <c r="BI94" s="8">
        <f t="shared" si="170"/>
        <v>0.19500000000000012</v>
      </c>
      <c r="BJ94" s="8">
        <f t="shared" si="159"/>
        <v>3.8025000000000045E-2</v>
      </c>
      <c r="BK94" s="8">
        <f t="shared" si="171"/>
        <v>1</v>
      </c>
      <c r="BL94" s="8">
        <f t="shared" si="160"/>
        <v>3.8025000000000045E-2</v>
      </c>
      <c r="BM94" s="8">
        <f t="shared" si="172"/>
        <v>0.14428097038043194</v>
      </c>
      <c r="BN94" s="8">
        <f t="array" ref="BN94">IF(BE94,$CA$29*SQRT(MMULT(MMULT(BH94:BI94,$BY$37:$BZ$38),TRANSPOSE(BH94:BI94))),"")</f>
        <v>4.0303822115953701E-2</v>
      </c>
      <c r="BO94" s="8">
        <f t="shared" si="173"/>
        <v>8.9828721611076245E-2</v>
      </c>
      <c r="BP94" s="8">
        <f t="array" ref="BP94">IF(BE94,$CA$59*SQRT(MMULT(MMULT(BH94:BJ94,$BY$69:$CA$71),TRANSPOSE(BH94:BJ94))),"")</f>
        <v>7.1449183737142116E-3</v>
      </c>
      <c r="BQ94" s="8">
        <f t="array" ref="BQ94">IF(BE94,$CA$80*SQRT(MMULT(MMULT(BI94:BJ94,$BY$88:$BZ$89),TRANSPOSE(BI94:BJ94))),"")</f>
        <v>3.3504316255571848E-2</v>
      </c>
      <c r="BR94" s="8">
        <f t="shared" si="174"/>
        <v>0.18946638603618529</v>
      </c>
      <c r="BS94" s="8">
        <f t="array" ref="BS94">IF(BE94,$CA$110*SQRT(MMULT(MMULT(BK94:BL94,$BY$118:$BZ$119),TRANSPOSE(BK94:BL94))),"")</f>
        <v>9.3488948686898166E-2</v>
      </c>
      <c r="BT94" s="8">
        <f t="shared" si="161"/>
        <v>7.1449183737142116E-3</v>
      </c>
      <c r="BU94" s="8">
        <f t="shared" si="175"/>
        <v>0.71330991590914627</v>
      </c>
      <c r="BV94" s="8">
        <f t="shared" si="176"/>
        <v>0.72759975265657473</v>
      </c>
      <c r="BX94" s="7" t="s">
        <v>63</v>
      </c>
      <c r="BY94" s="7">
        <f>1-BY85/BY93</f>
        <v>0.99491181353415037</v>
      </c>
      <c r="BZ94" s="7" t="s">
        <v>64</v>
      </c>
      <c r="CA94" s="7">
        <f>1-(1-BY94)*CA86/BY86</f>
        <v>0.99406378245650873</v>
      </c>
      <c r="CB94" s="29"/>
      <c r="CC94" s="29"/>
      <c r="CM94" s="27" t="s">
        <v>89</v>
      </c>
      <c r="CN94">
        <f>IF(CN13,SQRT(CN92),"")</f>
        <v>4.4129906526452767E-2</v>
      </c>
      <c r="CO94" t="str">
        <f t="shared" ref="CO94:DG94" si="188">IF(CO13,SQRT(CO92),"")</f>
        <v/>
      </c>
      <c r="CP94" t="str">
        <f t="shared" si="188"/>
        <v/>
      </c>
      <c r="CQ94" t="str">
        <f t="shared" si="188"/>
        <v/>
      </c>
      <c r="CR94" t="str">
        <f t="shared" si="188"/>
        <v/>
      </c>
      <c r="CS94" t="str">
        <f t="shared" si="188"/>
        <v/>
      </c>
      <c r="CT94" t="str">
        <f t="shared" si="188"/>
        <v/>
      </c>
      <c r="CU94" t="str">
        <f t="shared" si="188"/>
        <v/>
      </c>
      <c r="CV94" t="str">
        <f t="shared" si="188"/>
        <v/>
      </c>
      <c r="CW94" t="str">
        <f t="shared" si="188"/>
        <v/>
      </c>
      <c r="CX94" t="str">
        <f t="shared" si="188"/>
        <v/>
      </c>
      <c r="CY94" t="str">
        <f t="shared" si="188"/>
        <v/>
      </c>
      <c r="CZ94" t="str">
        <f t="shared" si="188"/>
        <v/>
      </c>
      <c r="DA94" t="str">
        <f t="shared" si="188"/>
        <v/>
      </c>
      <c r="DB94" t="str">
        <f t="shared" si="188"/>
        <v/>
      </c>
      <c r="DC94" t="str">
        <f t="shared" si="188"/>
        <v/>
      </c>
      <c r="DD94" t="str">
        <f t="shared" si="188"/>
        <v/>
      </c>
      <c r="DE94" t="str">
        <f t="shared" si="188"/>
        <v/>
      </c>
      <c r="DF94" t="str">
        <f t="shared" si="188"/>
        <v/>
      </c>
      <c r="DG94" t="str">
        <f t="shared" si="188"/>
        <v/>
      </c>
    </row>
    <row r="95" spans="1:111">
      <c r="A95" s="20">
        <v>80</v>
      </c>
      <c r="B95" s="44"/>
      <c r="C95" s="44"/>
      <c r="D95" s="59" t="str">
        <f t="shared" si="140"/>
        <v/>
      </c>
      <c r="E95" s="59" t="str">
        <f t="shared" si="141"/>
        <v/>
      </c>
      <c r="AG95" s="8">
        <f t="shared" si="142"/>
        <v>0</v>
      </c>
      <c r="AH95" s="8">
        <f t="shared" si="143"/>
        <v>0</v>
      </c>
      <c r="AI95" s="8">
        <f t="shared" si="144"/>
        <v>0</v>
      </c>
      <c r="AJ95" s="8">
        <f t="shared" si="145"/>
        <v>0</v>
      </c>
      <c r="AK95" s="8">
        <f t="shared" si="146"/>
        <v>0</v>
      </c>
      <c r="AL95" s="8">
        <f t="shared" si="147"/>
        <v>0</v>
      </c>
      <c r="AM95" s="8">
        <f t="shared" si="148"/>
        <v>0</v>
      </c>
      <c r="AN95" s="8">
        <f t="shared" si="149"/>
        <v>0</v>
      </c>
      <c r="AO95" s="8">
        <f t="shared" si="150"/>
        <v>0</v>
      </c>
      <c r="AP95" s="8">
        <f t="shared" si="151"/>
        <v>0</v>
      </c>
      <c r="AQ95" s="8">
        <f t="shared" si="152"/>
        <v>0</v>
      </c>
      <c r="AR95" s="8">
        <f t="shared" si="153"/>
        <v>0</v>
      </c>
      <c r="AS95" s="8">
        <f t="shared" si="154"/>
        <v>0</v>
      </c>
      <c r="AT95" s="8">
        <f t="shared" si="155"/>
        <v>0</v>
      </c>
      <c r="AU95" s="8" t="str">
        <f t="shared" si="156"/>
        <v/>
      </c>
      <c r="AV95" s="8" t="str">
        <f t="shared" si="163"/>
        <v/>
      </c>
      <c r="AW95" s="8" t="str">
        <f t="array" ref="AW95">IF(AG95,MMULT(MMULT(AI95:AJ95,$BY$30:$BZ$31),TRANSPOSE(AI95:AJ95)),"")</f>
        <v/>
      </c>
      <c r="AX95" s="8" t="str">
        <f t="shared" si="164"/>
        <v/>
      </c>
      <c r="AY95" s="8" t="str">
        <f t="array" ref="AY95">IF(AG95,MMULT(MMULT(AI95:AK95,$BY$60:$CA$62),TRANSPOSE(AI95:AK95)),"")</f>
        <v/>
      </c>
      <c r="AZ95" s="8" t="str">
        <f t="array" ref="AZ95">IF(AG95,MMULT(MMULT(AJ95:AK95,$BY$81:$BZ$82),TRANSPOSE(AJ95:AK95)),"")</f>
        <v/>
      </c>
      <c r="BA95" s="8" t="str">
        <f t="shared" si="165"/>
        <v/>
      </c>
      <c r="BB95" s="8" t="str">
        <f t="array" ref="BB95">IF(AG95,MMULT(MMULT(AL95:AM95,$BY$111:$BZ$112),TRANSPOSE(AL95:AM95)),"")</f>
        <v/>
      </c>
      <c r="BC95" s="8" t="str">
        <f t="shared" si="157"/>
        <v/>
      </c>
      <c r="BD95" s="8" t="str">
        <f t="shared" si="166"/>
        <v/>
      </c>
      <c r="BE95" s="8">
        <f t="shared" si="167"/>
        <v>1</v>
      </c>
      <c r="BF95" s="8">
        <f t="shared" si="168"/>
        <v>0.19750000000000012</v>
      </c>
      <c r="BG95" s="8">
        <f t="shared" si="158"/>
        <v>0.72567212706631556</v>
      </c>
      <c r="BH95" s="8">
        <f t="shared" si="169"/>
        <v>1</v>
      </c>
      <c r="BI95" s="8">
        <f t="shared" si="170"/>
        <v>0.19750000000000012</v>
      </c>
      <c r="BJ95" s="8">
        <f t="shared" si="159"/>
        <v>3.9006250000000048E-2</v>
      </c>
      <c r="BK95" s="8">
        <f t="shared" si="171"/>
        <v>1</v>
      </c>
      <c r="BL95" s="8">
        <f t="shared" si="160"/>
        <v>3.9006250000000048E-2</v>
      </c>
      <c r="BM95" s="8">
        <f t="shared" si="172"/>
        <v>0.14428097038043194</v>
      </c>
      <c r="BN95" s="8">
        <f t="array" ref="BN95">IF(BE95,$CA$29*SQRT(MMULT(MMULT(BH95:BI95,$BY$37:$BZ$38),TRANSPOSE(BH95:BI95))),"")</f>
        <v>4.0891353091824019E-2</v>
      </c>
      <c r="BO95" s="8">
        <f t="shared" si="173"/>
        <v>9.0980371888141343E-2</v>
      </c>
      <c r="BP95" s="8">
        <f t="array" ref="BP95">IF(BE95,$CA$59*SQRT(MMULT(MMULT(BH95:BJ95,$BY$69:$CA$71),TRANSPOSE(BH95:BJ95))),"")</f>
        <v>7.1335254091778851E-3</v>
      </c>
      <c r="BQ95" s="8">
        <f t="array" ref="BQ95">IF(BE95,$CA$80*SQRT(MMULT(MMULT(BI95:BJ95,$BY$88:$BZ$89),TRANSPOSE(BI95:BJ95))),"")</f>
        <v>3.3692817462798078E-2</v>
      </c>
      <c r="BR95" s="8">
        <f t="shared" si="174"/>
        <v>0.19435564024520588</v>
      </c>
      <c r="BS95" s="8">
        <f t="array" ref="BS95">IF(BE95,$CA$110*SQRT(MMULT(MMULT(BK95:BL95,$BY$118:$BZ$119),TRANSPOSE(BK95:BL95))),"")</f>
        <v>9.563153280403916E-2</v>
      </c>
      <c r="BT95" s="8">
        <f t="shared" si="161"/>
        <v>7.1335254091778851E-3</v>
      </c>
      <c r="BU95" s="8">
        <f t="shared" si="175"/>
        <v>0.71853860165713768</v>
      </c>
      <c r="BV95" s="8">
        <f t="shared" si="176"/>
        <v>0.73280565247549345</v>
      </c>
      <c r="CM95" s="27" t="s">
        <v>90</v>
      </c>
      <c r="CN95">
        <f>IF(CN13,CN83*CN94,"")</f>
        <v>9.5336866872381382E-2</v>
      </c>
      <c r="CO95" t="str">
        <f t="shared" ref="CO95:DG95" si="189">IF(CO13,CO83*CO94,"")</f>
        <v/>
      </c>
      <c r="CP95" t="str">
        <f t="shared" si="189"/>
        <v/>
      </c>
      <c r="CQ95" t="str">
        <f t="shared" si="189"/>
        <v/>
      </c>
      <c r="CR95" t="str">
        <f t="shared" si="189"/>
        <v/>
      </c>
      <c r="CS95" t="str">
        <f t="shared" si="189"/>
        <v/>
      </c>
      <c r="CT95" t="str">
        <f t="shared" si="189"/>
        <v/>
      </c>
      <c r="CU95" t="str">
        <f t="shared" si="189"/>
        <v/>
      </c>
      <c r="CV95" t="str">
        <f t="shared" si="189"/>
        <v/>
      </c>
      <c r="CW95" t="str">
        <f t="shared" si="189"/>
        <v/>
      </c>
      <c r="CX95" t="str">
        <f t="shared" si="189"/>
        <v/>
      </c>
      <c r="CY95" t="str">
        <f t="shared" si="189"/>
        <v/>
      </c>
      <c r="CZ95" t="str">
        <f t="shared" si="189"/>
        <v/>
      </c>
      <c r="DA95" t="str">
        <f t="shared" si="189"/>
        <v/>
      </c>
      <c r="DB95" t="str">
        <f t="shared" si="189"/>
        <v/>
      </c>
      <c r="DC95" t="str">
        <f t="shared" si="189"/>
        <v/>
      </c>
      <c r="DD95" t="str">
        <f t="shared" si="189"/>
        <v/>
      </c>
      <c r="DE95" t="str">
        <f t="shared" si="189"/>
        <v/>
      </c>
      <c r="DF95" t="str">
        <f t="shared" si="189"/>
        <v/>
      </c>
      <c r="DG95" t="str">
        <f t="shared" si="189"/>
        <v/>
      </c>
    </row>
    <row r="96" spans="1:111">
      <c r="A96" s="20">
        <v>81</v>
      </c>
      <c r="B96" s="44"/>
      <c r="C96" s="44"/>
      <c r="D96" s="59" t="str">
        <f t="shared" si="140"/>
        <v/>
      </c>
      <c r="E96" s="59" t="str">
        <f t="shared" si="141"/>
        <v/>
      </c>
      <c r="AG96" s="8">
        <f t="shared" si="142"/>
        <v>0</v>
      </c>
      <c r="AH96" s="8">
        <f t="shared" si="143"/>
        <v>0</v>
      </c>
      <c r="AI96" s="8">
        <f t="shared" si="144"/>
        <v>0</v>
      </c>
      <c r="AJ96" s="8">
        <f t="shared" si="145"/>
        <v>0</v>
      </c>
      <c r="AK96" s="8">
        <f t="shared" si="146"/>
        <v>0</v>
      </c>
      <c r="AL96" s="8">
        <f t="shared" si="147"/>
        <v>0</v>
      </c>
      <c r="AM96" s="8">
        <f t="shared" si="148"/>
        <v>0</v>
      </c>
      <c r="AN96" s="8">
        <f t="shared" si="149"/>
        <v>0</v>
      </c>
      <c r="AO96" s="8">
        <f t="shared" si="150"/>
        <v>0</v>
      </c>
      <c r="AP96" s="8">
        <f t="shared" si="151"/>
        <v>0</v>
      </c>
      <c r="AQ96" s="8">
        <f t="shared" si="152"/>
        <v>0</v>
      </c>
      <c r="AR96" s="8">
        <f t="shared" si="153"/>
        <v>0</v>
      </c>
      <c r="AS96" s="8">
        <f t="shared" si="154"/>
        <v>0</v>
      </c>
      <c r="AT96" s="8">
        <f t="shared" si="155"/>
        <v>0</v>
      </c>
      <c r="AU96" s="8" t="str">
        <f t="shared" si="156"/>
        <v/>
      </c>
      <c r="AV96" s="8" t="str">
        <f t="shared" si="163"/>
        <v/>
      </c>
      <c r="AW96" s="8" t="str">
        <f t="array" ref="AW96">IF(AG96,MMULT(MMULT(AI96:AJ96,$BY$30:$BZ$31),TRANSPOSE(AI96:AJ96)),"")</f>
        <v/>
      </c>
      <c r="AX96" s="8" t="str">
        <f t="shared" si="164"/>
        <v/>
      </c>
      <c r="AY96" s="8" t="str">
        <f t="array" ref="AY96">IF(AG96,MMULT(MMULT(AI96:AK96,$BY$60:$CA$62),TRANSPOSE(AI96:AK96)),"")</f>
        <v/>
      </c>
      <c r="AZ96" s="8" t="str">
        <f t="array" ref="AZ96">IF(AG96,MMULT(MMULT(AJ96:AK96,$BY$81:$BZ$82),TRANSPOSE(AJ96:AK96)),"")</f>
        <v/>
      </c>
      <c r="BA96" s="8" t="str">
        <f t="shared" si="165"/>
        <v/>
      </c>
      <c r="BB96" s="8" t="str">
        <f t="array" ref="BB96">IF(AG96,MMULT(MMULT(AL96:AM96,$BY$111:$BZ$112),TRANSPOSE(AL96:AM96)),"")</f>
        <v/>
      </c>
      <c r="BC96" s="8" t="str">
        <f t="shared" si="157"/>
        <v/>
      </c>
      <c r="BD96" s="8" t="str">
        <f t="shared" si="166"/>
        <v/>
      </c>
      <c r="BE96" s="8">
        <f t="shared" si="167"/>
        <v>1</v>
      </c>
      <c r="BF96" s="8">
        <f t="shared" si="168"/>
        <v>0.20000000000000012</v>
      </c>
      <c r="BG96" s="8">
        <f t="shared" si="158"/>
        <v>0.73080621109846766</v>
      </c>
      <c r="BH96" s="8">
        <f t="shared" si="169"/>
        <v>1</v>
      </c>
      <c r="BI96" s="8">
        <f t="shared" si="170"/>
        <v>0.20000000000000012</v>
      </c>
      <c r="BJ96" s="8">
        <f t="shared" si="159"/>
        <v>4.0000000000000049E-2</v>
      </c>
      <c r="BK96" s="8">
        <f t="shared" si="171"/>
        <v>1</v>
      </c>
      <c r="BL96" s="8">
        <f t="shared" si="160"/>
        <v>4.0000000000000049E-2</v>
      </c>
      <c r="BM96" s="8">
        <f t="shared" si="172"/>
        <v>0.14428097038043194</v>
      </c>
      <c r="BN96" s="8">
        <f t="array" ref="BN96">IF(BE96,$CA$29*SQRT(MMULT(MMULT(BH96:BI96,$BY$37:$BZ$38),TRANSPOSE(BH96:BI96))),"")</f>
        <v>4.1482565801990855E-2</v>
      </c>
      <c r="BO96" s="8">
        <f t="shared" si="173"/>
        <v>9.2132022165206426E-2</v>
      </c>
      <c r="BP96" s="8">
        <f t="array" ref="BP96">IF(BE96,$CA$59*SQRT(MMULT(MMULT(BH96:BJ96,$BY$69:$CA$71),TRANSPOSE(BH96:BJ96))),"")</f>
        <v>7.1281012761900677E-3</v>
      </c>
      <c r="BQ96" s="8">
        <f t="array" ref="BQ96">IF(BE96,$CA$80*SQRT(MMULT(MMULT(BI96:BJ96,$BY$88:$BZ$89),TRANSPOSE(BI96:BJ96))),"")</f>
        <v>3.3917790873320287E-2</v>
      </c>
      <c r="BR96" s="8">
        <f t="shared" si="174"/>
        <v>0.19930717794733499</v>
      </c>
      <c r="BS96" s="8">
        <f t="array" ref="BS96">IF(BE96,$CA$110*SQRT(MMULT(MMULT(BK96:BL96,$BY$118:$BZ$119),TRANSPOSE(BK96:BL96))),"")</f>
        <v>9.7832280304415112E-2</v>
      </c>
      <c r="BT96" s="8">
        <f t="shared" si="161"/>
        <v>7.1281012761900677E-3</v>
      </c>
      <c r="BU96" s="8">
        <f t="shared" si="175"/>
        <v>0.72367810982227765</v>
      </c>
      <c r="BV96" s="8">
        <f t="shared" si="176"/>
        <v>0.73793431237465767</v>
      </c>
      <c r="BX96" s="2" t="s">
        <v>20</v>
      </c>
      <c r="BY96" s="2" t="s">
        <v>21</v>
      </c>
      <c r="BZ96" s="2"/>
      <c r="CA96" s="2"/>
      <c r="CB96" s="47"/>
      <c r="CC96" s="47"/>
      <c r="CD96" s="1"/>
      <c r="CE96" s="1"/>
      <c r="CF96" s="1"/>
      <c r="CG96" s="1"/>
      <c r="CH96" s="1"/>
      <c r="CI96" s="1"/>
      <c r="CJ96" s="1"/>
      <c r="CK96" s="1"/>
    </row>
    <row r="97" spans="1:111">
      <c r="A97" s="20">
        <v>82</v>
      </c>
      <c r="B97" s="44"/>
      <c r="C97" s="44"/>
      <c r="D97" s="59" t="str">
        <f t="shared" si="140"/>
        <v/>
      </c>
      <c r="E97" s="59" t="str">
        <f t="shared" si="141"/>
        <v/>
      </c>
      <c r="AG97" s="8">
        <f t="shared" si="142"/>
        <v>0</v>
      </c>
      <c r="AH97" s="8">
        <f t="shared" si="143"/>
        <v>0</v>
      </c>
      <c r="AI97" s="8">
        <f t="shared" si="144"/>
        <v>0</v>
      </c>
      <c r="AJ97" s="8">
        <f t="shared" si="145"/>
        <v>0</v>
      </c>
      <c r="AK97" s="8">
        <f t="shared" si="146"/>
        <v>0</v>
      </c>
      <c r="AL97" s="8">
        <f t="shared" si="147"/>
        <v>0</v>
      </c>
      <c r="AM97" s="8">
        <f t="shared" si="148"/>
        <v>0</v>
      </c>
      <c r="AN97" s="8">
        <f t="shared" si="149"/>
        <v>0</v>
      </c>
      <c r="AO97" s="8">
        <f t="shared" si="150"/>
        <v>0</v>
      </c>
      <c r="AP97" s="8">
        <f t="shared" si="151"/>
        <v>0</v>
      </c>
      <c r="AQ97" s="8">
        <f t="shared" si="152"/>
        <v>0</v>
      </c>
      <c r="AR97" s="8">
        <f t="shared" si="153"/>
        <v>0</v>
      </c>
      <c r="AS97" s="8">
        <f t="shared" si="154"/>
        <v>0</v>
      </c>
      <c r="AT97" s="8">
        <f t="shared" si="155"/>
        <v>0</v>
      </c>
      <c r="AU97" s="8" t="str">
        <f t="shared" si="156"/>
        <v/>
      </c>
      <c r="AV97" s="8" t="str">
        <f t="shared" si="163"/>
        <v/>
      </c>
      <c r="AW97" s="8" t="str">
        <f t="array" ref="AW97">IF(AG97,MMULT(MMULT(AI97:AJ97,$BY$30:$BZ$31),TRANSPOSE(AI97:AJ97)),"")</f>
        <v/>
      </c>
      <c r="AX97" s="8" t="str">
        <f t="shared" si="164"/>
        <v/>
      </c>
      <c r="AY97" s="8" t="str">
        <f t="array" ref="AY97">IF(AG97,MMULT(MMULT(AI97:AK97,$BY$60:$CA$62),TRANSPOSE(AI97:AK97)),"")</f>
        <v/>
      </c>
      <c r="AZ97" s="8" t="str">
        <f t="array" ref="AZ97">IF(AG97,MMULT(MMULT(AJ97:AK97,$BY$81:$BZ$82),TRANSPOSE(AJ97:AK97)),"")</f>
        <v/>
      </c>
      <c r="BA97" s="8" t="str">
        <f t="shared" si="165"/>
        <v/>
      </c>
      <c r="BB97" s="8" t="str">
        <f t="array" ref="BB97">IF(AG97,MMULT(MMULT(AL97:AM97,$BY$111:$BZ$112),TRANSPOSE(AL97:AM97)),"")</f>
        <v/>
      </c>
      <c r="BC97" s="8" t="str">
        <f t="shared" si="157"/>
        <v/>
      </c>
      <c r="BD97" s="8" t="str">
        <f t="shared" si="166"/>
        <v/>
      </c>
      <c r="BE97" s="8">
        <f t="shared" si="167"/>
        <v>1</v>
      </c>
      <c r="BF97" s="8">
        <f t="shared" si="168"/>
        <v>0.20250000000000012</v>
      </c>
      <c r="BG97" s="8">
        <f t="shared" si="158"/>
        <v>0.73585708637931657</v>
      </c>
      <c r="BH97" s="8">
        <f t="shared" si="169"/>
        <v>1</v>
      </c>
      <c r="BI97" s="8">
        <f t="shared" si="170"/>
        <v>0.20250000000000012</v>
      </c>
      <c r="BJ97" s="8">
        <f t="shared" si="159"/>
        <v>4.100625000000005E-2</v>
      </c>
      <c r="BK97" s="8">
        <f t="shared" si="171"/>
        <v>1</v>
      </c>
      <c r="BL97" s="8">
        <f t="shared" si="160"/>
        <v>4.100625000000005E-2</v>
      </c>
      <c r="BM97" s="8">
        <f t="shared" si="172"/>
        <v>0.14428097038043194</v>
      </c>
      <c r="BN97" s="8">
        <f t="array" ref="BN97">IF(BE97,$CA$29*SQRT(MMULT(MMULT(BH97:BI97,$BY$37:$BZ$38),TRANSPOSE(BH97:BI97))),"")</f>
        <v>4.2077305054664144E-2</v>
      </c>
      <c r="BO97" s="8">
        <f t="shared" si="173"/>
        <v>9.3283672442271495E-2</v>
      </c>
      <c r="BP97" s="8">
        <f t="array" ref="BP97">IF(BE97,$CA$59*SQRT(MMULT(MMULT(BH97:BJ97,$BY$69:$CA$71),TRANSPOSE(BH97:BJ97))),"")</f>
        <v>7.1295032356329911E-3</v>
      </c>
      <c r="BQ97" s="8">
        <f t="array" ref="BQ97">IF(BE97,$CA$80*SQRT(MMULT(MMULT(BI97:BJ97,$BY$88:$BZ$89),TRANSPOSE(BI97:BJ97))),"")</f>
        <v>3.418160497797177E-2</v>
      </c>
      <c r="BR97" s="8">
        <f t="shared" si="174"/>
        <v>0.20432099914257262</v>
      </c>
      <c r="BS97" s="8">
        <f t="array" ref="BS97">IF(BE97,$CA$110*SQRT(MMULT(MMULT(BK97:BL97,$BY$118:$BZ$119),TRANSPOSE(BK97:BL97))),"")</f>
        <v>0.10009027533579795</v>
      </c>
      <c r="BT97" s="8">
        <f t="shared" si="161"/>
        <v>7.1295032356329911E-3</v>
      </c>
      <c r="BU97" s="8">
        <f t="shared" si="175"/>
        <v>0.72872758314368358</v>
      </c>
      <c r="BV97" s="8">
        <f t="shared" si="176"/>
        <v>0.74298658961494957</v>
      </c>
      <c r="BX97" s="7" t="s">
        <v>14</v>
      </c>
      <c r="BY97" s="7">
        <v>1</v>
      </c>
      <c r="BZ97" s="7" t="s">
        <v>99</v>
      </c>
      <c r="CA97" s="7">
        <f>TINV(0.05,BY101)</f>
        <v>2.1603686564627926</v>
      </c>
      <c r="CD97" s="7" t="s">
        <v>170</v>
      </c>
      <c r="CE97" s="7" t="b">
        <f>IF(COUNTIF(Q51,"")&gt;0,FALSE,TRUE)</f>
        <v>0</v>
      </c>
      <c r="CF97" s="7" t="s">
        <v>188</v>
      </c>
      <c r="CG97" s="7" t="b">
        <f>AND($CA$13,CE97)</f>
        <v>0</v>
      </c>
      <c r="CM97" s="1" t="str">
        <f>BX109</f>
        <v>model 2c</v>
      </c>
    </row>
    <row r="98" spans="1:111">
      <c r="A98" s="20">
        <v>83</v>
      </c>
      <c r="B98" s="44"/>
      <c r="C98" s="44"/>
      <c r="D98" s="59" t="str">
        <f t="shared" si="140"/>
        <v/>
      </c>
      <c r="E98" s="59" t="str">
        <f t="shared" si="141"/>
        <v/>
      </c>
      <c r="AG98" s="8">
        <f t="shared" si="142"/>
        <v>0</v>
      </c>
      <c r="AH98" s="8">
        <f t="shared" si="143"/>
        <v>0</v>
      </c>
      <c r="AI98" s="8">
        <f t="shared" si="144"/>
        <v>0</v>
      </c>
      <c r="AJ98" s="8">
        <f t="shared" si="145"/>
        <v>0</v>
      </c>
      <c r="AK98" s="8">
        <f t="shared" si="146"/>
        <v>0</v>
      </c>
      <c r="AL98" s="8">
        <f t="shared" si="147"/>
        <v>0</v>
      </c>
      <c r="AM98" s="8">
        <f t="shared" si="148"/>
        <v>0</v>
      </c>
      <c r="AN98" s="8">
        <f t="shared" si="149"/>
        <v>0</v>
      </c>
      <c r="AO98" s="8">
        <f t="shared" si="150"/>
        <v>0</v>
      </c>
      <c r="AP98" s="8">
        <f t="shared" si="151"/>
        <v>0</v>
      </c>
      <c r="AQ98" s="8">
        <f t="shared" si="152"/>
        <v>0</v>
      </c>
      <c r="AR98" s="8">
        <f t="shared" si="153"/>
        <v>0</v>
      </c>
      <c r="AS98" s="8">
        <f t="shared" si="154"/>
        <v>0</v>
      </c>
      <c r="AT98" s="8">
        <f t="shared" si="155"/>
        <v>0</v>
      </c>
      <c r="AU98" s="8" t="str">
        <f t="shared" si="156"/>
        <v/>
      </c>
      <c r="AV98" s="8" t="str">
        <f t="shared" si="163"/>
        <v/>
      </c>
      <c r="AW98" s="8" t="str">
        <f t="array" ref="AW98">IF(AG98,MMULT(MMULT(AI98:AJ98,$BY$30:$BZ$31),TRANSPOSE(AI98:AJ98)),"")</f>
        <v/>
      </c>
      <c r="AX98" s="8" t="str">
        <f t="shared" si="164"/>
        <v/>
      </c>
      <c r="AY98" s="8" t="str">
        <f t="array" ref="AY98">IF(AG98,MMULT(MMULT(AI98:AK98,$BY$60:$CA$62),TRANSPOSE(AI98:AK98)),"")</f>
        <v/>
      </c>
      <c r="AZ98" s="8" t="str">
        <f t="array" ref="AZ98">IF(AG98,MMULT(MMULT(AJ98:AK98,$BY$81:$BZ$82),TRANSPOSE(AJ98:AK98)),"")</f>
        <v/>
      </c>
      <c r="BA98" s="8" t="str">
        <f t="shared" si="165"/>
        <v/>
      </c>
      <c r="BB98" s="8" t="str">
        <f t="array" ref="BB98">IF(AG98,MMULT(MMULT(AL98:AM98,$BY$111:$BZ$112),TRANSPOSE(AL98:AM98)),"")</f>
        <v/>
      </c>
      <c r="BC98" s="8" t="str">
        <f t="shared" si="157"/>
        <v/>
      </c>
      <c r="BD98" s="8" t="str">
        <f t="shared" si="166"/>
        <v/>
      </c>
      <c r="BE98" s="8">
        <f t="shared" si="167"/>
        <v>1</v>
      </c>
      <c r="BF98" s="8">
        <f t="shared" si="168"/>
        <v>0.20500000000000013</v>
      </c>
      <c r="BG98" s="8">
        <f t="shared" si="158"/>
        <v>0.74082475290886252</v>
      </c>
      <c r="BH98" s="8">
        <f t="shared" si="169"/>
        <v>1</v>
      </c>
      <c r="BI98" s="8">
        <f t="shared" si="170"/>
        <v>0.20500000000000013</v>
      </c>
      <c r="BJ98" s="8">
        <f t="shared" si="159"/>
        <v>4.2025000000000048E-2</v>
      </c>
      <c r="BK98" s="8">
        <f t="shared" si="171"/>
        <v>1</v>
      </c>
      <c r="BL98" s="8">
        <f t="shared" si="160"/>
        <v>4.2025000000000048E-2</v>
      </c>
      <c r="BM98" s="8">
        <f t="shared" si="172"/>
        <v>0.14428097038043194</v>
      </c>
      <c r="BN98" s="8">
        <f t="array" ref="BN98">IF(BE98,$CA$29*SQRT(MMULT(MMULT(BH98:BI98,$BY$37:$BZ$38),TRANSPOSE(BH98:BI98))),"")</f>
        <v>4.2675423408801892E-2</v>
      </c>
      <c r="BO98" s="8">
        <f t="shared" si="173"/>
        <v>9.4435322719336579E-2</v>
      </c>
      <c r="BP98" s="8">
        <f t="array" ref="BP98">IF(BE98,$CA$59*SQRT(MMULT(MMULT(BH98:BJ98,$BY$69:$CA$71),TRANSPOSE(BH98:BJ98))),"")</f>
        <v>7.1385997938608441E-3</v>
      </c>
      <c r="BQ98" s="8">
        <f t="array" ref="BQ98">IF(BE98,$CA$80*SQRT(MMULT(MMULT(BI98:BJ98,$BY$88:$BZ$89),TRANSPOSE(BI98:BJ98))),"")</f>
        <v>3.4486511433476037E-2</v>
      </c>
      <c r="BR98" s="8">
        <f t="shared" si="174"/>
        <v>0.20939710383091881</v>
      </c>
      <c r="BS98" s="8">
        <f t="array" ref="BS98">IF(BE98,$CA$110*SQRT(MMULT(MMULT(BK98:BL98,$BY$118:$BZ$119),TRANSPOSE(BK98:BL98))),"")</f>
        <v>0.10240462169017847</v>
      </c>
      <c r="BT98" s="8">
        <f t="shared" si="161"/>
        <v>7.1385997938608441E-3</v>
      </c>
      <c r="BU98" s="8">
        <f t="shared" si="175"/>
        <v>0.73368615311500163</v>
      </c>
      <c r="BV98" s="8">
        <f t="shared" si="176"/>
        <v>0.74796335270272341</v>
      </c>
      <c r="BX98" s="7" t="s">
        <v>45</v>
      </c>
      <c r="BY98" s="11">
        <f t="array" ref="BY98">MINVERSE(MMULT(TRANSPOSE(AK16:AK165),AK16:AK165))</f>
        <v>119.90382486032617</v>
      </c>
      <c r="CB98" s="8" t="s">
        <v>135</v>
      </c>
      <c r="CC98" s="8" t="s">
        <v>136</v>
      </c>
      <c r="CD98" s="7" t="s">
        <v>168</v>
      </c>
      <c r="CE98" s="11">
        <f>1/BY103</f>
        <v>0.1879878748606838</v>
      </c>
      <c r="CM98" t="s">
        <v>99</v>
      </c>
      <c r="CN98">
        <f>TINV($BY$12,$BY$116)</f>
        <v>2.1788128296672284</v>
      </c>
      <c r="CO98">
        <f t="shared" ref="CO98:DG98" si="190">TINV($BY$12,$BY$116)</f>
        <v>2.1788128296672284</v>
      </c>
      <c r="CP98">
        <f t="shared" si="190"/>
        <v>2.1788128296672284</v>
      </c>
      <c r="CQ98">
        <f t="shared" si="190"/>
        <v>2.1788128296672284</v>
      </c>
      <c r="CR98">
        <f t="shared" si="190"/>
        <v>2.1788128296672284</v>
      </c>
      <c r="CS98">
        <f t="shared" si="190"/>
        <v>2.1788128296672284</v>
      </c>
      <c r="CT98">
        <f t="shared" si="190"/>
        <v>2.1788128296672284</v>
      </c>
      <c r="CU98">
        <f t="shared" si="190"/>
        <v>2.1788128296672284</v>
      </c>
      <c r="CV98">
        <f t="shared" si="190"/>
        <v>2.1788128296672284</v>
      </c>
      <c r="CW98">
        <f t="shared" si="190"/>
        <v>2.1788128296672284</v>
      </c>
      <c r="CX98">
        <f t="shared" si="190"/>
        <v>2.1788128296672284</v>
      </c>
      <c r="CY98">
        <f t="shared" si="190"/>
        <v>2.1788128296672284</v>
      </c>
      <c r="CZ98">
        <f t="shared" si="190"/>
        <v>2.1788128296672284</v>
      </c>
      <c r="DA98">
        <f t="shared" si="190"/>
        <v>2.1788128296672284</v>
      </c>
      <c r="DB98">
        <f t="shared" si="190"/>
        <v>2.1788128296672284</v>
      </c>
      <c r="DC98">
        <f t="shared" si="190"/>
        <v>2.1788128296672284</v>
      </c>
      <c r="DD98">
        <f t="shared" si="190"/>
        <v>2.1788128296672284</v>
      </c>
      <c r="DE98">
        <f t="shared" si="190"/>
        <v>2.1788128296672284</v>
      </c>
      <c r="DF98">
        <f t="shared" si="190"/>
        <v>2.1788128296672284</v>
      </c>
      <c r="DG98">
        <f t="shared" si="190"/>
        <v>2.1788128296672284</v>
      </c>
    </row>
    <row r="99" spans="1:111">
      <c r="A99" s="20">
        <v>84</v>
      </c>
      <c r="B99" s="44"/>
      <c r="C99" s="44"/>
      <c r="D99" s="59" t="str">
        <f t="shared" si="140"/>
        <v/>
      </c>
      <c r="E99" s="59" t="str">
        <f t="shared" si="141"/>
        <v/>
      </c>
      <c r="AG99" s="8">
        <f t="shared" si="142"/>
        <v>0</v>
      </c>
      <c r="AH99" s="8">
        <f t="shared" si="143"/>
        <v>0</v>
      </c>
      <c r="AI99" s="8">
        <f t="shared" si="144"/>
        <v>0</v>
      </c>
      <c r="AJ99" s="8">
        <f t="shared" si="145"/>
        <v>0</v>
      </c>
      <c r="AK99" s="8">
        <f t="shared" si="146"/>
        <v>0</v>
      </c>
      <c r="AL99" s="8">
        <f t="shared" si="147"/>
        <v>0</v>
      </c>
      <c r="AM99" s="8">
        <f t="shared" si="148"/>
        <v>0</v>
      </c>
      <c r="AN99" s="8">
        <f t="shared" si="149"/>
        <v>0</v>
      </c>
      <c r="AO99" s="8">
        <f t="shared" si="150"/>
        <v>0</v>
      </c>
      <c r="AP99" s="8">
        <f t="shared" si="151"/>
        <v>0</v>
      </c>
      <c r="AQ99" s="8">
        <f t="shared" si="152"/>
        <v>0</v>
      </c>
      <c r="AR99" s="8">
        <f t="shared" si="153"/>
        <v>0</v>
      </c>
      <c r="AS99" s="8">
        <f t="shared" si="154"/>
        <v>0</v>
      </c>
      <c r="AT99" s="8">
        <f t="shared" si="155"/>
        <v>0</v>
      </c>
      <c r="AU99" s="8" t="str">
        <f t="shared" si="156"/>
        <v/>
      </c>
      <c r="AV99" s="8" t="str">
        <f t="shared" si="163"/>
        <v/>
      </c>
      <c r="AW99" s="8" t="str">
        <f t="array" ref="AW99">IF(AG99,MMULT(MMULT(AI99:AJ99,$BY$30:$BZ$31),TRANSPOSE(AI99:AJ99)),"")</f>
        <v/>
      </c>
      <c r="AX99" s="8" t="str">
        <f t="shared" si="164"/>
        <v/>
      </c>
      <c r="AY99" s="8" t="str">
        <f t="array" ref="AY99">IF(AG99,MMULT(MMULT(AI99:AK99,$BY$60:$CA$62),TRANSPOSE(AI99:AK99)),"")</f>
        <v/>
      </c>
      <c r="AZ99" s="8" t="str">
        <f t="array" ref="AZ99">IF(AG99,MMULT(MMULT(AJ99:AK99,$BY$81:$BZ$82),TRANSPOSE(AJ99:AK99)),"")</f>
        <v/>
      </c>
      <c r="BA99" s="8" t="str">
        <f t="shared" si="165"/>
        <v/>
      </c>
      <c r="BB99" s="8" t="str">
        <f t="array" ref="BB99">IF(AG99,MMULT(MMULT(AL99:AM99,$BY$111:$BZ$112),TRANSPOSE(AL99:AM99)),"")</f>
        <v/>
      </c>
      <c r="BC99" s="8" t="str">
        <f t="shared" si="157"/>
        <v/>
      </c>
      <c r="BD99" s="8" t="str">
        <f t="shared" si="166"/>
        <v/>
      </c>
      <c r="BE99" s="8">
        <f t="shared" si="167"/>
        <v>1</v>
      </c>
      <c r="BF99" s="8">
        <f t="shared" si="168"/>
        <v>0.20750000000000013</v>
      </c>
      <c r="BG99" s="8">
        <f t="shared" si="158"/>
        <v>0.74570921068710527</v>
      </c>
      <c r="BH99" s="8">
        <f t="shared" si="169"/>
        <v>1</v>
      </c>
      <c r="BI99" s="8">
        <f t="shared" si="170"/>
        <v>0.20750000000000013</v>
      </c>
      <c r="BJ99" s="8">
        <f t="shared" si="159"/>
        <v>4.3056250000000053E-2</v>
      </c>
      <c r="BK99" s="8">
        <f t="shared" si="171"/>
        <v>1</v>
      </c>
      <c r="BL99" s="8">
        <f t="shared" si="160"/>
        <v>4.3056250000000053E-2</v>
      </c>
      <c r="BM99" s="8">
        <f t="shared" si="172"/>
        <v>0.14428097038043194</v>
      </c>
      <c r="BN99" s="8">
        <f t="array" ref="BN99">IF(BE99,$CA$29*SQRT(MMULT(MMULT(BH99:BI99,$BY$37:$BZ$38),TRANSPOSE(BH99:BI99))),"")</f>
        <v>4.3276780759296946E-2</v>
      </c>
      <c r="BO99" s="8">
        <f t="shared" si="173"/>
        <v>9.5586972996401662E-2</v>
      </c>
      <c r="BP99" s="8">
        <f t="array" ref="BP99">IF(BE99,$CA$59*SQRT(MMULT(MMULT(BH99:BJ99,$BY$69:$CA$71),TRANSPOSE(BH99:BJ99))),"")</f>
        <v>7.1562618734829723E-3</v>
      </c>
      <c r="BQ99" s="8">
        <f t="array" ref="BQ99">IF(BE99,$CA$80*SQRT(MMULT(MMULT(BI99:BJ99,$BY$88:$BZ$89),TRANSPOSE(BI99:BJ99))),"")</f>
        <v>3.4834623690581497E-2</v>
      </c>
      <c r="BR99" s="8">
        <f t="shared" si="174"/>
        <v>0.21453549201237351</v>
      </c>
      <c r="BS99" s="8">
        <f t="array" ref="BS99">IF(BE99,$CA$110*SQRT(MMULT(MMULT(BK99:BL99,$BY$118:$BZ$119),TRANSPOSE(BK99:BL99))),"")</f>
        <v>0.10477444554628892</v>
      </c>
      <c r="BT99" s="8">
        <f t="shared" si="161"/>
        <v>7.1562618734829723E-3</v>
      </c>
      <c r="BU99" s="8">
        <f t="shared" si="175"/>
        <v>0.73855294881362232</v>
      </c>
      <c r="BV99" s="8">
        <f t="shared" si="176"/>
        <v>0.75286547256058822</v>
      </c>
      <c r="BX99" s="7" t="s">
        <v>17</v>
      </c>
      <c r="BY99" s="11">
        <f t="array" ref="BY99">MMULT(BY98,MMULT(TRANSPOSE(AK16:AK165),AH16:AH165))</f>
        <v>14.732627704511071</v>
      </c>
      <c r="BZ99" s="7" t="s">
        <v>59</v>
      </c>
      <c r="CA99" s="7">
        <f>TDIST(ABS(BY99/BY104),BY101,2)</f>
        <v>2.3891654352872799E-5</v>
      </c>
      <c r="CB99" s="7">
        <f>BY99-TINV(0.05,$BY$101)*BY104</f>
        <v>9.7499482558277037</v>
      </c>
      <c r="CC99" s="7">
        <f>BY99+TINV(0.05,$BY$101)*BY104</f>
        <v>19.715307153194438</v>
      </c>
      <c r="CD99" s="7" t="s">
        <v>164</v>
      </c>
      <c r="CE99" s="11">
        <f>Q51</f>
        <v>0</v>
      </c>
      <c r="CF99" s="7" t="s">
        <v>169</v>
      </c>
      <c r="CG99" s="11">
        <f>BY99-CE99</f>
        <v>14.732627704511071</v>
      </c>
      <c r="CH99" s="7" t="s">
        <v>179</v>
      </c>
      <c r="CI99" s="7">
        <f>CG99^2/BY104^2</f>
        <v>40.802828221631231</v>
      </c>
      <c r="CJ99" s="7" t="s">
        <v>180</v>
      </c>
      <c r="CK99" s="7">
        <f>_xlfn.F.DIST.RT(CI99,1,BY101)</f>
        <v>2.3891654352872799E-5</v>
      </c>
      <c r="CM99" s="26" t="s">
        <v>100</v>
      </c>
      <c r="CN99" t="e">
        <f>SQRT((CN14-$BY$113)/$BY$114)</f>
        <v>#NUM!</v>
      </c>
      <c r="CO99" t="e">
        <f t="shared" ref="CO99:DG99" si="191">SQRT((CO14-$BY$113)/$BY$114)</f>
        <v>#NUM!</v>
      </c>
      <c r="CP99" t="e">
        <f t="shared" si="191"/>
        <v>#NUM!</v>
      </c>
      <c r="CQ99" t="e">
        <f t="shared" si="191"/>
        <v>#NUM!</v>
      </c>
      <c r="CR99" t="e">
        <f t="shared" si="191"/>
        <v>#NUM!</v>
      </c>
      <c r="CS99" t="e">
        <f t="shared" si="191"/>
        <v>#NUM!</v>
      </c>
      <c r="CT99" t="e">
        <f t="shared" si="191"/>
        <v>#NUM!</v>
      </c>
      <c r="CU99" t="e">
        <f t="shared" si="191"/>
        <v>#NUM!</v>
      </c>
      <c r="CV99" t="e">
        <f t="shared" si="191"/>
        <v>#NUM!</v>
      </c>
      <c r="CW99" t="e">
        <f t="shared" si="191"/>
        <v>#NUM!</v>
      </c>
      <c r="CX99" t="e">
        <f t="shared" si="191"/>
        <v>#NUM!</v>
      </c>
      <c r="CY99" t="e">
        <f t="shared" si="191"/>
        <v>#NUM!</v>
      </c>
      <c r="CZ99" t="e">
        <f t="shared" si="191"/>
        <v>#NUM!</v>
      </c>
      <c r="DA99" t="e">
        <f t="shared" si="191"/>
        <v>#NUM!</v>
      </c>
      <c r="DB99" t="e">
        <f t="shared" si="191"/>
        <v>#NUM!</v>
      </c>
      <c r="DC99" t="e">
        <f t="shared" si="191"/>
        <v>#NUM!</v>
      </c>
      <c r="DD99" t="e">
        <f t="shared" si="191"/>
        <v>#NUM!</v>
      </c>
      <c r="DE99" t="e">
        <f t="shared" si="191"/>
        <v>#NUM!</v>
      </c>
      <c r="DF99" t="e">
        <f t="shared" si="191"/>
        <v>#NUM!</v>
      </c>
      <c r="DG99" t="e">
        <f t="shared" si="191"/>
        <v>#NUM!</v>
      </c>
    </row>
    <row r="100" spans="1:111">
      <c r="A100" s="20">
        <v>85</v>
      </c>
      <c r="B100" s="44"/>
      <c r="C100" s="44"/>
      <c r="D100" s="59" t="str">
        <f t="shared" si="140"/>
        <v/>
      </c>
      <c r="E100" s="59" t="str">
        <f t="shared" si="141"/>
        <v/>
      </c>
      <c r="AG100" s="8">
        <f t="shared" si="142"/>
        <v>0</v>
      </c>
      <c r="AH100" s="8">
        <f t="shared" si="143"/>
        <v>0</v>
      </c>
      <c r="AI100" s="8">
        <f t="shared" si="144"/>
        <v>0</v>
      </c>
      <c r="AJ100" s="8">
        <f t="shared" si="145"/>
        <v>0</v>
      </c>
      <c r="AK100" s="8">
        <f t="shared" si="146"/>
        <v>0</v>
      </c>
      <c r="AL100" s="8">
        <f t="shared" si="147"/>
        <v>0</v>
      </c>
      <c r="AM100" s="8">
        <f t="shared" si="148"/>
        <v>0</v>
      </c>
      <c r="AN100" s="8">
        <f t="shared" si="149"/>
        <v>0</v>
      </c>
      <c r="AO100" s="8">
        <f t="shared" si="150"/>
        <v>0</v>
      </c>
      <c r="AP100" s="8">
        <f t="shared" si="151"/>
        <v>0</v>
      </c>
      <c r="AQ100" s="8">
        <f t="shared" si="152"/>
        <v>0</v>
      </c>
      <c r="AR100" s="8">
        <f t="shared" si="153"/>
        <v>0</v>
      </c>
      <c r="AS100" s="8">
        <f t="shared" si="154"/>
        <v>0</v>
      </c>
      <c r="AT100" s="8">
        <f t="shared" si="155"/>
        <v>0</v>
      </c>
      <c r="AU100" s="8" t="str">
        <f t="shared" si="156"/>
        <v/>
      </c>
      <c r="AV100" s="8" t="str">
        <f t="shared" si="163"/>
        <v/>
      </c>
      <c r="AW100" s="8" t="str">
        <f t="array" ref="AW100">IF(AG100,MMULT(MMULT(AI100:AJ100,$BY$30:$BZ$31),TRANSPOSE(AI100:AJ100)),"")</f>
        <v/>
      </c>
      <c r="AX100" s="8" t="str">
        <f t="shared" si="164"/>
        <v/>
      </c>
      <c r="AY100" s="8" t="str">
        <f t="array" ref="AY100">IF(AG100,MMULT(MMULT(AI100:AK100,$BY$60:$CA$62),TRANSPOSE(AI100:AK100)),"")</f>
        <v/>
      </c>
      <c r="AZ100" s="8" t="str">
        <f t="array" ref="AZ100">IF(AG100,MMULT(MMULT(AJ100:AK100,$BY$81:$BZ$82),TRANSPOSE(AJ100:AK100)),"")</f>
        <v/>
      </c>
      <c r="BA100" s="8" t="str">
        <f t="shared" si="165"/>
        <v/>
      </c>
      <c r="BB100" s="8" t="str">
        <f t="array" ref="BB100">IF(AG100,MMULT(MMULT(AL100:AM100,$BY$111:$BZ$112),TRANSPOSE(AL100:AM100)),"")</f>
        <v/>
      </c>
      <c r="BC100" s="8" t="str">
        <f t="shared" si="157"/>
        <v/>
      </c>
      <c r="BD100" s="8" t="str">
        <f t="shared" si="166"/>
        <v/>
      </c>
      <c r="BE100" s="8">
        <f t="shared" si="167"/>
        <v>1</v>
      </c>
      <c r="BF100" s="8">
        <f t="shared" si="168"/>
        <v>0.21000000000000013</v>
      </c>
      <c r="BG100" s="8">
        <f t="shared" si="158"/>
        <v>0.75051045971404451</v>
      </c>
      <c r="BH100" s="8">
        <f t="shared" si="169"/>
        <v>1</v>
      </c>
      <c r="BI100" s="8">
        <f t="shared" si="170"/>
        <v>0.21000000000000013</v>
      </c>
      <c r="BJ100" s="8">
        <f t="shared" si="159"/>
        <v>4.4100000000000056E-2</v>
      </c>
      <c r="BK100" s="8">
        <f t="shared" si="171"/>
        <v>1</v>
      </c>
      <c r="BL100" s="8">
        <f t="shared" si="160"/>
        <v>4.4100000000000056E-2</v>
      </c>
      <c r="BM100" s="8">
        <f t="shared" si="172"/>
        <v>0.14428097038043194</v>
      </c>
      <c r="BN100" s="8">
        <f t="array" ref="BN100">IF(BE100,$CA$29*SQRT(MMULT(MMULT(BH100:BI100,$BY$37:$BZ$38),TRANSPOSE(BH100:BI100))),"")</f>
        <v>4.388124394278814E-2</v>
      </c>
      <c r="BO100" s="8">
        <f t="shared" si="173"/>
        <v>9.6738623273466731E-2</v>
      </c>
      <c r="BP100" s="8">
        <f t="array" ref="BP100">IF(BE100,$CA$59*SQRT(MMULT(MMULT(BH100:BJ100,$BY$69:$CA$71),TRANSPOSE(BH100:BJ100))),"")</f>
        <v>7.1833529395762472E-3</v>
      </c>
      <c r="BQ100" s="8">
        <f t="array" ref="BQ100">IF(BE100,$CA$80*SQRT(MMULT(MMULT(BI100:BJ100,$BY$88:$BZ$89),TRANSPOSE(BI100:BJ100))),"")</f>
        <v>3.5227897729788196E-2</v>
      </c>
      <c r="BR100" s="8">
        <f t="shared" si="174"/>
        <v>0.21973616368693683</v>
      </c>
      <c r="BS100" s="8">
        <f t="array" ref="BS100">IF(BE100,$CA$110*SQRT(MMULT(MMULT(BK100:BL100,$BY$118:$BZ$119),TRANSPOSE(BK100:BL100))),"")</f>
        <v>0.1071988976117563</v>
      </c>
      <c r="BT100" s="8">
        <f t="shared" si="161"/>
        <v>7.1833529395762472E-3</v>
      </c>
      <c r="BU100" s="8">
        <f t="shared" si="175"/>
        <v>0.74332710677446823</v>
      </c>
      <c r="BV100" s="8">
        <f t="shared" si="176"/>
        <v>0.75769381265362079</v>
      </c>
      <c r="BX100" s="7" t="s">
        <v>48</v>
      </c>
      <c r="BY100" s="7">
        <f>SUMPRODUCT((AH16:AH165-AS16:AS165),(AH16:AH165-AS16:AS165))</f>
        <v>0.57674053624423394</v>
      </c>
      <c r="CB100" s="29"/>
      <c r="CC100" s="29"/>
      <c r="CD100" s="7" t="s">
        <v>171</v>
      </c>
      <c r="CE100" s="11">
        <f>CG99^2*CE98</f>
        <v>40.802828221631231</v>
      </c>
      <c r="CF100" s="7" t="s">
        <v>172</v>
      </c>
      <c r="CG100" s="7">
        <f>_xlfn.F.DIST.RT(CE100,BY97,BY101)</f>
        <v>2.3891654352872799E-5</v>
      </c>
      <c r="CM100" t="s">
        <v>101</v>
      </c>
      <c r="CN100" t="e">
        <f>-1*CN99</f>
        <v>#NUM!</v>
      </c>
      <c r="CO100" t="e">
        <f t="shared" ref="CO100:DG100" si="192">-1*CO99</f>
        <v>#NUM!</v>
      </c>
      <c r="CP100" t="e">
        <f t="shared" si="192"/>
        <v>#NUM!</v>
      </c>
      <c r="CQ100" t="e">
        <f t="shared" si="192"/>
        <v>#NUM!</v>
      </c>
      <c r="CR100" t="e">
        <f t="shared" si="192"/>
        <v>#NUM!</v>
      </c>
      <c r="CS100" t="e">
        <f t="shared" si="192"/>
        <v>#NUM!</v>
      </c>
      <c r="CT100" t="e">
        <f t="shared" si="192"/>
        <v>#NUM!</v>
      </c>
      <c r="CU100" t="e">
        <f t="shared" si="192"/>
        <v>#NUM!</v>
      </c>
      <c r="CV100" t="e">
        <f t="shared" si="192"/>
        <v>#NUM!</v>
      </c>
      <c r="CW100" t="e">
        <f t="shared" si="192"/>
        <v>#NUM!</v>
      </c>
      <c r="CX100" t="e">
        <f t="shared" si="192"/>
        <v>#NUM!</v>
      </c>
      <c r="CY100" t="e">
        <f t="shared" si="192"/>
        <v>#NUM!</v>
      </c>
      <c r="CZ100" t="e">
        <f t="shared" si="192"/>
        <v>#NUM!</v>
      </c>
      <c r="DA100" t="e">
        <f t="shared" si="192"/>
        <v>#NUM!</v>
      </c>
      <c r="DB100" t="e">
        <f t="shared" si="192"/>
        <v>#NUM!</v>
      </c>
      <c r="DC100" t="e">
        <f t="shared" si="192"/>
        <v>#NUM!</v>
      </c>
      <c r="DD100" t="e">
        <f t="shared" si="192"/>
        <v>#NUM!</v>
      </c>
      <c r="DE100" t="e">
        <f t="shared" si="192"/>
        <v>#NUM!</v>
      </c>
      <c r="DF100" t="e">
        <f t="shared" si="192"/>
        <v>#NUM!</v>
      </c>
      <c r="DG100" t="e">
        <f t="shared" si="192"/>
        <v>#NUM!</v>
      </c>
    </row>
    <row r="101" spans="1:111">
      <c r="A101" s="20">
        <v>86</v>
      </c>
      <c r="B101" s="44"/>
      <c r="C101" s="44"/>
      <c r="D101" s="59" t="str">
        <f t="shared" si="140"/>
        <v/>
      </c>
      <c r="E101" s="59" t="str">
        <f t="shared" si="141"/>
        <v/>
      </c>
      <c r="AG101" s="8">
        <f t="shared" si="142"/>
        <v>0</v>
      </c>
      <c r="AH101" s="8">
        <f t="shared" si="143"/>
        <v>0</v>
      </c>
      <c r="AI101" s="8">
        <f t="shared" si="144"/>
        <v>0</v>
      </c>
      <c r="AJ101" s="8">
        <f t="shared" si="145"/>
        <v>0</v>
      </c>
      <c r="AK101" s="8">
        <f t="shared" si="146"/>
        <v>0</v>
      </c>
      <c r="AL101" s="8">
        <f t="shared" si="147"/>
        <v>0</v>
      </c>
      <c r="AM101" s="8">
        <f t="shared" si="148"/>
        <v>0</v>
      </c>
      <c r="AN101" s="8">
        <f t="shared" si="149"/>
        <v>0</v>
      </c>
      <c r="AO101" s="8">
        <f t="shared" si="150"/>
        <v>0</v>
      </c>
      <c r="AP101" s="8">
        <f t="shared" si="151"/>
        <v>0</v>
      </c>
      <c r="AQ101" s="8">
        <f t="shared" si="152"/>
        <v>0</v>
      </c>
      <c r="AR101" s="8">
        <f t="shared" si="153"/>
        <v>0</v>
      </c>
      <c r="AS101" s="8">
        <f t="shared" si="154"/>
        <v>0</v>
      </c>
      <c r="AT101" s="8">
        <f t="shared" si="155"/>
        <v>0</v>
      </c>
      <c r="AU101" s="8" t="str">
        <f t="shared" si="156"/>
        <v/>
      </c>
      <c r="AV101" s="8" t="str">
        <f t="shared" si="163"/>
        <v/>
      </c>
      <c r="AW101" s="8" t="str">
        <f t="array" ref="AW101">IF(AG101,MMULT(MMULT(AI101:AJ101,$BY$30:$BZ$31),TRANSPOSE(AI101:AJ101)),"")</f>
        <v/>
      </c>
      <c r="AX101" s="8" t="str">
        <f t="shared" si="164"/>
        <v/>
      </c>
      <c r="AY101" s="8" t="str">
        <f t="array" ref="AY101">IF(AG101,MMULT(MMULT(AI101:AK101,$BY$60:$CA$62),TRANSPOSE(AI101:AK101)),"")</f>
        <v/>
      </c>
      <c r="AZ101" s="8" t="str">
        <f t="array" ref="AZ101">IF(AG101,MMULT(MMULT(AJ101:AK101,$BY$81:$BZ$82),TRANSPOSE(AJ101:AK101)),"")</f>
        <v/>
      </c>
      <c r="BA101" s="8" t="str">
        <f t="shared" si="165"/>
        <v/>
      </c>
      <c r="BB101" s="8" t="str">
        <f t="array" ref="BB101">IF(AG101,MMULT(MMULT(AL101:AM101,$BY$111:$BZ$112),TRANSPOSE(AL101:AM101)),"")</f>
        <v/>
      </c>
      <c r="BC101" s="8" t="str">
        <f t="shared" si="157"/>
        <v/>
      </c>
      <c r="BD101" s="8" t="str">
        <f t="shared" si="166"/>
        <v/>
      </c>
      <c r="BE101" s="8">
        <f t="shared" si="167"/>
        <v>1</v>
      </c>
      <c r="BF101" s="8">
        <f t="shared" si="168"/>
        <v>0.21250000000000013</v>
      </c>
      <c r="BG101" s="8">
        <f t="shared" si="158"/>
        <v>0.755228499989681</v>
      </c>
      <c r="BH101" s="8">
        <f t="shared" si="169"/>
        <v>1</v>
      </c>
      <c r="BI101" s="8">
        <f t="shared" si="170"/>
        <v>0.21250000000000013</v>
      </c>
      <c r="BJ101" s="8">
        <f t="shared" si="159"/>
        <v>4.5156250000000057E-2</v>
      </c>
      <c r="BK101" s="8">
        <f t="shared" si="171"/>
        <v>1</v>
      </c>
      <c r="BL101" s="8">
        <f t="shared" si="160"/>
        <v>4.5156250000000057E-2</v>
      </c>
      <c r="BM101" s="8">
        <f t="shared" si="172"/>
        <v>0.14428097038043194</v>
      </c>
      <c r="BN101" s="8">
        <f t="array" ref="BN101">IF(BE101,$CA$29*SQRT(MMULT(MMULT(BH101:BI101,$BY$37:$BZ$38),TRANSPOSE(BH101:BI101))),"")</f>
        <v>4.4488686363559848E-2</v>
      </c>
      <c r="BO101" s="8">
        <f t="shared" si="173"/>
        <v>9.7890273550531814E-2</v>
      </c>
      <c r="BP101" s="8">
        <f t="array" ref="BP101">IF(BE101,$CA$59*SQRT(MMULT(MMULT(BH101:BJ101,$BY$69:$CA$71),TRANSPOSE(BH101:BJ101))),"")</f>
        <v>7.2207183362979089E-3</v>
      </c>
      <c r="BQ101" s="8">
        <f t="array" ref="BQ101">IF(BE101,$CA$80*SQRT(MMULT(MMULT(BI101:BJ101,$BY$88:$BZ$89),TRANSPOSE(BI101:BJ101))),"")</f>
        <v>3.5668115559226908E-2</v>
      </c>
      <c r="BR101" s="8">
        <f t="shared" si="174"/>
        <v>0.22499911885460863</v>
      </c>
      <c r="BS101" s="8">
        <f t="array" ref="BS101">IF(BE101,$CA$110*SQRT(MMULT(MMULT(BK101:BL101,$BY$118:$BZ$119),TRANSPOSE(BK101:BL101))),"")</f>
        <v>0.10967715473709463</v>
      </c>
      <c r="BT101" s="8">
        <f t="shared" si="161"/>
        <v>7.2207183362979089E-3</v>
      </c>
      <c r="BU101" s="8">
        <f t="shared" si="175"/>
        <v>0.74800778165338311</v>
      </c>
      <c r="BV101" s="8">
        <f t="shared" si="176"/>
        <v>0.76244921832597889</v>
      </c>
      <c r="BX101" s="7" t="s">
        <v>134</v>
      </c>
      <c r="BY101" s="7">
        <f>BY13-BY97</f>
        <v>13</v>
      </c>
      <c r="BZ101" s="7" t="s">
        <v>83</v>
      </c>
      <c r="CA101" s="7">
        <f>BY13</f>
        <v>14</v>
      </c>
      <c r="CB101" s="29"/>
      <c r="CC101" s="29"/>
      <c r="CM101" t="s">
        <v>106</v>
      </c>
      <c r="CN101" s="29" t="e">
        <f>IF(ABS(CN99-$BY$129)&lt;ABS(CN100-$BY$129),CN99,CN100)</f>
        <v>#NUM!</v>
      </c>
      <c r="CO101" s="29" t="e">
        <f t="shared" ref="CO101:DG101" si="193">IF(ABS(CO99-$BY$129)&lt;ABS(CO100-$BY$129),CO99,CO100)</f>
        <v>#NUM!</v>
      </c>
      <c r="CP101" s="29" t="e">
        <f t="shared" si="193"/>
        <v>#NUM!</v>
      </c>
      <c r="CQ101" s="29" t="e">
        <f t="shared" si="193"/>
        <v>#NUM!</v>
      </c>
      <c r="CR101" s="29" t="e">
        <f t="shared" si="193"/>
        <v>#NUM!</v>
      </c>
      <c r="CS101" s="29" t="e">
        <f t="shared" si="193"/>
        <v>#NUM!</v>
      </c>
      <c r="CT101" s="29" t="e">
        <f t="shared" si="193"/>
        <v>#NUM!</v>
      </c>
      <c r="CU101" s="29" t="e">
        <f t="shared" si="193"/>
        <v>#NUM!</v>
      </c>
      <c r="CV101" s="29" t="e">
        <f t="shared" si="193"/>
        <v>#NUM!</v>
      </c>
      <c r="CW101" s="29" t="e">
        <f t="shared" si="193"/>
        <v>#NUM!</v>
      </c>
      <c r="CX101" s="29" t="e">
        <f t="shared" si="193"/>
        <v>#NUM!</v>
      </c>
      <c r="CY101" s="29" t="e">
        <f t="shared" si="193"/>
        <v>#NUM!</v>
      </c>
      <c r="CZ101" s="29" t="e">
        <f t="shared" si="193"/>
        <v>#NUM!</v>
      </c>
      <c r="DA101" s="29" t="e">
        <f t="shared" si="193"/>
        <v>#NUM!</v>
      </c>
      <c r="DB101" s="29" t="e">
        <f t="shared" si="193"/>
        <v>#NUM!</v>
      </c>
      <c r="DC101" s="29" t="e">
        <f t="shared" si="193"/>
        <v>#NUM!</v>
      </c>
      <c r="DD101" s="29" t="e">
        <f t="shared" si="193"/>
        <v>#NUM!</v>
      </c>
      <c r="DE101" s="29" t="e">
        <f t="shared" si="193"/>
        <v>#NUM!</v>
      </c>
      <c r="DF101" s="29" t="e">
        <f t="shared" si="193"/>
        <v>#NUM!</v>
      </c>
      <c r="DG101" s="29" t="e">
        <f t="shared" si="193"/>
        <v>#NUM!</v>
      </c>
    </row>
    <row r="102" spans="1:111">
      <c r="A102" s="20">
        <v>87</v>
      </c>
      <c r="B102" s="44"/>
      <c r="C102" s="44"/>
      <c r="D102" s="59" t="str">
        <f t="shared" si="140"/>
        <v/>
      </c>
      <c r="E102" s="59" t="str">
        <f t="shared" si="141"/>
        <v/>
      </c>
      <c r="AG102" s="8">
        <f t="shared" si="142"/>
        <v>0</v>
      </c>
      <c r="AH102" s="8">
        <f t="shared" si="143"/>
        <v>0</v>
      </c>
      <c r="AI102" s="8">
        <f t="shared" si="144"/>
        <v>0</v>
      </c>
      <c r="AJ102" s="8">
        <f t="shared" si="145"/>
        <v>0</v>
      </c>
      <c r="AK102" s="8">
        <f t="shared" si="146"/>
        <v>0</v>
      </c>
      <c r="AL102" s="8">
        <f t="shared" si="147"/>
        <v>0</v>
      </c>
      <c r="AM102" s="8">
        <f t="shared" si="148"/>
        <v>0</v>
      </c>
      <c r="AN102" s="8">
        <f t="shared" si="149"/>
        <v>0</v>
      </c>
      <c r="AO102" s="8">
        <f t="shared" si="150"/>
        <v>0</v>
      </c>
      <c r="AP102" s="8">
        <f t="shared" si="151"/>
        <v>0</v>
      </c>
      <c r="AQ102" s="8">
        <f t="shared" si="152"/>
        <v>0</v>
      </c>
      <c r="AR102" s="8">
        <f t="shared" si="153"/>
        <v>0</v>
      </c>
      <c r="AS102" s="8">
        <f t="shared" si="154"/>
        <v>0</v>
      </c>
      <c r="AT102" s="8">
        <f t="shared" si="155"/>
        <v>0</v>
      </c>
      <c r="AU102" s="8" t="str">
        <f t="shared" si="156"/>
        <v/>
      </c>
      <c r="AV102" s="8" t="str">
        <f t="shared" si="163"/>
        <v/>
      </c>
      <c r="AW102" s="8" t="str">
        <f t="array" ref="AW102">IF(AG102,MMULT(MMULT(AI102:AJ102,$BY$30:$BZ$31),TRANSPOSE(AI102:AJ102)),"")</f>
        <v/>
      </c>
      <c r="AX102" s="8" t="str">
        <f t="shared" si="164"/>
        <v/>
      </c>
      <c r="AY102" s="8" t="str">
        <f t="array" ref="AY102">IF(AG102,MMULT(MMULT(AI102:AK102,$BY$60:$CA$62),TRANSPOSE(AI102:AK102)),"")</f>
        <v/>
      </c>
      <c r="AZ102" s="8" t="str">
        <f t="array" ref="AZ102">IF(AG102,MMULT(MMULT(AJ102:AK102,$BY$81:$BZ$82),TRANSPOSE(AJ102:AK102)),"")</f>
        <v/>
      </c>
      <c r="BA102" s="8" t="str">
        <f t="shared" si="165"/>
        <v/>
      </c>
      <c r="BB102" s="8" t="str">
        <f t="array" ref="BB102">IF(AG102,MMULT(MMULT(AL102:AM102,$BY$111:$BZ$112),TRANSPOSE(AL102:AM102)),"")</f>
        <v/>
      </c>
      <c r="BC102" s="8" t="str">
        <f t="shared" si="157"/>
        <v/>
      </c>
      <c r="BD102" s="8" t="str">
        <f t="shared" si="166"/>
        <v/>
      </c>
      <c r="BE102" s="8">
        <f t="shared" si="167"/>
        <v>1</v>
      </c>
      <c r="BF102" s="8">
        <f t="shared" si="168"/>
        <v>0.21500000000000014</v>
      </c>
      <c r="BG102" s="8">
        <f t="shared" si="158"/>
        <v>0.75986333151401397</v>
      </c>
      <c r="BH102" s="8">
        <f t="shared" si="169"/>
        <v>1</v>
      </c>
      <c r="BI102" s="8">
        <f t="shared" si="170"/>
        <v>0.21500000000000014</v>
      </c>
      <c r="BJ102" s="8">
        <f t="shared" si="159"/>
        <v>4.6225000000000058E-2</v>
      </c>
      <c r="BK102" s="8">
        <f t="shared" si="171"/>
        <v>1</v>
      </c>
      <c r="BL102" s="8">
        <f t="shared" si="160"/>
        <v>4.6225000000000058E-2</v>
      </c>
      <c r="BM102" s="8">
        <f t="shared" si="172"/>
        <v>0.14428097038043194</v>
      </c>
      <c r="BN102" s="8">
        <f t="array" ref="BN102">IF(BE102,$CA$29*SQRT(MMULT(MMULT(BH102:BI102,$BY$37:$BZ$38),TRANSPOSE(BH102:BI102))),"")</f>
        <v>4.5098987638908232E-2</v>
      </c>
      <c r="BO102" s="8">
        <f t="shared" si="173"/>
        <v>9.9041923827596898E-2</v>
      </c>
      <c r="BP102" s="8">
        <f t="array" ref="BP102">IF(BE102,$CA$59*SQRT(MMULT(MMULT(BH102:BJ102,$BY$69:$CA$71),TRANSPOSE(BH102:BJ102))),"")</f>
        <v>7.2691741784447353E-3</v>
      </c>
      <c r="BQ102" s="8">
        <f t="array" ref="BQ102">IF(BE102,$CA$80*SQRT(MMULT(MMULT(BI102:BJ102,$BY$88:$BZ$89),TRANSPOSE(BI102:BJ102))),"")</f>
        <v>3.6156872021589605E-2</v>
      </c>
      <c r="BR102" s="8">
        <f t="shared" si="174"/>
        <v>0.23032435751538899</v>
      </c>
      <c r="BS102" s="8">
        <f t="array" ref="BS102">IF(BE102,$CA$110*SQRT(MMULT(MMULT(BK102:BL102,$BY$118:$BZ$119),TRANSPOSE(BK102:BL102))),"")</f>
        <v>0.11220842106963481</v>
      </c>
      <c r="BT102" s="8">
        <f t="shared" si="161"/>
        <v>7.2691741784447353E-3</v>
      </c>
      <c r="BU102" s="8">
        <f t="shared" si="175"/>
        <v>0.75259415733556922</v>
      </c>
      <c r="BV102" s="8">
        <f t="shared" si="176"/>
        <v>0.76713250569245872</v>
      </c>
      <c r="BX102" s="7" t="s">
        <v>9</v>
      </c>
      <c r="BY102" s="7">
        <f>SQRT(BY100/BY101)</f>
        <v>0.21062919226491811</v>
      </c>
      <c r="BZ102" s="7" t="s">
        <v>87</v>
      </c>
      <c r="CA102" s="7">
        <f>CA101-BY101</f>
        <v>1</v>
      </c>
      <c r="CB102" s="29"/>
      <c r="CC102" s="29"/>
      <c r="CM102" t="s">
        <v>92</v>
      </c>
      <c r="CN102" t="e">
        <f>1/(2*$BY$114*CN101)</f>
        <v>#NUM!</v>
      </c>
      <c r="CO102" t="e">
        <f t="shared" ref="CO102:DG102" si="194">1/(2*$BY$114*CO101)</f>
        <v>#NUM!</v>
      </c>
      <c r="CP102" t="e">
        <f t="shared" si="194"/>
        <v>#NUM!</v>
      </c>
      <c r="CQ102" t="e">
        <f t="shared" si="194"/>
        <v>#NUM!</v>
      </c>
      <c r="CR102" t="e">
        <f t="shared" si="194"/>
        <v>#NUM!</v>
      </c>
      <c r="CS102" t="e">
        <f t="shared" si="194"/>
        <v>#NUM!</v>
      </c>
      <c r="CT102" t="e">
        <f t="shared" si="194"/>
        <v>#NUM!</v>
      </c>
      <c r="CU102" t="e">
        <f t="shared" si="194"/>
        <v>#NUM!</v>
      </c>
      <c r="CV102" t="e">
        <f t="shared" si="194"/>
        <v>#NUM!</v>
      </c>
      <c r="CW102" t="e">
        <f t="shared" si="194"/>
        <v>#NUM!</v>
      </c>
      <c r="CX102" t="e">
        <f t="shared" si="194"/>
        <v>#NUM!</v>
      </c>
      <c r="CY102" t="e">
        <f t="shared" si="194"/>
        <v>#NUM!</v>
      </c>
      <c r="CZ102" t="e">
        <f t="shared" si="194"/>
        <v>#NUM!</v>
      </c>
      <c r="DA102" t="e">
        <f t="shared" si="194"/>
        <v>#NUM!</v>
      </c>
      <c r="DB102" t="e">
        <f t="shared" si="194"/>
        <v>#NUM!</v>
      </c>
      <c r="DC102" t="e">
        <f t="shared" si="194"/>
        <v>#NUM!</v>
      </c>
      <c r="DD102" t="e">
        <f t="shared" si="194"/>
        <v>#NUM!</v>
      </c>
      <c r="DE102" t="e">
        <f t="shared" si="194"/>
        <v>#NUM!</v>
      </c>
      <c r="DF102" t="e">
        <f t="shared" si="194"/>
        <v>#NUM!</v>
      </c>
      <c r="DG102" t="e">
        <f t="shared" si="194"/>
        <v>#NUM!</v>
      </c>
    </row>
    <row r="103" spans="1:111">
      <c r="A103" s="20">
        <v>88</v>
      </c>
      <c r="B103" s="44"/>
      <c r="C103" s="44"/>
      <c r="D103" s="59" t="str">
        <f t="shared" si="140"/>
        <v/>
      </c>
      <c r="E103" s="59" t="str">
        <f t="shared" si="141"/>
        <v/>
      </c>
      <c r="AG103" s="8">
        <f t="shared" si="142"/>
        <v>0</v>
      </c>
      <c r="AH103" s="8">
        <f t="shared" si="143"/>
        <v>0</v>
      </c>
      <c r="AI103" s="8">
        <f t="shared" si="144"/>
        <v>0</v>
      </c>
      <c r="AJ103" s="8">
        <f t="shared" si="145"/>
        <v>0</v>
      </c>
      <c r="AK103" s="8">
        <f t="shared" si="146"/>
        <v>0</v>
      </c>
      <c r="AL103" s="8">
        <f t="shared" si="147"/>
        <v>0</v>
      </c>
      <c r="AM103" s="8">
        <f t="shared" si="148"/>
        <v>0</v>
      </c>
      <c r="AN103" s="8">
        <f t="shared" si="149"/>
        <v>0</v>
      </c>
      <c r="AO103" s="8">
        <f t="shared" si="150"/>
        <v>0</v>
      </c>
      <c r="AP103" s="8">
        <f t="shared" si="151"/>
        <v>0</v>
      </c>
      <c r="AQ103" s="8">
        <f t="shared" si="152"/>
        <v>0</v>
      </c>
      <c r="AR103" s="8">
        <f t="shared" si="153"/>
        <v>0</v>
      </c>
      <c r="AS103" s="8">
        <f t="shared" si="154"/>
        <v>0</v>
      </c>
      <c r="AT103" s="8">
        <f t="shared" si="155"/>
        <v>0</v>
      </c>
      <c r="AU103" s="8" t="str">
        <f t="shared" si="156"/>
        <v/>
      </c>
      <c r="AV103" s="8" t="str">
        <f t="shared" si="163"/>
        <v/>
      </c>
      <c r="AW103" s="8" t="str">
        <f t="array" ref="AW103">IF(AG103,MMULT(MMULT(AI103:AJ103,$BY$30:$BZ$31),TRANSPOSE(AI103:AJ103)),"")</f>
        <v/>
      </c>
      <c r="AX103" s="8" t="str">
        <f t="shared" si="164"/>
        <v/>
      </c>
      <c r="AY103" s="8" t="str">
        <f t="array" ref="AY103">IF(AG103,MMULT(MMULT(AI103:AK103,$BY$60:$CA$62),TRANSPOSE(AI103:AK103)),"")</f>
        <v/>
      </c>
      <c r="AZ103" s="8" t="str">
        <f t="array" ref="AZ103">IF(AG103,MMULT(MMULT(AJ103:AK103,$BY$81:$BZ$82),TRANSPOSE(AJ103:AK103)),"")</f>
        <v/>
      </c>
      <c r="BA103" s="8" t="str">
        <f t="shared" si="165"/>
        <v/>
      </c>
      <c r="BB103" s="8" t="str">
        <f t="array" ref="BB103">IF(AG103,MMULT(MMULT(AL103:AM103,$BY$111:$BZ$112),TRANSPOSE(AL103:AM103)),"")</f>
        <v/>
      </c>
      <c r="BC103" s="8" t="str">
        <f t="shared" si="157"/>
        <v/>
      </c>
      <c r="BD103" s="8" t="str">
        <f t="shared" si="166"/>
        <v/>
      </c>
      <c r="BE103" s="8">
        <f t="shared" si="167"/>
        <v>1</v>
      </c>
      <c r="BF103" s="8">
        <f t="shared" si="168"/>
        <v>0.21750000000000014</v>
      </c>
      <c r="BG103" s="8">
        <f t="shared" si="158"/>
        <v>0.7644149542870442</v>
      </c>
      <c r="BH103" s="8">
        <f t="shared" si="169"/>
        <v>1</v>
      </c>
      <c r="BI103" s="8">
        <f t="shared" si="170"/>
        <v>0.21750000000000014</v>
      </c>
      <c r="BJ103" s="8">
        <f t="shared" si="159"/>
        <v>4.7306250000000057E-2</v>
      </c>
      <c r="BK103" s="8">
        <f t="shared" si="171"/>
        <v>1</v>
      </c>
      <c r="BL103" s="8">
        <f t="shared" si="160"/>
        <v>4.7306250000000057E-2</v>
      </c>
      <c r="BM103" s="8">
        <f t="shared" si="172"/>
        <v>0.14428097038043194</v>
      </c>
      <c r="BN103" s="8">
        <f t="array" ref="BN103">IF(BE103,$CA$29*SQRT(MMULT(MMULT(BH103:BI103,$BY$37:$BZ$38),TRANSPOSE(BH103:BI103))),"")</f>
        <v>4.5712033263289528E-2</v>
      </c>
      <c r="BO103" s="8">
        <f t="shared" si="173"/>
        <v>0.10019357410466198</v>
      </c>
      <c r="BP103" s="8">
        <f t="array" ref="BP103">IF(BE103,$CA$59*SQRT(MMULT(MMULT(BH103:BJ103,$BY$69:$CA$71),TRANSPOSE(BH103:BJ103))),"")</f>
        <v>7.3294962183030376E-3</v>
      </c>
      <c r="BQ103" s="8">
        <f t="array" ref="BQ103">IF(BE103,$CA$80*SQRT(MMULT(MMULT(BI103:BJ103,$BY$88:$BZ$89),TRANSPOSE(BI103:BJ103))),"")</f>
        <v>3.6695565312415211E-2</v>
      </c>
      <c r="BR103" s="8">
        <f t="shared" si="174"/>
        <v>0.23571187966927787</v>
      </c>
      <c r="BS103" s="8">
        <f t="array" ref="BS103">IF(BE103,$CA$110*SQRT(MMULT(MMULT(BK103:BL103,$BY$118:$BZ$119),TRANSPOSE(BK103:BL103))),"")</f>
        <v>0.11479192881061685</v>
      </c>
      <c r="BT103" s="8">
        <f t="shared" si="161"/>
        <v>7.3294962183030376E-3</v>
      </c>
      <c r="BU103" s="8">
        <f t="shared" si="175"/>
        <v>0.75708545806874117</v>
      </c>
      <c r="BV103" s="8">
        <f t="shared" si="176"/>
        <v>0.77174445050534723</v>
      </c>
      <c r="BX103" s="7" t="s">
        <v>49</v>
      </c>
      <c r="BY103" s="11">
        <f t="array" ref="BY103">BY102^2*BY98</f>
        <v>5.3194920190522472</v>
      </c>
      <c r="CM103" t="s">
        <v>93</v>
      </c>
      <c r="CN103" s="11" t="e">
        <f>-1*CN102</f>
        <v>#NUM!</v>
      </c>
      <c r="CO103" s="11" t="e">
        <f t="shared" ref="CO103:DG103" si="195">-1*CO102</f>
        <v>#NUM!</v>
      </c>
      <c r="CP103" s="11" t="e">
        <f t="shared" si="195"/>
        <v>#NUM!</v>
      </c>
      <c r="CQ103" s="11" t="e">
        <f t="shared" si="195"/>
        <v>#NUM!</v>
      </c>
      <c r="CR103" s="11" t="e">
        <f t="shared" si="195"/>
        <v>#NUM!</v>
      </c>
      <c r="CS103" s="11" t="e">
        <f t="shared" si="195"/>
        <v>#NUM!</v>
      </c>
      <c r="CT103" s="11" t="e">
        <f t="shared" si="195"/>
        <v>#NUM!</v>
      </c>
      <c r="CU103" s="11" t="e">
        <f t="shared" si="195"/>
        <v>#NUM!</v>
      </c>
      <c r="CV103" s="11" t="e">
        <f t="shared" si="195"/>
        <v>#NUM!</v>
      </c>
      <c r="CW103" s="11" t="e">
        <f t="shared" si="195"/>
        <v>#NUM!</v>
      </c>
      <c r="CX103" s="11" t="e">
        <f t="shared" si="195"/>
        <v>#NUM!</v>
      </c>
      <c r="CY103" s="11" t="e">
        <f t="shared" si="195"/>
        <v>#NUM!</v>
      </c>
      <c r="CZ103" s="11" t="e">
        <f t="shared" si="195"/>
        <v>#NUM!</v>
      </c>
      <c r="DA103" s="11" t="e">
        <f t="shared" si="195"/>
        <v>#NUM!</v>
      </c>
      <c r="DB103" s="11" t="e">
        <f t="shared" si="195"/>
        <v>#NUM!</v>
      </c>
      <c r="DC103" s="11" t="e">
        <f t="shared" si="195"/>
        <v>#NUM!</v>
      </c>
      <c r="DD103" s="11" t="e">
        <f t="shared" si="195"/>
        <v>#NUM!</v>
      </c>
      <c r="DE103" s="11" t="e">
        <f t="shared" si="195"/>
        <v>#NUM!</v>
      </c>
      <c r="DF103" s="11" t="e">
        <f t="shared" si="195"/>
        <v>#NUM!</v>
      </c>
      <c r="DG103" s="11" t="e">
        <f t="shared" si="195"/>
        <v>#NUM!</v>
      </c>
    </row>
    <row r="104" spans="1:111">
      <c r="A104" s="20">
        <v>89</v>
      </c>
      <c r="B104" s="44"/>
      <c r="C104" s="44"/>
      <c r="D104" s="59" t="str">
        <f t="shared" si="140"/>
        <v/>
      </c>
      <c r="E104" s="59" t="str">
        <f t="shared" si="141"/>
        <v/>
      </c>
      <c r="AG104" s="8">
        <f t="shared" si="142"/>
        <v>0</v>
      </c>
      <c r="AH104" s="8">
        <f t="shared" si="143"/>
        <v>0</v>
      </c>
      <c r="AI104" s="8">
        <f t="shared" si="144"/>
        <v>0</v>
      </c>
      <c r="AJ104" s="8">
        <f t="shared" si="145"/>
        <v>0</v>
      </c>
      <c r="AK104" s="8">
        <f t="shared" si="146"/>
        <v>0</v>
      </c>
      <c r="AL104" s="8">
        <f t="shared" si="147"/>
        <v>0</v>
      </c>
      <c r="AM104" s="8">
        <f t="shared" si="148"/>
        <v>0</v>
      </c>
      <c r="AN104" s="8">
        <f t="shared" si="149"/>
        <v>0</v>
      </c>
      <c r="AO104" s="8">
        <f t="shared" si="150"/>
        <v>0</v>
      </c>
      <c r="AP104" s="8">
        <f t="shared" si="151"/>
        <v>0</v>
      </c>
      <c r="AQ104" s="8">
        <f t="shared" si="152"/>
        <v>0</v>
      </c>
      <c r="AR104" s="8">
        <f t="shared" si="153"/>
        <v>0</v>
      </c>
      <c r="AS104" s="8">
        <f t="shared" si="154"/>
        <v>0</v>
      </c>
      <c r="AT104" s="8">
        <f t="shared" si="155"/>
        <v>0</v>
      </c>
      <c r="AU104" s="8" t="str">
        <f t="shared" si="156"/>
        <v/>
      </c>
      <c r="AV104" s="8" t="str">
        <f t="shared" si="163"/>
        <v/>
      </c>
      <c r="AW104" s="8" t="str">
        <f t="array" ref="AW104">IF(AG104,MMULT(MMULT(AI104:AJ104,$BY$30:$BZ$31),TRANSPOSE(AI104:AJ104)),"")</f>
        <v/>
      </c>
      <c r="AX104" s="8" t="str">
        <f t="shared" si="164"/>
        <v/>
      </c>
      <c r="AY104" s="8" t="str">
        <f t="array" ref="AY104">IF(AG104,MMULT(MMULT(AI104:AK104,$BY$60:$CA$62),TRANSPOSE(AI104:AK104)),"")</f>
        <v/>
      </c>
      <c r="AZ104" s="8" t="str">
        <f t="array" ref="AZ104">IF(AG104,MMULT(MMULT(AJ104:AK104,$BY$81:$BZ$82),TRANSPOSE(AJ104:AK104)),"")</f>
        <v/>
      </c>
      <c r="BA104" s="8" t="str">
        <f t="shared" si="165"/>
        <v/>
      </c>
      <c r="BB104" s="8" t="str">
        <f t="array" ref="BB104">IF(AG104,MMULT(MMULT(AL104:AM104,$BY$111:$BZ$112),TRANSPOSE(AL104:AM104)),"")</f>
        <v/>
      </c>
      <c r="BC104" s="8" t="str">
        <f t="shared" si="157"/>
        <v/>
      </c>
      <c r="BD104" s="8" t="str">
        <f t="shared" si="166"/>
        <v/>
      </c>
      <c r="BE104" s="8">
        <f t="shared" si="167"/>
        <v>1</v>
      </c>
      <c r="BF104" s="8">
        <f t="shared" si="168"/>
        <v>0.22000000000000014</v>
      </c>
      <c r="BG104" s="8">
        <f t="shared" si="158"/>
        <v>0.76888336830877113</v>
      </c>
      <c r="BH104" s="8">
        <f t="shared" si="169"/>
        <v>1</v>
      </c>
      <c r="BI104" s="8">
        <f t="shared" si="170"/>
        <v>0.22000000000000014</v>
      </c>
      <c r="BJ104" s="8">
        <f t="shared" si="159"/>
        <v>4.8400000000000061E-2</v>
      </c>
      <c r="BK104" s="8">
        <f t="shared" si="171"/>
        <v>1</v>
      </c>
      <c r="BL104" s="8">
        <f t="shared" si="160"/>
        <v>4.8400000000000061E-2</v>
      </c>
      <c r="BM104" s="8">
        <f t="shared" si="172"/>
        <v>0.14428097038043194</v>
      </c>
      <c r="BN104" s="8">
        <f t="array" ref="BN104">IF(BE104,$CA$29*SQRT(MMULT(MMULT(BH104:BI104,$BY$37:$BZ$38),TRANSPOSE(BH104:BI104))),"")</f>
        <v>4.632771429052232E-2</v>
      </c>
      <c r="BO104" s="8">
        <f t="shared" si="173"/>
        <v>0.10134522438172705</v>
      </c>
      <c r="BP104" s="8">
        <f t="array" ref="BP104">IF(BE104,$CA$59*SQRT(MMULT(MMULT(BH104:BJ104,$BY$69:$CA$71),TRANSPOSE(BH104:BJ104))),"")</f>
        <v>7.4024091588938508E-3</v>
      </c>
      <c r="BQ104" s="8">
        <f t="array" ref="BQ104">IF(BE104,$CA$80*SQRT(MMULT(MMULT(BI104:BJ104,$BY$88:$BZ$89),TRANSPOSE(BI104:BJ104))),"")</f>
        <v>3.7285391441669785E-2</v>
      </c>
      <c r="BR104" s="8">
        <f t="shared" si="174"/>
        <v>0.24116168531627533</v>
      </c>
      <c r="BS104" s="8">
        <f t="array" ref="BS104">IF(BE104,$CA$110*SQRT(MMULT(MMULT(BK104:BL104,$BY$118:$BZ$119),TRANSPOSE(BK104:BL104))),"")</f>
        <v>0.11742693863336122</v>
      </c>
      <c r="BT104" s="8">
        <f t="shared" si="161"/>
        <v>7.4024091588938508E-3</v>
      </c>
      <c r="BU104" s="8">
        <f t="shared" si="175"/>
        <v>0.76148095914987723</v>
      </c>
      <c r="BV104" s="8">
        <f t="shared" si="176"/>
        <v>0.77628577746766503</v>
      </c>
      <c r="BX104" s="7" t="s">
        <v>61</v>
      </c>
      <c r="BY104" s="7">
        <f>SQRT(BY103)</f>
        <v>2.3064023974693244</v>
      </c>
      <c r="BZ104" s="7" t="s">
        <v>86</v>
      </c>
      <c r="CA104" s="7">
        <f>(CA106/BY100)*(BY101/CA102)</f>
        <v>40.802828221631231</v>
      </c>
      <c r="CB104" s="29"/>
      <c r="CC104" s="29"/>
      <c r="CN104" s="11" t="e">
        <f>-1*CN101/(2*$BY$114)</f>
        <v>#NUM!</v>
      </c>
      <c r="CO104" s="11" t="e">
        <f t="shared" ref="CO104:DG104" si="196">-1*CO101/(2*$BY$114)</f>
        <v>#NUM!</v>
      </c>
      <c r="CP104" s="11" t="e">
        <f t="shared" si="196"/>
        <v>#NUM!</v>
      </c>
      <c r="CQ104" s="11" t="e">
        <f t="shared" si="196"/>
        <v>#NUM!</v>
      </c>
      <c r="CR104" s="11" t="e">
        <f t="shared" si="196"/>
        <v>#NUM!</v>
      </c>
      <c r="CS104" s="11" t="e">
        <f t="shared" si="196"/>
        <v>#NUM!</v>
      </c>
      <c r="CT104" s="11" t="e">
        <f t="shared" si="196"/>
        <v>#NUM!</v>
      </c>
      <c r="CU104" s="11" t="e">
        <f t="shared" si="196"/>
        <v>#NUM!</v>
      </c>
      <c r="CV104" s="11" t="e">
        <f t="shared" si="196"/>
        <v>#NUM!</v>
      </c>
      <c r="CW104" s="11" t="e">
        <f t="shared" si="196"/>
        <v>#NUM!</v>
      </c>
      <c r="CX104" s="11" t="e">
        <f t="shared" si="196"/>
        <v>#NUM!</v>
      </c>
      <c r="CY104" s="11" t="e">
        <f t="shared" si="196"/>
        <v>#NUM!</v>
      </c>
      <c r="CZ104" s="11" t="e">
        <f t="shared" si="196"/>
        <v>#NUM!</v>
      </c>
      <c r="DA104" s="11" t="e">
        <f t="shared" si="196"/>
        <v>#NUM!</v>
      </c>
      <c r="DB104" s="11" t="e">
        <f t="shared" si="196"/>
        <v>#NUM!</v>
      </c>
      <c r="DC104" s="11" t="e">
        <f t="shared" si="196"/>
        <v>#NUM!</v>
      </c>
      <c r="DD104" s="11" t="e">
        <f t="shared" si="196"/>
        <v>#NUM!</v>
      </c>
      <c r="DE104" s="11" t="e">
        <f t="shared" si="196"/>
        <v>#NUM!</v>
      </c>
      <c r="DF104" s="11" t="e">
        <f t="shared" si="196"/>
        <v>#NUM!</v>
      </c>
      <c r="DG104" s="11" t="e">
        <f t="shared" si="196"/>
        <v>#NUM!</v>
      </c>
    </row>
    <row r="105" spans="1:111">
      <c r="A105" s="20">
        <v>90</v>
      </c>
      <c r="B105" s="44"/>
      <c r="C105" s="44"/>
      <c r="D105" s="59" t="str">
        <f t="shared" si="140"/>
        <v/>
      </c>
      <c r="E105" s="59" t="str">
        <f t="shared" si="141"/>
        <v/>
      </c>
      <c r="AG105" s="8">
        <f t="shared" si="142"/>
        <v>0</v>
      </c>
      <c r="AH105" s="8">
        <f t="shared" si="143"/>
        <v>0</v>
      </c>
      <c r="AI105" s="8">
        <f t="shared" si="144"/>
        <v>0</v>
      </c>
      <c r="AJ105" s="8">
        <f t="shared" si="145"/>
        <v>0</v>
      </c>
      <c r="AK105" s="8">
        <f t="shared" si="146"/>
        <v>0</v>
      </c>
      <c r="AL105" s="8">
        <f t="shared" si="147"/>
        <v>0</v>
      </c>
      <c r="AM105" s="8">
        <f t="shared" si="148"/>
        <v>0</v>
      </c>
      <c r="AN105" s="8">
        <f t="shared" si="149"/>
        <v>0</v>
      </c>
      <c r="AO105" s="8">
        <f t="shared" si="150"/>
        <v>0</v>
      </c>
      <c r="AP105" s="8">
        <f t="shared" si="151"/>
        <v>0</v>
      </c>
      <c r="AQ105" s="8">
        <f t="shared" si="152"/>
        <v>0</v>
      </c>
      <c r="AR105" s="8">
        <f t="shared" si="153"/>
        <v>0</v>
      </c>
      <c r="AS105" s="8">
        <f t="shared" si="154"/>
        <v>0</v>
      </c>
      <c r="AT105" s="8">
        <f t="shared" si="155"/>
        <v>0</v>
      </c>
      <c r="AU105" s="8" t="str">
        <f t="shared" si="156"/>
        <v/>
      </c>
      <c r="AV105" s="8" t="str">
        <f t="shared" si="163"/>
        <v/>
      </c>
      <c r="AW105" s="8" t="str">
        <f t="array" ref="AW105">IF(AG105,MMULT(MMULT(AI105:AJ105,$BY$30:$BZ$31),TRANSPOSE(AI105:AJ105)),"")</f>
        <v/>
      </c>
      <c r="AX105" s="8" t="str">
        <f t="shared" si="164"/>
        <v/>
      </c>
      <c r="AY105" s="8" t="str">
        <f t="array" ref="AY105">IF(AG105,MMULT(MMULT(AI105:AK105,$BY$60:$CA$62),TRANSPOSE(AI105:AK105)),"")</f>
        <v/>
      </c>
      <c r="AZ105" s="8" t="str">
        <f t="array" ref="AZ105">IF(AG105,MMULT(MMULT(AJ105:AK105,$BY$81:$BZ$82),TRANSPOSE(AJ105:AK105)),"")</f>
        <v/>
      </c>
      <c r="BA105" s="8" t="str">
        <f t="shared" si="165"/>
        <v/>
      </c>
      <c r="BB105" s="8" t="str">
        <f t="array" ref="BB105">IF(AG105,MMULT(MMULT(AL105:AM105,$BY$111:$BZ$112),TRANSPOSE(AL105:AM105)),"")</f>
        <v/>
      </c>
      <c r="BC105" s="8" t="str">
        <f t="shared" si="157"/>
        <v/>
      </c>
      <c r="BD105" s="8" t="str">
        <f t="shared" si="166"/>
        <v/>
      </c>
      <c r="BE105" s="8">
        <f t="shared" si="167"/>
        <v>1</v>
      </c>
      <c r="BF105" s="8">
        <f t="shared" si="168"/>
        <v>0.22250000000000014</v>
      </c>
      <c r="BG105" s="8">
        <f t="shared" si="158"/>
        <v>0.77326857357919465</v>
      </c>
      <c r="BH105" s="8">
        <f t="shared" si="169"/>
        <v>1</v>
      </c>
      <c r="BI105" s="8">
        <f t="shared" si="170"/>
        <v>0.22250000000000014</v>
      </c>
      <c r="BJ105" s="8">
        <f t="shared" si="159"/>
        <v>4.9506250000000064E-2</v>
      </c>
      <c r="BK105" s="8">
        <f t="shared" si="171"/>
        <v>1</v>
      </c>
      <c r="BL105" s="8">
        <f t="shared" si="160"/>
        <v>4.9506250000000064E-2</v>
      </c>
      <c r="BM105" s="8">
        <f t="shared" si="172"/>
        <v>0.14428097038043194</v>
      </c>
      <c r="BN105" s="8">
        <f t="array" ref="BN105">IF(BE105,$CA$29*SQRT(MMULT(MMULT(BH105:BI105,$BY$37:$BZ$38),TRANSPOSE(BH105:BI105))),"")</f>
        <v>4.6945927033289404E-2</v>
      </c>
      <c r="BO105" s="8">
        <f t="shared" si="173"/>
        <v>0.10249687465879215</v>
      </c>
      <c r="BP105" s="8">
        <f t="array" ref="BP105">IF(BE105,$CA$59*SQRT(MMULT(MMULT(BH105:BJ105,$BY$69:$CA$71),TRANSPOSE(BH105:BJ105))),"")</f>
        <v>7.4885769006296909E-3</v>
      </c>
      <c r="BQ105" s="8">
        <f t="array" ref="BQ105">IF(BE105,$CA$80*SQRT(MMULT(MMULT(BI105:BJ105,$BY$88:$BZ$89),TRANSPOSE(BI105:BJ105))),"")</f>
        <v>3.7927342688357533E-2</v>
      </c>
      <c r="BR105" s="8">
        <f t="shared" si="174"/>
        <v>0.24667377445638133</v>
      </c>
      <c r="BS105" s="8">
        <f t="array" ref="BS105">IF(BE105,$CA$110*SQRT(MMULT(MMULT(BK105:BL105,$BY$118:$BZ$119),TRANSPOSE(BK105:BL105))),"")</f>
        <v>0.12011273981495918</v>
      </c>
      <c r="BT105" s="8">
        <f t="shared" si="161"/>
        <v>7.4885769006296909E-3</v>
      </c>
      <c r="BU105" s="8">
        <f t="shared" si="175"/>
        <v>0.765779996678565</v>
      </c>
      <c r="BV105" s="8">
        <f t="shared" si="176"/>
        <v>0.7807571504798243</v>
      </c>
      <c r="BX105" s="7" t="s">
        <v>12</v>
      </c>
      <c r="BY105" s="7">
        <f>IF(BY13&gt;BY97+2,BY13*LN(BY100/BY13)+2*(BY97+1)+2*(BY97+1)*(BY97+2)/(BY13-BY97-2),"")</f>
        <v>-39.56097259530852</v>
      </c>
      <c r="BZ105" s="7" t="s">
        <v>85</v>
      </c>
      <c r="CA105" s="7">
        <f>FDIST(CA104,CA102,BY101)</f>
        <v>2.3891654352872799E-5</v>
      </c>
      <c r="CB105" s="29"/>
      <c r="CC105" s="29"/>
      <c r="CM105" t="s">
        <v>95</v>
      </c>
      <c r="CN105">
        <f>$BY$117^2/CN15</f>
        <v>5.1704645070741193E-3</v>
      </c>
      <c r="CO105">
        <f t="shared" ref="CO105:DG105" si="197">$BY$117^2/CO15</f>
        <v>1.0340929014148239E-2</v>
      </c>
      <c r="CP105">
        <f t="shared" si="197"/>
        <v>1.0340929014148239E-2</v>
      </c>
      <c r="CQ105">
        <f t="shared" si="197"/>
        <v>1.0340929014148239E-2</v>
      </c>
      <c r="CR105">
        <f t="shared" si="197"/>
        <v>1.0340929014148239E-2</v>
      </c>
      <c r="CS105">
        <f t="shared" si="197"/>
        <v>1.0340929014148239E-2</v>
      </c>
      <c r="CT105">
        <f t="shared" si="197"/>
        <v>1.0340929014148239E-2</v>
      </c>
      <c r="CU105">
        <f t="shared" si="197"/>
        <v>1.0340929014148239E-2</v>
      </c>
      <c r="CV105">
        <f t="shared" si="197"/>
        <v>1.0340929014148239E-2</v>
      </c>
      <c r="CW105">
        <f t="shared" si="197"/>
        <v>1.0340929014148239E-2</v>
      </c>
      <c r="CX105">
        <f t="shared" si="197"/>
        <v>1.0340929014148239E-2</v>
      </c>
      <c r="CY105">
        <f t="shared" si="197"/>
        <v>1.0340929014148239E-2</v>
      </c>
      <c r="CZ105">
        <f t="shared" si="197"/>
        <v>1.0340929014148239E-2</v>
      </c>
      <c r="DA105">
        <f t="shared" si="197"/>
        <v>1.0340929014148239E-2</v>
      </c>
      <c r="DB105">
        <f t="shared" si="197"/>
        <v>1.0340929014148239E-2</v>
      </c>
      <c r="DC105">
        <f t="shared" si="197"/>
        <v>1.0340929014148239E-2</v>
      </c>
      <c r="DD105">
        <f t="shared" si="197"/>
        <v>1.0340929014148239E-2</v>
      </c>
      <c r="DE105">
        <f t="shared" si="197"/>
        <v>1.0340929014148239E-2</v>
      </c>
      <c r="DF105">
        <f t="shared" si="197"/>
        <v>1.0340929014148239E-2</v>
      </c>
      <c r="DG105">
        <f t="shared" si="197"/>
        <v>1.0340929014148239E-2</v>
      </c>
    </row>
    <row r="106" spans="1:111">
      <c r="A106" s="20">
        <v>91</v>
      </c>
      <c r="B106" s="44"/>
      <c r="C106" s="44"/>
      <c r="D106" s="59" t="str">
        <f t="shared" si="140"/>
        <v/>
      </c>
      <c r="E106" s="59" t="str">
        <f t="shared" si="141"/>
        <v/>
      </c>
      <c r="AG106" s="8">
        <f t="shared" si="142"/>
        <v>0</v>
      </c>
      <c r="AH106" s="8">
        <f t="shared" si="143"/>
        <v>0</v>
      </c>
      <c r="AI106" s="8">
        <f t="shared" si="144"/>
        <v>0</v>
      </c>
      <c r="AJ106" s="8">
        <f t="shared" si="145"/>
        <v>0</v>
      </c>
      <c r="AK106" s="8">
        <f t="shared" si="146"/>
        <v>0</v>
      </c>
      <c r="AL106" s="8">
        <f t="shared" si="147"/>
        <v>0</v>
      </c>
      <c r="AM106" s="8">
        <f t="shared" si="148"/>
        <v>0</v>
      </c>
      <c r="AN106" s="8">
        <f t="shared" si="149"/>
        <v>0</v>
      </c>
      <c r="AO106" s="8">
        <f t="shared" si="150"/>
        <v>0</v>
      </c>
      <c r="AP106" s="8">
        <f t="shared" si="151"/>
        <v>0</v>
      </c>
      <c r="AQ106" s="8">
        <f t="shared" si="152"/>
        <v>0</v>
      </c>
      <c r="AR106" s="8">
        <f t="shared" si="153"/>
        <v>0</v>
      </c>
      <c r="AS106" s="8">
        <f t="shared" si="154"/>
        <v>0</v>
      </c>
      <c r="AT106" s="8">
        <f t="shared" si="155"/>
        <v>0</v>
      </c>
      <c r="AU106" s="8" t="str">
        <f t="shared" si="156"/>
        <v/>
      </c>
      <c r="AV106" s="8" t="str">
        <f t="shared" si="163"/>
        <v/>
      </c>
      <c r="AW106" s="8" t="str">
        <f t="array" ref="AW106">IF(AG106,MMULT(MMULT(AI106:AJ106,$BY$30:$BZ$31),TRANSPOSE(AI106:AJ106)),"")</f>
        <v/>
      </c>
      <c r="AX106" s="8" t="str">
        <f t="shared" si="164"/>
        <v/>
      </c>
      <c r="AY106" s="8" t="str">
        <f t="array" ref="AY106">IF(AG106,MMULT(MMULT(AI106:AK106,$BY$60:$CA$62),TRANSPOSE(AI106:AK106)),"")</f>
        <v/>
      </c>
      <c r="AZ106" s="8" t="str">
        <f t="array" ref="AZ106">IF(AG106,MMULT(MMULT(AJ106:AK106,$BY$81:$BZ$82),TRANSPOSE(AJ106:AK106)),"")</f>
        <v/>
      </c>
      <c r="BA106" s="8" t="str">
        <f t="shared" si="165"/>
        <v/>
      </c>
      <c r="BB106" s="8" t="str">
        <f t="array" ref="BB106">IF(AG106,MMULT(MMULT(AL106:AM106,$BY$111:$BZ$112),TRANSPOSE(AL106:AM106)),"")</f>
        <v/>
      </c>
      <c r="BC106" s="8" t="str">
        <f t="shared" si="157"/>
        <v/>
      </c>
      <c r="BD106" s="8" t="str">
        <f t="shared" si="166"/>
        <v/>
      </c>
      <c r="BE106" s="8">
        <f t="shared" si="167"/>
        <v>1</v>
      </c>
      <c r="BF106" s="8">
        <f t="shared" si="168"/>
        <v>0.22500000000000014</v>
      </c>
      <c r="BG106" s="8">
        <f t="shared" si="158"/>
        <v>0.77757057009831532</v>
      </c>
      <c r="BH106" s="8">
        <f t="shared" si="169"/>
        <v>1</v>
      </c>
      <c r="BI106" s="8">
        <f t="shared" si="170"/>
        <v>0.22500000000000014</v>
      </c>
      <c r="BJ106" s="8">
        <f t="shared" si="159"/>
        <v>5.0625000000000066E-2</v>
      </c>
      <c r="BK106" s="8">
        <f t="shared" si="171"/>
        <v>1</v>
      </c>
      <c r="BL106" s="8">
        <f t="shared" si="160"/>
        <v>5.0625000000000066E-2</v>
      </c>
      <c r="BM106" s="8">
        <f t="shared" si="172"/>
        <v>0.14428097038043194</v>
      </c>
      <c r="BN106" s="8">
        <f t="array" ref="BN106">IF(BE106,$CA$29*SQRT(MMULT(MMULT(BH106:BI106,$BY$37:$BZ$38),TRANSPOSE(BH106:BI106))),"")</f>
        <v>4.7566572779170098E-2</v>
      </c>
      <c r="BO106" s="8">
        <f t="shared" si="173"/>
        <v>0.10364852493585723</v>
      </c>
      <c r="BP106" s="8">
        <f t="array" ref="BP106">IF(BE106,$CA$59*SQRT(MMULT(MMULT(BH106:BJ106,$BY$69:$CA$71),TRANSPOSE(BH106:BJ106))),"")</f>
        <v>7.58859418317795E-3</v>
      </c>
      <c r="BQ106" s="8">
        <f t="array" ref="BQ106">IF(BE106,$CA$80*SQRT(MMULT(MMULT(BI106:BJ106,$BY$88:$BZ$89),TRANSPOSE(BI106:BJ106))),"")</f>
        <v>3.8622209918785143E-2</v>
      </c>
      <c r="BR106" s="8">
        <f t="shared" si="174"/>
        <v>0.25224814708959586</v>
      </c>
      <c r="BS106" s="8">
        <f t="array" ref="BS106">IF(BE106,$CA$110*SQRT(MMULT(MMULT(BK106:BL106,$BY$118:$BZ$119),TRANSPOSE(BK106:BL106))),"")</f>
        <v>0.12284865012847375</v>
      </c>
      <c r="BT106" s="8">
        <f t="shared" si="161"/>
        <v>7.58859418317795E-3</v>
      </c>
      <c r="BU106" s="8">
        <f t="shared" si="175"/>
        <v>0.7699819759151374</v>
      </c>
      <c r="BV106" s="8">
        <f t="shared" si="176"/>
        <v>0.78515916428149324</v>
      </c>
      <c r="BX106" s="7" t="s">
        <v>62</v>
      </c>
      <c r="BY106" s="7">
        <f>BY93</f>
        <v>2.3869440000000002</v>
      </c>
      <c r="BZ106" s="7" t="s">
        <v>84</v>
      </c>
      <c r="CA106" s="7">
        <f>BY106-BY100</f>
        <v>1.8102034637557662</v>
      </c>
      <c r="CB106" s="29"/>
      <c r="CC106" s="29"/>
      <c r="CM106" t="s">
        <v>96</v>
      </c>
      <c r="CN106" t="e">
        <f>CN102^2*CN105</f>
        <v>#NUM!</v>
      </c>
      <c r="CO106" t="e">
        <f t="shared" ref="CO106:DG106" si="198">CO102^2*CO105</f>
        <v>#NUM!</v>
      </c>
      <c r="CP106" t="e">
        <f t="shared" si="198"/>
        <v>#NUM!</v>
      </c>
      <c r="CQ106" t="e">
        <f t="shared" si="198"/>
        <v>#NUM!</v>
      </c>
      <c r="CR106" t="e">
        <f t="shared" si="198"/>
        <v>#NUM!</v>
      </c>
      <c r="CS106" t="e">
        <f t="shared" si="198"/>
        <v>#NUM!</v>
      </c>
      <c r="CT106" t="e">
        <f t="shared" si="198"/>
        <v>#NUM!</v>
      </c>
      <c r="CU106" t="e">
        <f t="shared" si="198"/>
        <v>#NUM!</v>
      </c>
      <c r="CV106" t="e">
        <f t="shared" si="198"/>
        <v>#NUM!</v>
      </c>
      <c r="CW106" t="e">
        <f t="shared" si="198"/>
        <v>#NUM!</v>
      </c>
      <c r="CX106" t="e">
        <f t="shared" si="198"/>
        <v>#NUM!</v>
      </c>
      <c r="CY106" t="e">
        <f t="shared" si="198"/>
        <v>#NUM!</v>
      </c>
      <c r="CZ106" t="e">
        <f t="shared" si="198"/>
        <v>#NUM!</v>
      </c>
      <c r="DA106" t="e">
        <f t="shared" si="198"/>
        <v>#NUM!</v>
      </c>
      <c r="DB106" t="e">
        <f t="shared" si="198"/>
        <v>#NUM!</v>
      </c>
      <c r="DC106" t="e">
        <f t="shared" si="198"/>
        <v>#NUM!</v>
      </c>
      <c r="DD106" t="e">
        <f t="shared" si="198"/>
        <v>#NUM!</v>
      </c>
      <c r="DE106" t="e">
        <f t="shared" si="198"/>
        <v>#NUM!</v>
      </c>
      <c r="DF106" t="e">
        <f t="shared" si="198"/>
        <v>#NUM!</v>
      </c>
      <c r="DG106" t="e">
        <f t="shared" si="198"/>
        <v>#NUM!</v>
      </c>
    </row>
    <row r="107" spans="1:111">
      <c r="A107" s="20">
        <v>92</v>
      </c>
      <c r="B107" s="44"/>
      <c r="C107" s="44"/>
      <c r="D107" s="59" t="str">
        <f t="shared" si="140"/>
        <v/>
      </c>
      <c r="E107" s="59" t="str">
        <f t="shared" si="141"/>
        <v/>
      </c>
      <c r="AG107" s="8">
        <f t="shared" si="142"/>
        <v>0</v>
      </c>
      <c r="AH107" s="8">
        <f t="shared" si="143"/>
        <v>0</v>
      </c>
      <c r="AI107" s="8">
        <f t="shared" si="144"/>
        <v>0</v>
      </c>
      <c r="AJ107" s="8">
        <f t="shared" si="145"/>
        <v>0</v>
      </c>
      <c r="AK107" s="8">
        <f t="shared" si="146"/>
        <v>0</v>
      </c>
      <c r="AL107" s="8">
        <f t="shared" si="147"/>
        <v>0</v>
      </c>
      <c r="AM107" s="8">
        <f t="shared" si="148"/>
        <v>0</v>
      </c>
      <c r="AN107" s="8">
        <f t="shared" si="149"/>
        <v>0</v>
      </c>
      <c r="AO107" s="8">
        <f t="shared" si="150"/>
        <v>0</v>
      </c>
      <c r="AP107" s="8">
        <f t="shared" si="151"/>
        <v>0</v>
      </c>
      <c r="AQ107" s="8">
        <f t="shared" si="152"/>
        <v>0</v>
      </c>
      <c r="AR107" s="8">
        <f t="shared" si="153"/>
        <v>0</v>
      </c>
      <c r="AS107" s="8">
        <f t="shared" si="154"/>
        <v>0</v>
      </c>
      <c r="AT107" s="8">
        <f t="shared" si="155"/>
        <v>0</v>
      </c>
      <c r="AU107" s="8" t="str">
        <f t="shared" si="156"/>
        <v/>
      </c>
      <c r="AV107" s="8" t="str">
        <f t="shared" si="163"/>
        <v/>
      </c>
      <c r="AW107" s="8" t="str">
        <f t="array" ref="AW107">IF(AG107,MMULT(MMULT(AI107:AJ107,$BY$30:$BZ$31),TRANSPOSE(AI107:AJ107)),"")</f>
        <v/>
      </c>
      <c r="AX107" s="8" t="str">
        <f t="shared" si="164"/>
        <v/>
      </c>
      <c r="AY107" s="8" t="str">
        <f t="array" ref="AY107">IF(AG107,MMULT(MMULT(AI107:AK107,$BY$60:$CA$62),TRANSPOSE(AI107:AK107)),"")</f>
        <v/>
      </c>
      <c r="AZ107" s="8" t="str">
        <f t="array" ref="AZ107">IF(AG107,MMULT(MMULT(AJ107:AK107,$BY$81:$BZ$82),TRANSPOSE(AJ107:AK107)),"")</f>
        <v/>
      </c>
      <c r="BA107" s="8" t="str">
        <f t="shared" si="165"/>
        <v/>
      </c>
      <c r="BB107" s="8" t="str">
        <f t="array" ref="BB107">IF(AG107,MMULT(MMULT(AL107:AM107,$BY$111:$BZ$112),TRANSPOSE(AL107:AM107)),"")</f>
        <v/>
      </c>
      <c r="BC107" s="8" t="str">
        <f t="shared" si="157"/>
        <v/>
      </c>
      <c r="BD107" s="8" t="str">
        <f t="shared" si="166"/>
        <v/>
      </c>
      <c r="BE107" s="8">
        <f t="shared" si="167"/>
        <v>1</v>
      </c>
      <c r="BF107" s="8">
        <f t="shared" si="168"/>
        <v>0.22750000000000015</v>
      </c>
      <c r="BG107" s="8">
        <f t="shared" si="158"/>
        <v>0.78178935786613291</v>
      </c>
      <c r="BH107" s="8">
        <f t="shared" si="169"/>
        <v>1</v>
      </c>
      <c r="BI107" s="8">
        <f t="shared" si="170"/>
        <v>0.22750000000000015</v>
      </c>
      <c r="BJ107" s="8">
        <f t="shared" si="159"/>
        <v>5.1756250000000066E-2</v>
      </c>
      <c r="BK107" s="8">
        <f t="shared" si="171"/>
        <v>1</v>
      </c>
      <c r="BL107" s="8">
        <f t="shared" si="160"/>
        <v>5.1756250000000066E-2</v>
      </c>
      <c r="BM107" s="8">
        <f t="shared" si="172"/>
        <v>0.14428097038043194</v>
      </c>
      <c r="BN107" s="8">
        <f t="array" ref="BN107">IF(BE107,$CA$29*SQRT(MMULT(MMULT(BH107:BI107,$BY$37:$BZ$38),TRANSPOSE(BH107:BI107))),"")</f>
        <v>4.8189557522431425E-2</v>
      </c>
      <c r="BO107" s="8">
        <f t="shared" si="173"/>
        <v>0.1048001752129223</v>
      </c>
      <c r="BP107" s="8">
        <f t="array" ref="BP107">IF(BE107,$CA$59*SQRT(MMULT(MMULT(BH107:BJ107,$BY$69:$CA$71),TRANSPOSE(BH107:BJ107))),"")</f>
        <v>7.702980016921831E-3</v>
      </c>
      <c r="BQ107" s="8">
        <f t="array" ref="BQ107">IF(BE107,$CA$80*SQRT(MMULT(MMULT(BI107:BJ107,$BY$88:$BZ$89),TRANSPOSE(BI107:BJ107))),"")</f>
        <v>3.9370588477121847E-2</v>
      </c>
      <c r="BR107" s="8">
        <f t="shared" si="174"/>
        <v>0.25788480321591889</v>
      </c>
      <c r="BS107" s="8">
        <f t="array" ref="BS107">IF(BE107,$CA$110*SQRT(MMULT(MMULT(BK107:BL107,$BY$118:$BZ$119),TRANSPOSE(BK107:BL107))),"")</f>
        <v>0.12563401553736792</v>
      </c>
      <c r="BT107" s="8">
        <f t="shared" si="161"/>
        <v>7.702980016921831E-3</v>
      </c>
      <c r="BU107" s="8">
        <f t="shared" si="175"/>
        <v>0.77408637784921108</v>
      </c>
      <c r="BV107" s="8">
        <f t="shared" si="176"/>
        <v>0.78949233788305473</v>
      </c>
      <c r="BX107" s="7" t="s">
        <v>63</v>
      </c>
      <c r="BY107" s="7">
        <f>1-BY100/BY106</f>
        <v>0.75837701418875603</v>
      </c>
      <c r="BZ107" s="7" t="s">
        <v>64</v>
      </c>
      <c r="CA107" s="7">
        <f>1-(1-BY107)*CA101/BY101</f>
        <v>0.73979063066481421</v>
      </c>
      <c r="CB107" s="29"/>
      <c r="CC107" s="29"/>
      <c r="CM107" t="s">
        <v>97</v>
      </c>
      <c r="CN107" s="11" t="e">
        <f t="array" ref="CN107">MMULT(TRANSPOSE(CN103:CN104),MMULT($BY$118:$BZ$119,CN103:CN104))</f>
        <v>#NUM!</v>
      </c>
      <c r="CO107" s="11" t="e">
        <f t="array" ref="CO107">MMULT(TRANSPOSE(CO103:CO104),MMULT($BY$118:$BZ$119,CO103:CO104))</f>
        <v>#NUM!</v>
      </c>
      <c r="CP107" s="11" t="e">
        <f t="array" ref="CP107">MMULT(TRANSPOSE(CP103:CP104),MMULT($BY$118:$BZ$119,CP103:CP104))</f>
        <v>#NUM!</v>
      </c>
      <c r="CQ107" s="11" t="e">
        <f t="array" ref="CQ107">MMULT(TRANSPOSE(CQ103:CQ104),MMULT($BY$118:$BZ$119,CQ103:CQ104))</f>
        <v>#NUM!</v>
      </c>
      <c r="CR107" s="11" t="e">
        <f t="array" ref="CR107">MMULT(TRANSPOSE(CR103:CR104),MMULT($BY$118:$BZ$119,CR103:CR104))</f>
        <v>#NUM!</v>
      </c>
      <c r="CS107" s="11" t="e">
        <f t="array" ref="CS107">MMULT(TRANSPOSE(CS103:CS104),MMULT($BY$118:$BZ$119,CS103:CS104))</f>
        <v>#NUM!</v>
      </c>
      <c r="CT107" s="11" t="e">
        <f t="array" ref="CT107">MMULT(TRANSPOSE(CT103:CT104),MMULT($BY$118:$BZ$119,CT103:CT104))</f>
        <v>#NUM!</v>
      </c>
      <c r="CU107" s="11" t="e">
        <f t="array" ref="CU107">MMULT(TRANSPOSE(CU103:CU104),MMULT($BY$118:$BZ$119,CU103:CU104))</f>
        <v>#NUM!</v>
      </c>
      <c r="CV107" s="11" t="e">
        <f t="array" ref="CV107">MMULT(TRANSPOSE(CV103:CV104),MMULT($BY$118:$BZ$119,CV103:CV104))</f>
        <v>#NUM!</v>
      </c>
      <c r="CW107" s="11" t="e">
        <f t="array" ref="CW107">MMULT(TRANSPOSE(CW103:CW104),MMULT($BY$118:$BZ$119,CW103:CW104))</f>
        <v>#NUM!</v>
      </c>
      <c r="CX107" s="11" t="e">
        <f t="array" ref="CX107">MMULT(TRANSPOSE(CX103:CX104),MMULT($BY$118:$BZ$119,CX103:CX104))</f>
        <v>#NUM!</v>
      </c>
      <c r="CY107" s="11" t="e">
        <f t="array" ref="CY107">MMULT(TRANSPOSE(CY103:CY104),MMULT($BY$118:$BZ$119,CY103:CY104))</f>
        <v>#NUM!</v>
      </c>
      <c r="CZ107" s="11" t="e">
        <f t="array" ref="CZ107">MMULT(TRANSPOSE(CZ103:CZ104),MMULT($BY$118:$BZ$119,CZ103:CZ104))</f>
        <v>#NUM!</v>
      </c>
      <c r="DA107" s="11" t="e">
        <f t="array" ref="DA107">MMULT(TRANSPOSE(DA103:DA104),MMULT($BY$118:$BZ$119,DA103:DA104))</f>
        <v>#NUM!</v>
      </c>
      <c r="DB107" s="11" t="e">
        <f t="array" ref="DB107">MMULT(TRANSPOSE(DB103:DB104),MMULT($BY$118:$BZ$119,DB103:DB104))</f>
        <v>#NUM!</v>
      </c>
      <c r="DC107" s="11" t="e">
        <f t="array" ref="DC107">MMULT(TRANSPOSE(DC103:DC104),MMULT($BY$118:$BZ$119,DC103:DC104))</f>
        <v>#NUM!</v>
      </c>
      <c r="DD107" s="11" t="e">
        <f t="array" ref="DD107">MMULT(TRANSPOSE(DD103:DD104),MMULT($BY$118:$BZ$119,DD103:DD104))</f>
        <v>#NUM!</v>
      </c>
      <c r="DE107" s="11" t="e">
        <f t="array" ref="DE107">MMULT(TRANSPOSE(DE103:DE104),MMULT($BY$118:$BZ$119,DE103:DE104))</f>
        <v>#NUM!</v>
      </c>
      <c r="DF107" s="11" t="e">
        <f t="array" ref="DF107">MMULT(TRANSPOSE(DF103:DF104),MMULT($BY$118:$BZ$119,DF103:DF104))</f>
        <v>#NUM!</v>
      </c>
      <c r="DG107" s="11" t="e">
        <f t="array" ref="DG107">MMULT(TRANSPOSE(DG103:DG104),MMULT($BY$118:$BZ$119,DG103:DG104))</f>
        <v>#NUM!</v>
      </c>
    </row>
    <row r="108" spans="1:111">
      <c r="A108" s="20">
        <v>93</v>
      </c>
      <c r="B108" s="44"/>
      <c r="C108" s="44"/>
      <c r="D108" s="59" t="str">
        <f t="shared" si="140"/>
        <v/>
      </c>
      <c r="E108" s="59" t="str">
        <f t="shared" si="141"/>
        <v/>
      </c>
      <c r="AG108" s="8">
        <f t="shared" si="142"/>
        <v>0</v>
      </c>
      <c r="AH108" s="8">
        <f t="shared" si="143"/>
        <v>0</v>
      </c>
      <c r="AI108" s="8">
        <f t="shared" si="144"/>
        <v>0</v>
      </c>
      <c r="AJ108" s="8">
        <f t="shared" si="145"/>
        <v>0</v>
      </c>
      <c r="AK108" s="8">
        <f t="shared" si="146"/>
        <v>0</v>
      </c>
      <c r="AL108" s="8">
        <f t="shared" si="147"/>
        <v>0</v>
      </c>
      <c r="AM108" s="8">
        <f t="shared" si="148"/>
        <v>0</v>
      </c>
      <c r="AN108" s="8">
        <f t="shared" si="149"/>
        <v>0</v>
      </c>
      <c r="AO108" s="8">
        <f t="shared" si="150"/>
        <v>0</v>
      </c>
      <c r="AP108" s="8">
        <f t="shared" si="151"/>
        <v>0</v>
      </c>
      <c r="AQ108" s="8">
        <f t="shared" si="152"/>
        <v>0</v>
      </c>
      <c r="AR108" s="8">
        <f t="shared" si="153"/>
        <v>0</v>
      </c>
      <c r="AS108" s="8">
        <f t="shared" si="154"/>
        <v>0</v>
      </c>
      <c r="AT108" s="8">
        <f t="shared" si="155"/>
        <v>0</v>
      </c>
      <c r="AU108" s="8" t="str">
        <f t="shared" si="156"/>
        <v/>
      </c>
      <c r="AV108" s="8" t="str">
        <f t="shared" si="163"/>
        <v/>
      </c>
      <c r="AW108" s="8" t="str">
        <f t="array" ref="AW108">IF(AG108,MMULT(MMULT(AI108:AJ108,$BY$30:$BZ$31),TRANSPOSE(AI108:AJ108)),"")</f>
        <v/>
      </c>
      <c r="AX108" s="8" t="str">
        <f t="shared" si="164"/>
        <v/>
      </c>
      <c r="AY108" s="8" t="str">
        <f t="array" ref="AY108">IF(AG108,MMULT(MMULT(AI108:AK108,$BY$60:$CA$62),TRANSPOSE(AI108:AK108)),"")</f>
        <v/>
      </c>
      <c r="AZ108" s="8" t="str">
        <f t="array" ref="AZ108">IF(AG108,MMULT(MMULT(AJ108:AK108,$BY$81:$BZ$82),TRANSPOSE(AJ108:AK108)),"")</f>
        <v/>
      </c>
      <c r="BA108" s="8" t="str">
        <f t="shared" si="165"/>
        <v/>
      </c>
      <c r="BB108" s="8" t="str">
        <f t="array" ref="BB108">IF(AG108,MMULT(MMULT(AL108:AM108,$BY$111:$BZ$112),TRANSPOSE(AL108:AM108)),"")</f>
        <v/>
      </c>
      <c r="BC108" s="8" t="str">
        <f t="shared" si="157"/>
        <v/>
      </c>
      <c r="BD108" s="8" t="str">
        <f t="shared" si="166"/>
        <v/>
      </c>
      <c r="BE108" s="8">
        <f t="shared" si="167"/>
        <v>1</v>
      </c>
      <c r="BF108" s="8">
        <f t="shared" si="168"/>
        <v>0.23000000000000015</v>
      </c>
      <c r="BG108" s="8">
        <f t="shared" si="158"/>
        <v>0.78592493688264708</v>
      </c>
      <c r="BH108" s="8">
        <f t="shared" si="169"/>
        <v>1</v>
      </c>
      <c r="BI108" s="8">
        <f t="shared" si="170"/>
        <v>0.23000000000000015</v>
      </c>
      <c r="BJ108" s="8">
        <f t="shared" si="159"/>
        <v>5.2900000000000065E-2</v>
      </c>
      <c r="BK108" s="8">
        <f t="shared" si="171"/>
        <v>1</v>
      </c>
      <c r="BL108" s="8">
        <f t="shared" si="160"/>
        <v>5.2900000000000065E-2</v>
      </c>
      <c r="BM108" s="8">
        <f t="shared" si="172"/>
        <v>0.14428097038043194</v>
      </c>
      <c r="BN108" s="8">
        <f t="array" ref="BN108">IF(BE108,$CA$29*SQRT(MMULT(MMULT(BH108:BI108,$BY$37:$BZ$38),TRANSPOSE(BH108:BI108))),"")</f>
        <v>4.8814791710810948E-2</v>
      </c>
      <c r="BO108" s="8">
        <f t="shared" si="173"/>
        <v>0.10595182548998738</v>
      </c>
      <c r="BP108" s="8">
        <f t="array" ref="BP108">IF(BE108,$CA$59*SQRT(MMULT(MMULT(BH108:BJ108,$BY$69:$CA$71),TRANSPOSE(BH108:BJ108))),"")</f>
        <v>7.8321731938235419E-3</v>
      </c>
      <c r="BQ108" s="8">
        <f t="array" ref="BQ108">IF(BE108,$CA$80*SQRT(MMULT(MMULT(BI108:BJ108,$BY$88:$BZ$89),TRANSPOSE(BI108:BJ108))),"")</f>
        <v>4.0172887223516696E-2</v>
      </c>
      <c r="BR108" s="8">
        <f t="shared" si="174"/>
        <v>0.26358374283535052</v>
      </c>
      <c r="BS108" s="8">
        <f t="array" ref="BS108">IF(BE108,$CA$110*SQRT(MMULT(MMULT(BK108:BL108,$BY$118:$BZ$119),TRANSPOSE(BK108:BL108))),"")</f>
        <v>0.12846820972887849</v>
      </c>
      <c r="BT108" s="8">
        <f t="shared" si="161"/>
        <v>7.8321731938235419E-3</v>
      </c>
      <c r="BU108" s="8">
        <f t="shared" si="175"/>
        <v>0.77809276368882352</v>
      </c>
      <c r="BV108" s="8">
        <f t="shared" si="176"/>
        <v>0.79375711007647065</v>
      </c>
      <c r="CM108" t="s">
        <v>98</v>
      </c>
      <c r="CN108" t="e">
        <f>CN106+CN107</f>
        <v>#NUM!</v>
      </c>
      <c r="CO108" t="e">
        <f t="shared" ref="CO108:DG108" si="199">CO106+CO107</f>
        <v>#NUM!</v>
      </c>
      <c r="CP108" t="e">
        <f t="shared" si="199"/>
        <v>#NUM!</v>
      </c>
      <c r="CQ108" t="e">
        <f t="shared" si="199"/>
        <v>#NUM!</v>
      </c>
      <c r="CR108" t="e">
        <f t="shared" si="199"/>
        <v>#NUM!</v>
      </c>
      <c r="CS108" t="e">
        <f t="shared" si="199"/>
        <v>#NUM!</v>
      </c>
      <c r="CT108" t="e">
        <f t="shared" si="199"/>
        <v>#NUM!</v>
      </c>
      <c r="CU108" t="e">
        <f t="shared" si="199"/>
        <v>#NUM!</v>
      </c>
      <c r="CV108" t="e">
        <f t="shared" si="199"/>
        <v>#NUM!</v>
      </c>
      <c r="CW108" t="e">
        <f t="shared" si="199"/>
        <v>#NUM!</v>
      </c>
      <c r="CX108" t="e">
        <f t="shared" si="199"/>
        <v>#NUM!</v>
      </c>
      <c r="CY108" t="e">
        <f t="shared" si="199"/>
        <v>#NUM!</v>
      </c>
      <c r="CZ108" t="e">
        <f t="shared" si="199"/>
        <v>#NUM!</v>
      </c>
      <c r="DA108" t="e">
        <f t="shared" si="199"/>
        <v>#NUM!</v>
      </c>
      <c r="DB108" t="e">
        <f t="shared" si="199"/>
        <v>#NUM!</v>
      </c>
      <c r="DC108" t="e">
        <f t="shared" si="199"/>
        <v>#NUM!</v>
      </c>
      <c r="DD108" t="e">
        <f t="shared" si="199"/>
        <v>#NUM!</v>
      </c>
      <c r="DE108" t="e">
        <f t="shared" si="199"/>
        <v>#NUM!</v>
      </c>
      <c r="DF108" t="e">
        <f t="shared" si="199"/>
        <v>#NUM!</v>
      </c>
      <c r="DG108" t="e">
        <f t="shared" si="199"/>
        <v>#NUM!</v>
      </c>
    </row>
    <row r="109" spans="1:111">
      <c r="A109" s="20">
        <v>94</v>
      </c>
      <c r="B109" s="44"/>
      <c r="C109" s="44"/>
      <c r="D109" s="59" t="str">
        <f t="shared" si="140"/>
        <v/>
      </c>
      <c r="E109" s="59" t="str">
        <f t="shared" si="141"/>
        <v/>
      </c>
      <c r="AG109" s="8">
        <f t="shared" si="142"/>
        <v>0</v>
      </c>
      <c r="AH109" s="8">
        <f t="shared" si="143"/>
        <v>0</v>
      </c>
      <c r="AI109" s="8">
        <f t="shared" si="144"/>
        <v>0</v>
      </c>
      <c r="AJ109" s="8">
        <f t="shared" si="145"/>
        <v>0</v>
      </c>
      <c r="AK109" s="8">
        <f t="shared" si="146"/>
        <v>0</v>
      </c>
      <c r="AL109" s="8">
        <f t="shared" si="147"/>
        <v>0</v>
      </c>
      <c r="AM109" s="8">
        <f t="shared" si="148"/>
        <v>0</v>
      </c>
      <c r="AN109" s="8">
        <f t="shared" si="149"/>
        <v>0</v>
      </c>
      <c r="AO109" s="8">
        <f t="shared" si="150"/>
        <v>0</v>
      </c>
      <c r="AP109" s="8">
        <f t="shared" si="151"/>
        <v>0</v>
      </c>
      <c r="AQ109" s="8">
        <f t="shared" si="152"/>
        <v>0</v>
      </c>
      <c r="AR109" s="8">
        <f t="shared" si="153"/>
        <v>0</v>
      </c>
      <c r="AS109" s="8">
        <f t="shared" si="154"/>
        <v>0</v>
      </c>
      <c r="AT109" s="8">
        <f t="shared" si="155"/>
        <v>0</v>
      </c>
      <c r="AU109" s="8" t="str">
        <f t="shared" si="156"/>
        <v/>
      </c>
      <c r="AV109" s="8" t="str">
        <f t="shared" si="163"/>
        <v/>
      </c>
      <c r="AW109" s="8" t="str">
        <f t="array" ref="AW109">IF(AG109,MMULT(MMULT(AI109:AJ109,$BY$30:$BZ$31),TRANSPOSE(AI109:AJ109)),"")</f>
        <v/>
      </c>
      <c r="AX109" s="8" t="str">
        <f t="shared" si="164"/>
        <v/>
      </c>
      <c r="AY109" s="8" t="str">
        <f t="array" ref="AY109">IF(AG109,MMULT(MMULT(AI109:AK109,$BY$60:$CA$62),TRANSPOSE(AI109:AK109)),"")</f>
        <v/>
      </c>
      <c r="AZ109" s="8" t="str">
        <f t="array" ref="AZ109">IF(AG109,MMULT(MMULT(AJ109:AK109,$BY$81:$BZ$82),TRANSPOSE(AJ109:AK109)),"")</f>
        <v/>
      </c>
      <c r="BA109" s="8" t="str">
        <f t="shared" si="165"/>
        <v/>
      </c>
      <c r="BB109" s="8" t="str">
        <f t="array" ref="BB109">IF(AG109,MMULT(MMULT(AL109:AM109,$BY$111:$BZ$112),TRANSPOSE(AL109:AM109)),"")</f>
        <v/>
      </c>
      <c r="BC109" s="8" t="str">
        <f t="shared" si="157"/>
        <v/>
      </c>
      <c r="BD109" s="8" t="str">
        <f t="shared" si="166"/>
        <v/>
      </c>
      <c r="BE109" s="8">
        <f t="shared" si="167"/>
        <v>1</v>
      </c>
      <c r="BF109" s="8">
        <f t="shared" si="168"/>
        <v>0.23250000000000015</v>
      </c>
      <c r="BG109" s="8">
        <f t="shared" si="158"/>
        <v>0.7899773071478583</v>
      </c>
      <c r="BH109" s="8">
        <f t="shared" si="169"/>
        <v>1</v>
      </c>
      <c r="BI109" s="8">
        <f t="shared" si="170"/>
        <v>0.23250000000000015</v>
      </c>
      <c r="BJ109" s="8">
        <f t="shared" si="159"/>
        <v>5.405625000000007E-2</v>
      </c>
      <c r="BK109" s="8">
        <f t="shared" si="171"/>
        <v>1</v>
      </c>
      <c r="BL109" s="8">
        <f t="shared" si="160"/>
        <v>5.405625000000007E-2</v>
      </c>
      <c r="BM109" s="8">
        <f t="shared" si="172"/>
        <v>0.14428097038043194</v>
      </c>
      <c r="BN109" s="8">
        <f t="array" ref="BN109">IF(BE109,$CA$29*SQRT(MMULT(MMULT(BH109:BI109,$BY$37:$BZ$38),TRANSPOSE(BH109:BI109))),"")</f>
        <v>4.9442190006536671E-2</v>
      </c>
      <c r="BO109" s="8">
        <f t="shared" si="173"/>
        <v>0.10710347576705247</v>
      </c>
      <c r="BP109" s="8">
        <f t="array" ref="BP109">IF(BE109,$CA$59*SQRT(MMULT(MMULT(BH109:BJ109,$BY$69:$CA$71),TRANSPOSE(BH109:BJ109))),"")</f>
        <v>7.9765300363846894E-3</v>
      </c>
      <c r="BQ109" s="8">
        <f t="array" ref="BQ109">IF(BE109,$CA$80*SQRT(MMULT(MMULT(BI109:BJ109,$BY$88:$BZ$89),TRANSPOSE(BI109:BJ109))),"")</f>
        <v>4.1029340198000266E-2</v>
      </c>
      <c r="BR109" s="8">
        <f t="shared" si="174"/>
        <v>0.26934496594789065</v>
      </c>
      <c r="BS109" s="8">
        <f t="array" ref="BS109">IF(BE109,$CA$110*SQRT(MMULT(MMULT(BK109:BL109,$BY$118:$BZ$119),TRANSPOSE(BK109:BL109))),"")</f>
        <v>0.1313506335183954</v>
      </c>
      <c r="BT109" s="8">
        <f t="shared" si="161"/>
        <v>7.9765300363846894E-3</v>
      </c>
      <c r="BU109" s="8">
        <f t="shared" si="175"/>
        <v>0.78200077711147364</v>
      </c>
      <c r="BV109" s="8">
        <f t="shared" si="176"/>
        <v>0.79795383718424295</v>
      </c>
      <c r="BX109" s="1" t="s">
        <v>22</v>
      </c>
      <c r="BY109" s="1" t="s">
        <v>23</v>
      </c>
      <c r="BZ109" s="1"/>
      <c r="CA109" s="1"/>
      <c r="CB109" s="1"/>
      <c r="CC109" s="1"/>
      <c r="CD109" s="1"/>
      <c r="CE109" s="1"/>
      <c r="CF109" s="1"/>
      <c r="CG109" s="1"/>
      <c r="CH109" s="1"/>
      <c r="CI109" s="1"/>
      <c r="CJ109" s="1"/>
      <c r="CK109" s="1"/>
      <c r="CM109" s="27" t="s">
        <v>88</v>
      </c>
      <c r="CN109" t="e">
        <f>IF(CN13,CN101,"")</f>
        <v>#NUM!</v>
      </c>
      <c r="CO109" t="str">
        <f t="shared" ref="CO109:DG109" si="200">IF(CO13,CO101,"")</f>
        <v/>
      </c>
      <c r="CP109" t="str">
        <f t="shared" si="200"/>
        <v/>
      </c>
      <c r="CQ109" t="str">
        <f t="shared" si="200"/>
        <v/>
      </c>
      <c r="CR109" t="str">
        <f t="shared" si="200"/>
        <v/>
      </c>
      <c r="CS109" t="str">
        <f t="shared" si="200"/>
        <v/>
      </c>
      <c r="CT109" t="str">
        <f t="shared" si="200"/>
        <v/>
      </c>
      <c r="CU109" t="str">
        <f t="shared" si="200"/>
        <v/>
      </c>
      <c r="CV109" t="str">
        <f t="shared" si="200"/>
        <v/>
      </c>
      <c r="CW109" t="str">
        <f t="shared" si="200"/>
        <v/>
      </c>
      <c r="CX109" t="str">
        <f t="shared" si="200"/>
        <v/>
      </c>
      <c r="CY109" t="str">
        <f t="shared" si="200"/>
        <v/>
      </c>
      <c r="CZ109" t="str">
        <f t="shared" si="200"/>
        <v/>
      </c>
      <c r="DA109" t="str">
        <f t="shared" si="200"/>
        <v/>
      </c>
      <c r="DB109" t="str">
        <f t="shared" si="200"/>
        <v/>
      </c>
      <c r="DC109" t="str">
        <f t="shared" si="200"/>
        <v/>
      </c>
      <c r="DD109" t="str">
        <f t="shared" si="200"/>
        <v/>
      </c>
      <c r="DE109" t="str">
        <f t="shared" si="200"/>
        <v/>
      </c>
      <c r="DF109" t="str">
        <f t="shared" si="200"/>
        <v/>
      </c>
      <c r="DG109" t="str">
        <f t="shared" si="200"/>
        <v/>
      </c>
    </row>
    <row r="110" spans="1:111">
      <c r="A110" s="20">
        <v>95</v>
      </c>
      <c r="B110" s="44"/>
      <c r="C110" s="44"/>
      <c r="D110" s="59" t="str">
        <f t="shared" si="140"/>
        <v/>
      </c>
      <c r="E110" s="59" t="str">
        <f t="shared" si="141"/>
        <v/>
      </c>
      <c r="AG110" s="8">
        <f t="shared" si="142"/>
        <v>0</v>
      </c>
      <c r="AH110" s="8">
        <f t="shared" si="143"/>
        <v>0</v>
      </c>
      <c r="AI110" s="8">
        <f t="shared" si="144"/>
        <v>0</v>
      </c>
      <c r="AJ110" s="8">
        <f t="shared" si="145"/>
        <v>0</v>
      </c>
      <c r="AK110" s="8">
        <f t="shared" si="146"/>
        <v>0</v>
      </c>
      <c r="AL110" s="8">
        <f t="shared" si="147"/>
        <v>0</v>
      </c>
      <c r="AM110" s="8">
        <f t="shared" si="148"/>
        <v>0</v>
      </c>
      <c r="AN110" s="8">
        <f t="shared" si="149"/>
        <v>0</v>
      </c>
      <c r="AO110" s="8">
        <f t="shared" si="150"/>
        <v>0</v>
      </c>
      <c r="AP110" s="8">
        <f t="shared" si="151"/>
        <v>0</v>
      </c>
      <c r="AQ110" s="8">
        <f t="shared" si="152"/>
        <v>0</v>
      </c>
      <c r="AR110" s="8">
        <f t="shared" si="153"/>
        <v>0</v>
      </c>
      <c r="AS110" s="8">
        <f t="shared" si="154"/>
        <v>0</v>
      </c>
      <c r="AT110" s="8">
        <f t="shared" si="155"/>
        <v>0</v>
      </c>
      <c r="AU110" s="8" t="str">
        <f t="shared" si="156"/>
        <v/>
      </c>
      <c r="AV110" s="8" t="str">
        <f t="shared" si="163"/>
        <v/>
      </c>
      <c r="AW110" s="8" t="str">
        <f t="array" ref="AW110">IF(AG110,MMULT(MMULT(AI110:AJ110,$BY$30:$BZ$31),TRANSPOSE(AI110:AJ110)),"")</f>
        <v/>
      </c>
      <c r="AX110" s="8" t="str">
        <f t="shared" si="164"/>
        <v/>
      </c>
      <c r="AY110" s="8" t="str">
        <f t="array" ref="AY110">IF(AG110,MMULT(MMULT(AI110:AK110,$BY$60:$CA$62),TRANSPOSE(AI110:AK110)),"")</f>
        <v/>
      </c>
      <c r="AZ110" s="8" t="str">
        <f t="array" ref="AZ110">IF(AG110,MMULT(MMULT(AJ110:AK110,$BY$81:$BZ$82),TRANSPOSE(AJ110:AK110)),"")</f>
        <v/>
      </c>
      <c r="BA110" s="8" t="str">
        <f t="shared" si="165"/>
        <v/>
      </c>
      <c r="BB110" s="8" t="str">
        <f t="array" ref="BB110">IF(AG110,MMULT(MMULT(AL110:AM110,$BY$111:$BZ$112),TRANSPOSE(AL110:AM110)),"")</f>
        <v/>
      </c>
      <c r="BC110" s="8" t="str">
        <f t="shared" si="157"/>
        <v/>
      </c>
      <c r="BD110" s="8" t="str">
        <f t="shared" si="166"/>
        <v/>
      </c>
      <c r="BE110" s="8">
        <f t="shared" si="167"/>
        <v>1</v>
      </c>
      <c r="BF110" s="8">
        <f t="shared" si="168"/>
        <v>0.23500000000000015</v>
      </c>
      <c r="BG110" s="8">
        <f t="shared" si="158"/>
        <v>0.79394646866176632</v>
      </c>
      <c r="BH110" s="8">
        <f t="shared" si="169"/>
        <v>1</v>
      </c>
      <c r="BI110" s="8">
        <f t="shared" si="170"/>
        <v>0.23500000000000015</v>
      </c>
      <c r="BJ110" s="8">
        <f t="shared" si="159"/>
        <v>5.5225000000000073E-2</v>
      </c>
      <c r="BK110" s="8">
        <f t="shared" si="171"/>
        <v>1</v>
      </c>
      <c r="BL110" s="8">
        <f t="shared" si="160"/>
        <v>5.5225000000000073E-2</v>
      </c>
      <c r="BM110" s="8">
        <f t="shared" si="172"/>
        <v>0.14428097038043194</v>
      </c>
      <c r="BN110" s="8">
        <f t="array" ref="BN110">IF(BE110,$CA$29*SQRT(MMULT(MMULT(BH110:BI110,$BY$37:$BZ$38),TRANSPOSE(BH110:BI110))),"")</f>
        <v>5.0071671060846167E-2</v>
      </c>
      <c r="BO110" s="8">
        <f t="shared" si="173"/>
        <v>0.10825512604411755</v>
      </c>
      <c r="BP110" s="8">
        <f t="array" ref="BP110">IF(BE110,$CA$59*SQRT(MMULT(MMULT(BH110:BJ110,$BY$69:$CA$71),TRANSPOSE(BH110:BJ110))),"")</f>
        <v>8.1363244004313585E-3</v>
      </c>
      <c r="BQ110" s="8">
        <f t="array" ref="BQ110">IF(BE110,$CA$80*SQRT(MMULT(MMULT(BI110:BJ110,$BY$88:$BZ$89),TRANSPOSE(BI110:BJ110))),"")</f>
        <v>4.1940020331154827E-2</v>
      </c>
      <c r="BR110" s="8">
        <f t="shared" si="174"/>
        <v>0.27516847255353932</v>
      </c>
      <c r="BS110" s="8">
        <f t="array" ref="BS110">IF(BE110,$CA$110*SQRT(MMULT(MMULT(BK110:BL110,$BY$118:$BZ$119),TRANSPOSE(BK110:BL110))),"")</f>
        <v>0.13428071415262632</v>
      </c>
      <c r="BT110" s="8">
        <f t="shared" si="161"/>
        <v>8.1363244004313585E-3</v>
      </c>
      <c r="BU110" s="8">
        <f t="shared" si="175"/>
        <v>0.785810144261335</v>
      </c>
      <c r="BV110" s="8">
        <f t="shared" si="176"/>
        <v>0.80208279306219765</v>
      </c>
      <c r="BX110" s="7" t="s">
        <v>14</v>
      </c>
      <c r="BY110" s="7">
        <v>2</v>
      </c>
      <c r="BZ110" s="7" t="s">
        <v>99</v>
      </c>
      <c r="CA110" s="7">
        <f>TINV(0.05,BY116)</f>
        <v>2.1788128296672284</v>
      </c>
      <c r="CD110" s="7" t="s">
        <v>170</v>
      </c>
      <c r="CE110" s="7" t="b">
        <f>IF(COUNTIF(Q57:Q58,"")&gt;0,FALSE,TRUE)</f>
        <v>0</v>
      </c>
      <c r="CF110" s="7" t="s">
        <v>188</v>
      </c>
      <c r="CG110" s="7" t="b">
        <f>AND($CA$13,CE110)</f>
        <v>0</v>
      </c>
      <c r="CM110" s="27" t="s">
        <v>89</v>
      </c>
      <c r="CN110" t="e">
        <f>IF(CN13,SQRT(CN108),"")</f>
        <v>#NUM!</v>
      </c>
      <c r="CO110" t="str">
        <f t="shared" ref="CO110:DG110" si="201">IF(CO13,SQRT(CO108),"")</f>
        <v/>
      </c>
      <c r="CP110" t="str">
        <f t="shared" si="201"/>
        <v/>
      </c>
      <c r="CQ110" t="str">
        <f t="shared" si="201"/>
        <v/>
      </c>
      <c r="CR110" t="str">
        <f t="shared" si="201"/>
        <v/>
      </c>
      <c r="CS110" t="str">
        <f t="shared" si="201"/>
        <v/>
      </c>
      <c r="CT110" t="str">
        <f t="shared" si="201"/>
        <v/>
      </c>
      <c r="CU110" t="str">
        <f t="shared" si="201"/>
        <v/>
      </c>
      <c r="CV110" t="str">
        <f t="shared" si="201"/>
        <v/>
      </c>
      <c r="CW110" t="str">
        <f t="shared" si="201"/>
        <v/>
      </c>
      <c r="CX110" t="str">
        <f t="shared" si="201"/>
        <v/>
      </c>
      <c r="CY110" t="str">
        <f t="shared" si="201"/>
        <v/>
      </c>
      <c r="CZ110" t="str">
        <f t="shared" si="201"/>
        <v/>
      </c>
      <c r="DA110" t="str">
        <f t="shared" si="201"/>
        <v/>
      </c>
      <c r="DB110" t="str">
        <f t="shared" si="201"/>
        <v/>
      </c>
      <c r="DC110" t="str">
        <f t="shared" si="201"/>
        <v/>
      </c>
      <c r="DD110" t="str">
        <f t="shared" si="201"/>
        <v/>
      </c>
      <c r="DE110" t="str">
        <f t="shared" si="201"/>
        <v/>
      </c>
      <c r="DF110" t="str">
        <f t="shared" si="201"/>
        <v/>
      </c>
      <c r="DG110" t="str">
        <f t="shared" si="201"/>
        <v/>
      </c>
    </row>
    <row r="111" spans="1:111">
      <c r="A111" s="20">
        <v>96</v>
      </c>
      <c r="B111" s="44"/>
      <c r="C111" s="44"/>
      <c r="D111" s="59" t="str">
        <f t="shared" si="140"/>
        <v/>
      </c>
      <c r="E111" s="59" t="str">
        <f t="shared" si="141"/>
        <v/>
      </c>
      <c r="AG111" s="8">
        <f t="shared" si="142"/>
        <v>0</v>
      </c>
      <c r="AH111" s="8">
        <f t="shared" si="143"/>
        <v>0</v>
      </c>
      <c r="AI111" s="8">
        <f t="shared" si="144"/>
        <v>0</v>
      </c>
      <c r="AJ111" s="8">
        <f t="shared" si="145"/>
        <v>0</v>
      </c>
      <c r="AK111" s="8">
        <f t="shared" si="146"/>
        <v>0</v>
      </c>
      <c r="AL111" s="8">
        <f t="shared" si="147"/>
        <v>0</v>
      </c>
      <c r="AM111" s="8">
        <f t="shared" si="148"/>
        <v>0</v>
      </c>
      <c r="AN111" s="8">
        <f t="shared" si="149"/>
        <v>0</v>
      </c>
      <c r="AO111" s="8">
        <f t="shared" si="150"/>
        <v>0</v>
      </c>
      <c r="AP111" s="8">
        <f t="shared" si="151"/>
        <v>0</v>
      </c>
      <c r="AQ111" s="8">
        <f t="shared" si="152"/>
        <v>0</v>
      </c>
      <c r="AR111" s="8">
        <f t="shared" si="153"/>
        <v>0</v>
      </c>
      <c r="AS111" s="8">
        <f t="shared" si="154"/>
        <v>0</v>
      </c>
      <c r="AT111" s="8">
        <f t="shared" si="155"/>
        <v>0</v>
      </c>
      <c r="AU111" s="8" t="str">
        <f t="shared" si="156"/>
        <v/>
      </c>
      <c r="AV111" s="8" t="str">
        <f t="shared" si="163"/>
        <v/>
      </c>
      <c r="AW111" s="8" t="str">
        <f t="array" ref="AW111">IF(AG111,MMULT(MMULT(AI111:AJ111,$BY$30:$BZ$31),TRANSPOSE(AI111:AJ111)),"")</f>
        <v/>
      </c>
      <c r="AX111" s="8" t="str">
        <f t="shared" si="164"/>
        <v/>
      </c>
      <c r="AY111" s="8" t="str">
        <f t="array" ref="AY111">IF(AG111,MMULT(MMULT(AI111:AK111,$BY$60:$CA$62),TRANSPOSE(AI111:AK111)),"")</f>
        <v/>
      </c>
      <c r="AZ111" s="8" t="str">
        <f t="array" ref="AZ111">IF(AG111,MMULT(MMULT(AJ111:AK111,$BY$81:$BZ$82),TRANSPOSE(AJ111:AK111)),"")</f>
        <v/>
      </c>
      <c r="BA111" s="8" t="str">
        <f t="shared" si="165"/>
        <v/>
      </c>
      <c r="BB111" s="8" t="str">
        <f t="array" ref="BB111">IF(AG111,MMULT(MMULT(AL111:AM111,$BY$111:$BZ$112),TRANSPOSE(AL111:AM111)),"")</f>
        <v/>
      </c>
      <c r="BC111" s="8" t="str">
        <f t="shared" si="157"/>
        <v/>
      </c>
      <c r="BD111" s="8" t="str">
        <f t="shared" si="166"/>
        <v/>
      </c>
      <c r="BE111" s="8">
        <f t="shared" si="167"/>
        <v>1</v>
      </c>
      <c r="BF111" s="8">
        <f t="shared" si="168"/>
        <v>0.23750000000000016</v>
      </c>
      <c r="BG111" s="8">
        <f t="shared" si="158"/>
        <v>0.79783242142437105</v>
      </c>
      <c r="BH111" s="8">
        <f t="shared" si="169"/>
        <v>1</v>
      </c>
      <c r="BI111" s="8">
        <f t="shared" si="170"/>
        <v>0.23750000000000016</v>
      </c>
      <c r="BJ111" s="8">
        <f t="shared" si="159"/>
        <v>5.6406250000000074E-2</v>
      </c>
      <c r="BK111" s="8">
        <f t="shared" si="171"/>
        <v>1</v>
      </c>
      <c r="BL111" s="8">
        <f t="shared" si="160"/>
        <v>5.6406250000000074E-2</v>
      </c>
      <c r="BM111" s="8">
        <f t="shared" si="172"/>
        <v>0.14428097038043194</v>
      </c>
      <c r="BN111" s="8">
        <f t="array" ref="BN111">IF(BE111,$CA$29*SQRT(MMULT(MMULT(BH111:BI111,$BY$37:$BZ$38),TRANSPOSE(BH111:BI111))),"")</f>
        <v>5.0703157301288181E-2</v>
      </c>
      <c r="BO111" s="8">
        <f t="shared" si="173"/>
        <v>0.10940677632118262</v>
      </c>
      <c r="BP111" s="8">
        <f t="array" ref="BP111">IF(BE111,$CA$59*SQRT(MMULT(MMULT(BH111:BJ111,$BY$69:$CA$71),TRANSPOSE(BH111:BJ111))),"")</f>
        <v>8.3117498087806382E-3</v>
      </c>
      <c r="BQ111" s="8">
        <f t="array" ref="BQ111">IF(BE111,$CA$80*SQRT(MMULT(MMULT(BI111:BJ111,$BY$88:$BZ$89),TRANSPOSE(BI111:BJ111))),"")</f>
        <v>4.2904854604417252E-2</v>
      </c>
      <c r="BR111" s="8">
        <f t="shared" si="174"/>
        <v>0.2810542626522966</v>
      </c>
      <c r="BS111" s="8">
        <f t="array" ref="BS111">IF(BE111,$CA$110*SQRT(MMULT(MMULT(BK111:BL111,$BY$118:$BZ$119),TRANSPOSE(BK111:BL111))),"")</f>
        <v>0.13725790453543929</v>
      </c>
      <c r="BT111" s="8">
        <f t="shared" si="161"/>
        <v>8.3117498087806382E-3</v>
      </c>
      <c r="BU111" s="8">
        <f t="shared" si="175"/>
        <v>0.78952067161559036</v>
      </c>
      <c r="BV111" s="8">
        <f t="shared" si="176"/>
        <v>0.80614417123315174</v>
      </c>
      <c r="BX111" s="7" t="s">
        <v>45</v>
      </c>
      <c r="BY111" s="11">
        <f t="array" ref="BY111:BZ112">MINVERSE(MMULT(TRANSPOSE(AL16:AM165),AL16:AM165))</f>
        <v>9.5196286873632116E-2</v>
      </c>
      <c r="BZ111" s="11">
        <v>-1.9488762385848535</v>
      </c>
      <c r="CD111" s="7" t="s">
        <v>168</v>
      </c>
      <c r="CE111" s="11">
        <f t="array" ref="CE111:CF112">MINVERSE(BY118:BZ119)</f>
        <v>1353.8435454730902</v>
      </c>
      <c r="CF111" s="11">
        <v>16.510934613940339</v>
      </c>
      <c r="CM111" s="27" t="s">
        <v>90</v>
      </c>
      <c r="CN111" t="e">
        <f>IF(CN13,CN98*CN110,"")</f>
        <v>#NUM!</v>
      </c>
      <c r="CO111" t="str">
        <f t="shared" ref="CO111:DG111" si="202">IF(CO13,CO98*CO110,"")</f>
        <v/>
      </c>
      <c r="CP111" t="str">
        <f t="shared" si="202"/>
        <v/>
      </c>
      <c r="CQ111" t="str">
        <f t="shared" si="202"/>
        <v/>
      </c>
      <c r="CR111" t="str">
        <f t="shared" si="202"/>
        <v/>
      </c>
      <c r="CS111" t="str">
        <f t="shared" si="202"/>
        <v/>
      </c>
      <c r="CT111" t="str">
        <f t="shared" si="202"/>
        <v/>
      </c>
      <c r="CU111" t="str">
        <f t="shared" si="202"/>
        <v/>
      </c>
      <c r="CV111" t="str">
        <f t="shared" si="202"/>
        <v/>
      </c>
      <c r="CW111" t="str">
        <f t="shared" si="202"/>
        <v/>
      </c>
      <c r="CX111" t="str">
        <f t="shared" si="202"/>
        <v/>
      </c>
      <c r="CY111" t="str">
        <f t="shared" si="202"/>
        <v/>
      </c>
      <c r="CZ111" t="str">
        <f t="shared" si="202"/>
        <v/>
      </c>
      <c r="DA111" t="str">
        <f t="shared" si="202"/>
        <v/>
      </c>
      <c r="DB111" t="str">
        <f t="shared" si="202"/>
        <v/>
      </c>
      <c r="DC111" t="str">
        <f t="shared" si="202"/>
        <v/>
      </c>
      <c r="DD111" t="str">
        <f t="shared" si="202"/>
        <v/>
      </c>
      <c r="DE111" t="str">
        <f t="shared" si="202"/>
        <v/>
      </c>
      <c r="DF111" t="str">
        <f t="shared" si="202"/>
        <v/>
      </c>
      <c r="DG111" t="str">
        <f t="shared" si="202"/>
        <v/>
      </c>
    </row>
    <row r="112" spans="1:111">
      <c r="A112" s="20">
        <v>97</v>
      </c>
      <c r="B112" s="44"/>
      <c r="C112" s="44"/>
      <c r="D112" s="59" t="str">
        <f t="shared" ref="D112:D143" si="203">AU112</f>
        <v/>
      </c>
      <c r="E112" s="59" t="str">
        <f t="shared" si="141"/>
        <v/>
      </c>
      <c r="AG112" s="8">
        <f t="shared" ref="AG112:AG143" si="204">IF(COUNTIF(B112,"")&gt;0,0,1)</f>
        <v>0</v>
      </c>
      <c r="AH112" s="8">
        <f t="shared" ref="AH112:AH143" si="205">IF(COUNTIF(C112,"")&gt;0,0,C112)</f>
        <v>0</v>
      </c>
      <c r="AI112" s="8">
        <f t="shared" ref="AI112:AI143" si="206">IF(COUNTIF(B112,"")&gt;0,0,1)</f>
        <v>0</v>
      </c>
      <c r="AJ112" s="8">
        <f t="shared" ref="AJ112:AJ143" si="207">IF(COUNTIF(B112,"")&gt;0,0,B112)</f>
        <v>0</v>
      </c>
      <c r="AK112" s="8">
        <f t="shared" ref="AK112:AK143" si="208">IF(COUNTIF(B112,"")&gt;0,0,B112^2)</f>
        <v>0</v>
      </c>
      <c r="AL112" s="8">
        <f t="shared" ref="AL112:AL143" si="209">IF(COUNTIF(B112,"")&gt;0,0,1)</f>
        <v>0</v>
      </c>
      <c r="AM112" s="8">
        <f t="shared" ref="AM112:AM143" si="210">IF(COUNTIF(B112,"")&gt;0,0,B112^2)</f>
        <v>0</v>
      </c>
      <c r="AN112" s="8">
        <f t="shared" ref="AN112:AN143" si="211">IF(COUNTIF(B112,"")&gt;0,0,$BY$18*AI112)</f>
        <v>0</v>
      </c>
      <c r="AO112" s="8">
        <f t="shared" ref="AO112:AO143" si="212">IF(COUNTIF(B112,"")&gt;0,0,$BY$32+$BY$33*AJ112)</f>
        <v>0</v>
      </c>
      <c r="AP112" s="8">
        <f t="shared" ref="AP112:AP143" si="213">IF(COUNTIF(B112,"")&gt;0,0,$BY$48*AJ112)</f>
        <v>0</v>
      </c>
      <c r="AQ112" s="8">
        <f t="shared" ref="AQ112:AQ143" si="214">IF(COUNTIF(B112,"")&gt;0,0,$BY$63+$BY$64*AJ112+$BY$65*AK112)</f>
        <v>0</v>
      </c>
      <c r="AR112" s="8">
        <f t="shared" ref="AR112:AR143" si="215">IF(COUNTIF(B112,"")&gt;0,0,$BY$83*AJ112+$BY$84*AK112)</f>
        <v>0</v>
      </c>
      <c r="AS112" s="8">
        <f t="shared" ref="AS112:AS143" si="216">IF(COUNTIF(B112,"")&gt;0,0,$BY$99*AK112)</f>
        <v>0</v>
      </c>
      <c r="AT112" s="8">
        <f t="shared" ref="AT112:AT143" si="217">IF(COUNTIF(B112,"")&gt;0,0,$BY$113+$BY$114*AM112)</f>
        <v>0</v>
      </c>
      <c r="AU112" s="8" t="str">
        <f t="shared" ref="AU112:AU143" si="218">IF(AG112, IF( $X$48=$BX$15, (AH112-AN112)/$BY$21, IF( $X$48=$BX$28, (AH112-AO112)/$BY$36, IF( $X$48=$BX$45, (AH112-AP112)/$BY$51, IF( $X$48=$BX$58, (AH112-AQ112)/$BY$68, IF( $X$48=$BX$79, (AH112-AR112)/$BY$87, IF(  $X$48=$BX$96, (AH112-AS112)/$BY$102, IF( $X$48=$BX$109, (AH112-AT112)/$BY$117, "error" ) ) ) ) ) ) ), "")</f>
        <v/>
      </c>
      <c r="AV112" s="8" t="str">
        <f t="shared" si="163"/>
        <v/>
      </c>
      <c r="AW112" s="8" t="str">
        <f t="array" ref="AW112">IF(AG112,MMULT(MMULT(AI112:AJ112,$BY$30:$BZ$31),TRANSPOSE(AI112:AJ112)),"")</f>
        <v/>
      </c>
      <c r="AX112" s="8" t="str">
        <f t="shared" si="164"/>
        <v/>
      </c>
      <c r="AY112" s="8" t="str">
        <f t="array" ref="AY112">IF(AG112,MMULT(MMULT(AI112:AK112,$BY$60:$CA$62),TRANSPOSE(AI112:AK112)),"")</f>
        <v/>
      </c>
      <c r="AZ112" s="8" t="str">
        <f t="array" ref="AZ112">IF(AG112,MMULT(MMULT(AJ112:AK112,$BY$81:$BZ$82),TRANSPOSE(AJ112:AK112)),"")</f>
        <v/>
      </c>
      <c r="BA112" s="8" t="str">
        <f t="shared" si="165"/>
        <v/>
      </c>
      <c r="BB112" s="8" t="str">
        <f t="array" ref="BB112">IF(AG112,MMULT(MMULT(AL112:AM112,$BY$111:$BZ$112),TRANSPOSE(AL112:AM112)),"")</f>
        <v/>
      </c>
      <c r="BC112" s="8" t="str">
        <f t="shared" ref="BC112:BC143" si="219">IF(AG112,IF($X$48=$BX$15,AV112,IF($X$48=$BX$28,AW112,IF($X$48=$BX$45,AX112,IF($X$48=$BX$58,AY112,IF($X$48=$BX$79,AZ112,IF($X$48=$BX$96,BA112,IF($X$48=$BX$109,BB112,"error"))))))),"")</f>
        <v/>
      </c>
      <c r="BD112" s="8" t="str">
        <f t="shared" si="166"/>
        <v/>
      </c>
      <c r="BE112" s="8">
        <f t="shared" si="167"/>
        <v>1</v>
      </c>
      <c r="BF112" s="8">
        <f t="shared" si="168"/>
        <v>0.24000000000000016</v>
      </c>
      <c r="BG112" s="8">
        <f t="shared" ref="BG112:BG143" si="220">IF(COUNTIF(BF112,"")&gt;0,"",IF($X$48=$U$16,$BY$18,IF($X$48=$U$17,$BY$32+$BY$33*BF112,IF($X$48=$U$18,$BY$48*BF112,IF($X$48=$U$19,$BY$63+$BY$64*BF112+$BY$65*BF112^2,IF($X$48=$U$20,$BY$83*BF112+$BY$84*BF112^2,IF($X$48=$U$21,$BY$99*BF112^2,IF($X$48=$U$22,$BY$113+$BY$114*BF112^2,"error"))))))))</f>
        <v>0.80163516543567293</v>
      </c>
      <c r="BH112" s="8">
        <f t="shared" si="169"/>
        <v>1</v>
      </c>
      <c r="BI112" s="8">
        <f t="shared" si="170"/>
        <v>0.24000000000000016</v>
      </c>
      <c r="BJ112" s="8">
        <f t="shared" ref="BJ112:BJ143" si="221">IF(BE112,BF112^2,"")</f>
        <v>5.7600000000000075E-2</v>
      </c>
      <c r="BK112" s="8">
        <f t="shared" si="171"/>
        <v>1</v>
      </c>
      <c r="BL112" s="8">
        <f t="shared" ref="BL112:BL143" si="222">IF(BE112,BF112^2,"")</f>
        <v>5.7600000000000075E-2</v>
      </c>
      <c r="BM112" s="8">
        <f t="shared" si="172"/>
        <v>0.14428097038043194</v>
      </c>
      <c r="BN112" s="8">
        <f t="array" ref="BN112">IF(BE112,$CA$29*SQRT(MMULT(MMULT(BH112:BI112,$BY$37:$BZ$38),TRANSPOSE(BH112:BI112))),"")</f>
        <v>5.1336574731114012E-2</v>
      </c>
      <c r="BO112" s="8">
        <f t="shared" si="173"/>
        <v>0.1105584265982477</v>
      </c>
      <c r="BP112" s="8">
        <f t="array" ref="BP112">IF(BE112,$CA$59*SQRT(MMULT(MMULT(BH112:BJ112,$BY$69:$CA$71),TRANSPOSE(BH112:BJ112))),"")</f>
        <v>8.50292347328864E-3</v>
      </c>
      <c r="BQ112" s="8">
        <f t="array" ref="BQ112">IF(BE112,$CA$80*SQRT(MMULT(MMULT(BI112:BJ112,$BY$88:$BZ$89),TRANSPOSE(BI112:BJ112))),"")</f>
        <v>4.3923640079739215E-2</v>
      </c>
      <c r="BR112" s="8">
        <f t="shared" si="174"/>
        <v>0.28700233624416238</v>
      </c>
      <c r="BS112" s="8">
        <f t="array" ref="BS112">IF(BE112,$CA$110*SQRT(MMULT(MMULT(BK112:BL112,$BY$118:$BZ$119),TRANSPOSE(BK112:BL112))),"")</f>
        <v>0.14028168239678215</v>
      </c>
      <c r="BT112" s="8">
        <f t="shared" ref="BT112:BT143" si="223">IF(BE112,IF($X$48=$BX$15,BM112,IF($X$48=$BX$28,BN112,IF($X$48=$BX$45,BO112,IF($X$48=$BX$58,BP112,IF($X$48=$BX$79,BQ112,IF($X$48=$BX$96,BR112,IF($X$48=$BX$109,BS112,"error"))))))),"")</f>
        <v>8.50292347328864E-3</v>
      </c>
      <c r="BU112" s="8">
        <f t="shared" si="175"/>
        <v>0.7931322419623843</v>
      </c>
      <c r="BV112" s="8">
        <f t="shared" si="176"/>
        <v>0.81013808890896155</v>
      </c>
      <c r="BX112" s="7"/>
      <c r="BY112" s="11">
        <v>-1.9488762385848535</v>
      </c>
      <c r="BZ112" s="11">
        <v>159.80158472109093</v>
      </c>
      <c r="CB112" s="8" t="s">
        <v>135</v>
      </c>
      <c r="CC112" s="8" t="s">
        <v>136</v>
      </c>
      <c r="CD112" s="7"/>
      <c r="CE112" s="11">
        <v>16.510934613940329</v>
      </c>
      <c r="CF112" s="11">
        <v>0.80650563485846061</v>
      </c>
    </row>
    <row r="113" spans="1:96">
      <c r="A113" s="20">
        <v>98</v>
      </c>
      <c r="B113" s="44"/>
      <c r="C113" s="44"/>
      <c r="D113" s="59" t="str">
        <f t="shared" si="203"/>
        <v/>
      </c>
      <c r="E113" s="59" t="str">
        <f t="shared" si="141"/>
        <v/>
      </c>
      <c r="AG113" s="8">
        <f t="shared" si="204"/>
        <v>0</v>
      </c>
      <c r="AH113" s="8">
        <f t="shared" si="205"/>
        <v>0</v>
      </c>
      <c r="AI113" s="8">
        <f t="shared" si="206"/>
        <v>0</v>
      </c>
      <c r="AJ113" s="8">
        <f t="shared" si="207"/>
        <v>0</v>
      </c>
      <c r="AK113" s="8">
        <f t="shared" si="208"/>
        <v>0</v>
      </c>
      <c r="AL113" s="8">
        <f t="shared" si="209"/>
        <v>0</v>
      </c>
      <c r="AM113" s="8">
        <f t="shared" si="210"/>
        <v>0</v>
      </c>
      <c r="AN113" s="8">
        <f t="shared" si="211"/>
        <v>0</v>
      </c>
      <c r="AO113" s="8">
        <f t="shared" si="212"/>
        <v>0</v>
      </c>
      <c r="AP113" s="8">
        <f t="shared" si="213"/>
        <v>0</v>
      </c>
      <c r="AQ113" s="8">
        <f t="shared" si="214"/>
        <v>0</v>
      </c>
      <c r="AR113" s="8">
        <f t="shared" si="215"/>
        <v>0</v>
      </c>
      <c r="AS113" s="8">
        <f t="shared" si="216"/>
        <v>0</v>
      </c>
      <c r="AT113" s="8">
        <f t="shared" si="217"/>
        <v>0</v>
      </c>
      <c r="AU113" s="8" t="str">
        <f t="shared" si="218"/>
        <v/>
      </c>
      <c r="AV113" s="8" t="str">
        <f t="shared" si="163"/>
        <v/>
      </c>
      <c r="AW113" s="8" t="str">
        <f t="array" ref="AW113">IF(AG113,MMULT(MMULT(AI113:AJ113,$BY$30:$BZ$31),TRANSPOSE(AI113:AJ113)),"")</f>
        <v/>
      </c>
      <c r="AX113" s="8" t="str">
        <f t="shared" si="164"/>
        <v/>
      </c>
      <c r="AY113" s="8" t="str">
        <f t="array" ref="AY113">IF(AG113,MMULT(MMULT(AI113:AK113,$BY$60:$CA$62),TRANSPOSE(AI113:AK113)),"")</f>
        <v/>
      </c>
      <c r="AZ113" s="8" t="str">
        <f t="array" ref="AZ113">IF(AG113,MMULT(MMULT(AJ113:AK113,$BY$81:$BZ$82),TRANSPOSE(AJ113:AK113)),"")</f>
        <v/>
      </c>
      <c r="BA113" s="8" t="str">
        <f t="shared" si="165"/>
        <v/>
      </c>
      <c r="BB113" s="8" t="str">
        <f t="array" ref="BB113">IF(AG113,MMULT(MMULT(AL113:AM113,$BY$111:$BZ$112),TRANSPOSE(AL113:AM113)),"")</f>
        <v/>
      </c>
      <c r="BC113" s="8" t="str">
        <f t="shared" si="219"/>
        <v/>
      </c>
      <c r="BD113" s="8" t="str">
        <f t="shared" si="166"/>
        <v/>
      </c>
      <c r="BE113" s="8">
        <f t="shared" si="167"/>
        <v>1</v>
      </c>
      <c r="BF113" s="8">
        <f t="shared" si="168"/>
        <v>0.24250000000000016</v>
      </c>
      <c r="BG113" s="8">
        <f t="shared" si="220"/>
        <v>0.8053547006956715</v>
      </c>
      <c r="BH113" s="8">
        <f t="shared" si="169"/>
        <v>1</v>
      </c>
      <c r="BI113" s="8">
        <f t="shared" si="170"/>
        <v>0.24250000000000016</v>
      </c>
      <c r="BJ113" s="8">
        <f t="shared" si="221"/>
        <v>5.8806250000000081E-2</v>
      </c>
      <c r="BK113" s="8">
        <f t="shared" si="171"/>
        <v>1</v>
      </c>
      <c r="BL113" s="8">
        <f t="shared" si="222"/>
        <v>5.8806250000000081E-2</v>
      </c>
      <c r="BM113" s="8">
        <f t="shared" si="172"/>
        <v>0.14428097038043194</v>
      </c>
      <c r="BN113" s="8">
        <f t="array" ref="BN113">IF(BE113,$CA$29*SQRT(MMULT(MMULT(BH113:BI113,$BY$37:$BZ$38),TRANSPOSE(BH113:BI113))),"")</f>
        <v>5.1971852740092132E-2</v>
      </c>
      <c r="BO113" s="8">
        <f t="shared" si="173"/>
        <v>0.11171007687531279</v>
      </c>
      <c r="BP113" s="8">
        <f t="array" ref="BP113">IF(BE113,$CA$59*SQRT(MMULT(MMULT(BH113:BJ113,$BY$69:$CA$71),TRANSPOSE(BH113:BJ113))),"")</f>
        <v>8.7098918734519297E-3</v>
      </c>
      <c r="BQ113" s="8">
        <f t="array" ref="BQ113">IF(BE113,$CA$80*SQRT(MMULT(MMULT(BI113:BJ113,$BY$88:$BZ$89),TRANSPOSE(BI113:BJ113))),"")</f>
        <v>4.4996060263588621E-2</v>
      </c>
      <c r="BR113" s="8">
        <f t="shared" si="174"/>
        <v>0.29301269332913671</v>
      </c>
      <c r="BS113" s="8">
        <f t="array" ref="BS113">IF(BE113,$CA$110*SQRT(MMULT(MMULT(BK113:BL113,$BY$118:$BZ$119),TRANSPOSE(BK113:BL113))),"")</f>
        <v>0.14335154942196493</v>
      </c>
      <c r="BT113" s="8">
        <f t="shared" si="223"/>
        <v>8.7098918734519297E-3</v>
      </c>
      <c r="BU113" s="8">
        <f t="shared" si="175"/>
        <v>0.79664480882221955</v>
      </c>
      <c r="BV113" s="8">
        <f t="shared" si="176"/>
        <v>0.81406459256912345</v>
      </c>
      <c r="BX113" s="7" t="s">
        <v>5</v>
      </c>
      <c r="BY113" s="11">
        <f t="array" ref="BY113:BY114">MMULT(BY111:BZ112,MMULT(TRANSPOSE(AL16:AM165),AH16:AH165))</f>
        <v>0.207582612471059</v>
      </c>
      <c r="BZ113" s="7" t="s">
        <v>59</v>
      </c>
      <c r="CA113" s="7">
        <f>TDIST(ABS(BY113/BY120),BY116,2)</f>
        <v>2.4791870611977927E-5</v>
      </c>
      <c r="CB113" s="7">
        <f>BY113-TINV(0.05,$BY$116)*BY120</f>
        <v>0.13922140786745335</v>
      </c>
      <c r="CC113" s="7">
        <f>BY113+TINV(0.05,$BY$116)*BY120</f>
        <v>0.27594381707466464</v>
      </c>
      <c r="CD113" s="7" t="s">
        <v>162</v>
      </c>
      <c r="CE113" s="11">
        <f>Q57</f>
        <v>0</v>
      </c>
      <c r="CF113" s="7" t="s">
        <v>169</v>
      </c>
      <c r="CG113" s="11">
        <f>BY113-CE113</f>
        <v>0.207582612471059</v>
      </c>
      <c r="CH113" s="7" t="s">
        <v>175</v>
      </c>
      <c r="CI113" s="7">
        <f>CG113^2/BY120^2</f>
        <v>43.772603743353208</v>
      </c>
      <c r="CJ113" s="7" t="s">
        <v>176</v>
      </c>
      <c r="CK113" s="7">
        <f>_xlfn.F.DIST.RT(CI113,1,BY116)</f>
        <v>2.4791870611977974E-5</v>
      </c>
      <c r="CM113" s="1" t="str">
        <f>BX28</f>
        <v>model 1</v>
      </c>
      <c r="CN113" s="30" t="s">
        <v>112</v>
      </c>
      <c r="CO113" s="30"/>
      <c r="CP113" s="30"/>
      <c r="CQ113" s="30"/>
      <c r="CR113" s="30"/>
    </row>
    <row r="114" spans="1:96">
      <c r="A114" s="20">
        <v>99</v>
      </c>
      <c r="B114" s="44"/>
      <c r="C114" s="44"/>
      <c r="D114" s="59" t="str">
        <f t="shared" si="203"/>
        <v/>
      </c>
      <c r="E114" s="59" t="str">
        <f t="shared" si="141"/>
        <v/>
      </c>
      <c r="AG114" s="8">
        <f t="shared" si="204"/>
        <v>0</v>
      </c>
      <c r="AH114" s="8">
        <f t="shared" si="205"/>
        <v>0</v>
      </c>
      <c r="AI114" s="8">
        <f t="shared" si="206"/>
        <v>0</v>
      </c>
      <c r="AJ114" s="8">
        <f t="shared" si="207"/>
        <v>0</v>
      </c>
      <c r="AK114" s="8">
        <f t="shared" si="208"/>
        <v>0</v>
      </c>
      <c r="AL114" s="8">
        <f t="shared" si="209"/>
        <v>0</v>
      </c>
      <c r="AM114" s="8">
        <f t="shared" si="210"/>
        <v>0</v>
      </c>
      <c r="AN114" s="8">
        <f t="shared" si="211"/>
        <v>0</v>
      </c>
      <c r="AO114" s="8">
        <f t="shared" si="212"/>
        <v>0</v>
      </c>
      <c r="AP114" s="8">
        <f t="shared" si="213"/>
        <v>0</v>
      </c>
      <c r="AQ114" s="8">
        <f t="shared" si="214"/>
        <v>0</v>
      </c>
      <c r="AR114" s="8">
        <f t="shared" si="215"/>
        <v>0</v>
      </c>
      <c r="AS114" s="8">
        <f t="shared" si="216"/>
        <v>0</v>
      </c>
      <c r="AT114" s="8">
        <f t="shared" si="217"/>
        <v>0</v>
      </c>
      <c r="AU114" s="8" t="str">
        <f t="shared" si="218"/>
        <v/>
      </c>
      <c r="AV114" s="8" t="str">
        <f t="shared" si="163"/>
        <v/>
      </c>
      <c r="AW114" s="8" t="str">
        <f t="array" ref="AW114">IF(AG114,MMULT(MMULT(AI114:AJ114,$BY$30:$BZ$31),TRANSPOSE(AI114:AJ114)),"")</f>
        <v/>
      </c>
      <c r="AX114" s="8" t="str">
        <f t="shared" si="164"/>
        <v/>
      </c>
      <c r="AY114" s="8" t="str">
        <f t="array" ref="AY114">IF(AG114,MMULT(MMULT(AI114:AK114,$BY$60:$CA$62),TRANSPOSE(AI114:AK114)),"")</f>
        <v/>
      </c>
      <c r="AZ114" s="8" t="str">
        <f t="array" ref="AZ114">IF(AG114,MMULT(MMULT(AJ114:AK114,$BY$81:$BZ$82),TRANSPOSE(AJ114:AK114)),"")</f>
        <v/>
      </c>
      <c r="BA114" s="8" t="str">
        <f t="shared" si="165"/>
        <v/>
      </c>
      <c r="BB114" s="8" t="str">
        <f t="array" ref="BB114">IF(AG114,MMULT(MMULT(AL114:AM114,$BY$111:$BZ$112),TRANSPOSE(AL114:AM114)),"")</f>
        <v/>
      </c>
      <c r="BC114" s="8" t="str">
        <f t="shared" si="219"/>
        <v/>
      </c>
      <c r="BD114" s="8" t="str">
        <f t="shared" si="166"/>
        <v/>
      </c>
      <c r="BE114" s="8">
        <f t="shared" si="167"/>
        <v>1</v>
      </c>
      <c r="BF114" s="8">
        <f t="shared" si="168"/>
        <v>0.24500000000000016</v>
      </c>
      <c r="BG114" s="8">
        <f t="shared" si="220"/>
        <v>0.80899102720436677</v>
      </c>
      <c r="BH114" s="8">
        <f t="shared" si="169"/>
        <v>1</v>
      </c>
      <c r="BI114" s="8">
        <f t="shared" si="170"/>
        <v>0.24500000000000016</v>
      </c>
      <c r="BJ114" s="8">
        <f t="shared" si="221"/>
        <v>6.0025000000000078E-2</v>
      </c>
      <c r="BK114" s="8">
        <f t="shared" si="171"/>
        <v>1</v>
      </c>
      <c r="BL114" s="8">
        <f t="shared" si="222"/>
        <v>6.0025000000000078E-2</v>
      </c>
      <c r="BM114" s="8">
        <f t="shared" si="172"/>
        <v>0.14428097038043194</v>
      </c>
      <c r="BN114" s="8">
        <f t="array" ref="BN114">IF(BE114,$CA$29*SQRT(MMULT(MMULT(BH114:BI114,$BY$37:$BZ$38),TRANSPOSE(BH114:BI114))),"")</f>
        <v>5.2608923926106672E-2</v>
      </c>
      <c r="BO114" s="8">
        <f t="shared" si="173"/>
        <v>0.11286172715237786</v>
      </c>
      <c r="BP114" s="8">
        <f t="array" ref="BP114">IF(BE114,$CA$59*SQRT(MMULT(MMULT(BH114:BJ114,$BY$69:$CA$71),TRANSPOSE(BH114:BJ114))),"")</f>
        <v>8.9326375065719391E-3</v>
      </c>
      <c r="BQ114" s="8">
        <f t="array" ref="BQ114">IF(BE114,$CA$80*SQRT(MMULT(MMULT(BI114:BJ114,$BY$88:$BZ$89),TRANSPOSE(BI114:BJ114))),"")</f>
        <v>4.6121701336078819E-2</v>
      </c>
      <c r="BR114" s="8">
        <f t="shared" si="174"/>
        <v>0.29908533390721959</v>
      </c>
      <c r="BS114" s="8">
        <f t="array" ref="BS114">IF(BE114,$CA$110*SQRT(MMULT(MMULT(BK114:BL114,$BY$118:$BZ$119),TRANSPOSE(BK114:BL114))),"")</f>
        <v>0.14646703035583961</v>
      </c>
      <c r="BT114" s="8">
        <f t="shared" si="223"/>
        <v>8.9326375065719391E-3</v>
      </c>
      <c r="BU114" s="8">
        <f t="shared" si="175"/>
        <v>0.80005838969779486</v>
      </c>
      <c r="BV114" s="8">
        <f t="shared" si="176"/>
        <v>0.81792366471093869</v>
      </c>
      <c r="BX114" s="7" t="s">
        <v>17</v>
      </c>
      <c r="BY114" s="11">
        <v>10.482957530660315</v>
      </c>
      <c r="BZ114" s="7" t="s">
        <v>59</v>
      </c>
      <c r="CA114" s="7">
        <f>TDIST(ABS(BY114/BY121),BY116,2)</f>
        <v>3.0883502233642825E-6</v>
      </c>
      <c r="CB114" s="7">
        <f>BY114-TINV(0.05,$BY$116)*BY121</f>
        <v>7.6821049992023323</v>
      </c>
      <c r="CC114" s="7">
        <f>BY114+TINV(0.05,$BY$116)*BY121</f>
        <v>13.283810062118297</v>
      </c>
      <c r="CD114" s="7" t="s">
        <v>164</v>
      </c>
      <c r="CE114" s="11">
        <f>Q58</f>
        <v>0</v>
      </c>
      <c r="CG114" s="11">
        <f>BY114-CE114</f>
        <v>10.482957530660315</v>
      </c>
      <c r="CH114" s="7" t="s">
        <v>179</v>
      </c>
      <c r="CI114" s="7">
        <f>CG114^2/BY121^2</f>
        <v>66.50082206934988</v>
      </c>
      <c r="CJ114" s="7" t="s">
        <v>180</v>
      </c>
      <c r="CK114" s="7">
        <f>_xlfn.F.DIST.RT(CI114,1,BY116)</f>
        <v>3.0883502233642762E-6</v>
      </c>
      <c r="CM114" t="s">
        <v>99</v>
      </c>
      <c r="CN114">
        <f>TINV(BY12,$BY$35)</f>
        <v>2.1788128296672284</v>
      </c>
    </row>
    <row r="115" spans="1:96">
      <c r="A115" s="20">
        <v>100</v>
      </c>
      <c r="B115" s="44"/>
      <c r="C115" s="44"/>
      <c r="D115" s="59" t="str">
        <f t="shared" si="203"/>
        <v/>
      </c>
      <c r="E115" s="59" t="str">
        <f t="shared" si="141"/>
        <v/>
      </c>
      <c r="AG115" s="8">
        <f t="shared" si="204"/>
        <v>0</v>
      </c>
      <c r="AH115" s="8">
        <f t="shared" si="205"/>
        <v>0</v>
      </c>
      <c r="AI115" s="8">
        <f t="shared" si="206"/>
        <v>0</v>
      </c>
      <c r="AJ115" s="8">
        <f t="shared" si="207"/>
        <v>0</v>
      </c>
      <c r="AK115" s="8">
        <f t="shared" si="208"/>
        <v>0</v>
      </c>
      <c r="AL115" s="8">
        <f t="shared" si="209"/>
        <v>0</v>
      </c>
      <c r="AM115" s="8">
        <f t="shared" si="210"/>
        <v>0</v>
      </c>
      <c r="AN115" s="8">
        <f t="shared" si="211"/>
        <v>0</v>
      </c>
      <c r="AO115" s="8">
        <f t="shared" si="212"/>
        <v>0</v>
      </c>
      <c r="AP115" s="8">
        <f t="shared" si="213"/>
        <v>0</v>
      </c>
      <c r="AQ115" s="8">
        <f t="shared" si="214"/>
        <v>0</v>
      </c>
      <c r="AR115" s="8">
        <f t="shared" si="215"/>
        <v>0</v>
      </c>
      <c r="AS115" s="8">
        <f t="shared" si="216"/>
        <v>0</v>
      </c>
      <c r="AT115" s="8">
        <f t="shared" si="217"/>
        <v>0</v>
      </c>
      <c r="AU115" s="8" t="str">
        <f t="shared" si="218"/>
        <v/>
      </c>
      <c r="AV115" s="8" t="str">
        <f t="shared" si="163"/>
        <v/>
      </c>
      <c r="AW115" s="8" t="str">
        <f t="array" ref="AW115">IF(AG115,MMULT(MMULT(AI115:AJ115,$BY$30:$BZ$31),TRANSPOSE(AI115:AJ115)),"")</f>
        <v/>
      </c>
      <c r="AX115" s="8" t="str">
        <f t="shared" si="164"/>
        <v/>
      </c>
      <c r="AY115" s="8" t="str">
        <f t="array" ref="AY115">IF(AG115,MMULT(MMULT(AI115:AK115,$BY$60:$CA$62),TRANSPOSE(AI115:AK115)),"")</f>
        <v/>
      </c>
      <c r="AZ115" s="8" t="str">
        <f t="array" ref="AZ115">IF(AG115,MMULT(MMULT(AJ115:AK115,$BY$81:$BZ$82),TRANSPOSE(AJ115:AK115)),"")</f>
        <v/>
      </c>
      <c r="BA115" s="8" t="str">
        <f t="shared" si="165"/>
        <v/>
      </c>
      <c r="BB115" s="8" t="str">
        <f t="array" ref="BB115">IF(AG115,MMULT(MMULT(AL115:AM115,$BY$111:$BZ$112),TRANSPOSE(AL115:AM115)),"")</f>
        <v/>
      </c>
      <c r="BC115" s="8" t="str">
        <f t="shared" si="219"/>
        <v/>
      </c>
      <c r="BD115" s="8" t="str">
        <f t="shared" si="166"/>
        <v/>
      </c>
      <c r="BE115" s="8">
        <f t="shared" si="167"/>
        <v>1</v>
      </c>
      <c r="BF115" s="8">
        <f t="shared" si="168"/>
        <v>0.24750000000000016</v>
      </c>
      <c r="BG115" s="8">
        <f t="shared" si="220"/>
        <v>0.8125441449617592</v>
      </c>
      <c r="BH115" s="8">
        <f t="shared" si="169"/>
        <v>1</v>
      </c>
      <c r="BI115" s="8">
        <f t="shared" si="170"/>
        <v>0.24750000000000016</v>
      </c>
      <c r="BJ115" s="8">
        <f t="shared" si="221"/>
        <v>6.1256250000000081E-2</v>
      </c>
      <c r="BK115" s="8">
        <f t="shared" si="171"/>
        <v>1</v>
      </c>
      <c r="BL115" s="8">
        <f t="shared" si="222"/>
        <v>6.1256250000000081E-2</v>
      </c>
      <c r="BM115" s="8">
        <f t="shared" si="172"/>
        <v>0.14428097038043194</v>
      </c>
      <c r="BN115" s="8">
        <f t="array" ref="BN115">IF(BE115,$CA$29*SQRT(MMULT(MMULT(BH115:BI115,$BY$37:$BZ$38),TRANSPOSE(BH115:BI115))),"")</f>
        <v>5.3247723926928781E-2</v>
      </c>
      <c r="BO115" s="8">
        <f t="shared" si="173"/>
        <v>0.11401337742944294</v>
      </c>
      <c r="BP115" s="8">
        <f t="array" ref="BP115">IF(BE115,$CA$59*SQRT(MMULT(MMULT(BH115:BJ115,$BY$69:$CA$71),TRANSPOSE(BH115:BJ115))),"")</f>
        <v>9.1710864080051299E-3</v>
      </c>
      <c r="BQ115" s="8">
        <f t="array" ref="BQ115">IF(BE115,$CA$80*SQRT(MMULT(MMULT(BI115:BJ115,$BY$88:$BZ$89),TRANSPOSE(BI115:BJ115))),"")</f>
        <v>4.7300067854272404E-2</v>
      </c>
      <c r="BR115" s="8">
        <f t="shared" si="174"/>
        <v>0.30522025797841101</v>
      </c>
      <c r="BS115" s="8">
        <f t="array" ref="BS115">IF(BE115,$CA$110*SQRT(MMULT(MMULT(BK115:BL115,$BY$118:$BZ$119),TRANSPOSE(BK115:BL115))),"")</f>
        <v>0.14962767209399741</v>
      </c>
      <c r="BT115" s="8">
        <f t="shared" si="223"/>
        <v>9.1710864080051299E-3</v>
      </c>
      <c r="BU115" s="8">
        <f t="shared" si="175"/>
        <v>0.80337305855375407</v>
      </c>
      <c r="BV115" s="8">
        <f t="shared" si="176"/>
        <v>0.82171523136976432</v>
      </c>
      <c r="BX115" s="7" t="s">
        <v>48</v>
      </c>
      <c r="BY115" s="7">
        <f>SUMPRODUCT((AH16:AH165-AT16:AT165),(AH16:AH165-AT16:AT165))</f>
        <v>0.12409114816977888</v>
      </c>
      <c r="CB115" s="29"/>
      <c r="CC115" s="29"/>
      <c r="CD115" s="7" t="s">
        <v>171</v>
      </c>
      <c r="CE115" s="11">
        <f t="array" ref="CE115">(1/BY110)*MMULT(MMULT(TRANSPOSE(CG113:CG114),CE111:CF112),CG113:CG114)</f>
        <v>109.41245456449002</v>
      </c>
      <c r="CF115" s="7" t="s">
        <v>172</v>
      </c>
      <c r="CG115" s="7">
        <f>_xlfn.F.DIST.RT(CE115,BY110,BY116)</f>
        <v>1.974201314428159E-8</v>
      </c>
      <c r="CM115" t="s">
        <v>108</v>
      </c>
      <c r="CN115">
        <f>$BY$32/$BY$33</f>
        <v>3.5714595991588417E-2</v>
      </c>
    </row>
    <row r="116" spans="1:96">
      <c r="A116" s="20">
        <v>101</v>
      </c>
      <c r="B116" s="44"/>
      <c r="C116" s="44"/>
      <c r="D116" s="59" t="str">
        <f t="shared" si="203"/>
        <v/>
      </c>
      <c r="E116" s="59" t="str">
        <f t="shared" si="141"/>
        <v/>
      </c>
      <c r="AG116" s="8">
        <f t="shared" si="204"/>
        <v>0</v>
      </c>
      <c r="AH116" s="8">
        <f t="shared" si="205"/>
        <v>0</v>
      </c>
      <c r="AI116" s="8">
        <f t="shared" si="206"/>
        <v>0</v>
      </c>
      <c r="AJ116" s="8">
        <f t="shared" si="207"/>
        <v>0</v>
      </c>
      <c r="AK116" s="8">
        <f t="shared" si="208"/>
        <v>0</v>
      </c>
      <c r="AL116" s="8">
        <f t="shared" si="209"/>
        <v>0</v>
      </c>
      <c r="AM116" s="8">
        <f t="shared" si="210"/>
        <v>0</v>
      </c>
      <c r="AN116" s="8">
        <f t="shared" si="211"/>
        <v>0</v>
      </c>
      <c r="AO116" s="8">
        <f t="shared" si="212"/>
        <v>0</v>
      </c>
      <c r="AP116" s="8">
        <f t="shared" si="213"/>
        <v>0</v>
      </c>
      <c r="AQ116" s="8">
        <f t="shared" si="214"/>
        <v>0</v>
      </c>
      <c r="AR116" s="8">
        <f t="shared" si="215"/>
        <v>0</v>
      </c>
      <c r="AS116" s="8">
        <f t="shared" si="216"/>
        <v>0</v>
      </c>
      <c r="AT116" s="8">
        <f t="shared" si="217"/>
        <v>0</v>
      </c>
      <c r="AU116" s="8" t="str">
        <f t="shared" si="218"/>
        <v/>
      </c>
      <c r="AV116" s="8" t="str">
        <f t="shared" si="163"/>
        <v/>
      </c>
      <c r="AW116" s="8" t="str">
        <f t="array" ref="AW116">IF(AG116,MMULT(MMULT(AI116:AJ116,$BY$30:$BZ$31),TRANSPOSE(AI116:AJ116)),"")</f>
        <v/>
      </c>
      <c r="AX116" s="8" t="str">
        <f t="shared" si="164"/>
        <v/>
      </c>
      <c r="AY116" s="8" t="str">
        <f t="array" ref="AY116">IF(AG116,MMULT(MMULT(AI116:AK116,$BY$60:$CA$62),TRANSPOSE(AI116:AK116)),"")</f>
        <v/>
      </c>
      <c r="AZ116" s="8" t="str">
        <f t="array" ref="AZ116">IF(AG116,MMULT(MMULT(AJ116:AK116,$BY$81:$BZ$82),TRANSPOSE(AJ116:AK116)),"")</f>
        <v/>
      </c>
      <c r="BA116" s="8" t="str">
        <f t="shared" si="165"/>
        <v/>
      </c>
      <c r="BB116" s="8" t="str">
        <f t="array" ref="BB116">IF(AG116,MMULT(MMULT(AL116:AM116,$BY$111:$BZ$112),TRANSPOSE(AL116:AM116)),"")</f>
        <v/>
      </c>
      <c r="BC116" s="8" t="str">
        <f t="shared" si="219"/>
        <v/>
      </c>
      <c r="BD116" s="8" t="str">
        <f t="shared" si="166"/>
        <v/>
      </c>
      <c r="BE116" s="8">
        <f t="shared" si="167"/>
        <v>1</v>
      </c>
      <c r="BF116" s="8">
        <f t="shared" si="168"/>
        <v>0.25000000000000017</v>
      </c>
      <c r="BG116" s="8">
        <f t="shared" si="220"/>
        <v>0.81601405396784832</v>
      </c>
      <c r="BH116" s="8">
        <f t="shared" si="169"/>
        <v>1</v>
      </c>
      <c r="BI116" s="8">
        <f t="shared" si="170"/>
        <v>0.25000000000000017</v>
      </c>
      <c r="BJ116" s="8">
        <f t="shared" si="221"/>
        <v>6.2500000000000083E-2</v>
      </c>
      <c r="BK116" s="8">
        <f t="shared" si="171"/>
        <v>1</v>
      </c>
      <c r="BL116" s="8">
        <f t="shared" si="222"/>
        <v>6.2500000000000083E-2</v>
      </c>
      <c r="BM116" s="8">
        <f t="shared" si="172"/>
        <v>0.14428097038043194</v>
      </c>
      <c r="BN116" s="8">
        <f t="array" ref="BN116">IF(BE116,$CA$29*SQRT(MMULT(MMULT(BH116:BI116,$BY$37:$BZ$38),TRANSPOSE(BH116:BI116))),"")</f>
        <v>5.3888191261578407E-2</v>
      </c>
      <c r="BO116" s="8">
        <f t="shared" si="173"/>
        <v>0.11516502770650804</v>
      </c>
      <c r="BP116" s="8">
        <f t="array" ref="BP116">IF(BE116,$CA$59*SQRT(MMULT(MMULT(BH116:BJ116,$BY$69:$CA$71),TRANSPOSE(BH116:BJ116))),"")</f>
        <v>9.4251160560661542E-3</v>
      </c>
      <c r="BQ116" s="8">
        <f t="array" ref="BQ116">IF(BE116,$CA$80*SQRT(MMULT(MMULT(BI116:BJ116,$BY$88:$BZ$89),TRANSPOSE(BI116:BJ116))),"")</f>
        <v>4.8530597621996435E-2</v>
      </c>
      <c r="BR116" s="8">
        <f t="shared" si="174"/>
        <v>0.31141746554271094</v>
      </c>
      <c r="BS116" s="8">
        <f t="array" ref="BS116">IF(BE116,$CA$110*SQRT(MMULT(MMULT(BK116:BL116,$BY$118:$BZ$119),TRANSPOSE(BK116:BL116))),"")</f>
        <v>0.15283304277099766</v>
      </c>
      <c r="BT116" s="8">
        <f t="shared" si="223"/>
        <v>9.4251160560661542E-3</v>
      </c>
      <c r="BU116" s="8">
        <f t="shared" si="175"/>
        <v>0.80658893791178221</v>
      </c>
      <c r="BV116" s="8">
        <f t="shared" si="176"/>
        <v>0.82543917002391443</v>
      </c>
      <c r="BX116" s="7" t="s">
        <v>134</v>
      </c>
      <c r="BY116" s="7">
        <f>BY13-BY110</f>
        <v>12</v>
      </c>
      <c r="BZ116" s="7" t="s">
        <v>83</v>
      </c>
      <c r="CA116" s="7">
        <f>BY13-1</f>
        <v>13</v>
      </c>
      <c r="CM116" t="s">
        <v>93</v>
      </c>
      <c r="CN116" s="11">
        <f>1/$BY$33</f>
        <v>0.33450688753880697</v>
      </c>
    </row>
    <row r="117" spans="1:96">
      <c r="A117" s="20">
        <v>102</v>
      </c>
      <c r="B117" s="44"/>
      <c r="C117" s="44"/>
      <c r="D117" s="59" t="str">
        <f t="shared" si="203"/>
        <v/>
      </c>
      <c r="E117" s="59" t="str">
        <f t="shared" si="141"/>
        <v/>
      </c>
      <c r="AG117" s="8">
        <f t="shared" si="204"/>
        <v>0</v>
      </c>
      <c r="AH117" s="8">
        <f t="shared" si="205"/>
        <v>0</v>
      </c>
      <c r="AI117" s="8">
        <f t="shared" si="206"/>
        <v>0</v>
      </c>
      <c r="AJ117" s="8">
        <f t="shared" si="207"/>
        <v>0</v>
      </c>
      <c r="AK117" s="8">
        <f t="shared" si="208"/>
        <v>0</v>
      </c>
      <c r="AL117" s="8">
        <f t="shared" si="209"/>
        <v>0</v>
      </c>
      <c r="AM117" s="8">
        <f t="shared" si="210"/>
        <v>0</v>
      </c>
      <c r="AN117" s="8">
        <f t="shared" si="211"/>
        <v>0</v>
      </c>
      <c r="AO117" s="8">
        <f t="shared" si="212"/>
        <v>0</v>
      </c>
      <c r="AP117" s="8">
        <f t="shared" si="213"/>
        <v>0</v>
      </c>
      <c r="AQ117" s="8">
        <f t="shared" si="214"/>
        <v>0</v>
      </c>
      <c r="AR117" s="8">
        <f t="shared" si="215"/>
        <v>0</v>
      </c>
      <c r="AS117" s="8">
        <f t="shared" si="216"/>
        <v>0</v>
      </c>
      <c r="AT117" s="8">
        <f t="shared" si="217"/>
        <v>0</v>
      </c>
      <c r="AU117" s="8" t="str">
        <f t="shared" si="218"/>
        <v/>
      </c>
      <c r="AV117" s="8" t="str">
        <f t="shared" si="163"/>
        <v/>
      </c>
      <c r="AW117" s="8" t="str">
        <f t="array" ref="AW117">IF(AG117,MMULT(MMULT(AI117:AJ117,$BY$30:$BZ$31),TRANSPOSE(AI117:AJ117)),"")</f>
        <v/>
      </c>
      <c r="AX117" s="8" t="str">
        <f t="shared" si="164"/>
        <v/>
      </c>
      <c r="AY117" s="8" t="str">
        <f t="array" ref="AY117">IF(AG117,MMULT(MMULT(AI117:AK117,$BY$60:$CA$62),TRANSPOSE(AI117:AK117)),"")</f>
        <v/>
      </c>
      <c r="AZ117" s="8" t="str">
        <f t="array" ref="AZ117">IF(AG117,MMULT(MMULT(AJ117:AK117,$BY$81:$BZ$82),TRANSPOSE(AJ117:AK117)),"")</f>
        <v/>
      </c>
      <c r="BA117" s="8" t="str">
        <f t="shared" si="165"/>
        <v/>
      </c>
      <c r="BB117" s="8" t="str">
        <f t="array" ref="BB117">IF(AG117,MMULT(MMULT(AL117:AM117,$BY$111:$BZ$112),TRANSPOSE(AL117:AM117)),"")</f>
        <v/>
      </c>
      <c r="BC117" s="8" t="str">
        <f t="shared" si="219"/>
        <v/>
      </c>
      <c r="BD117" s="8" t="str">
        <f t="shared" si="166"/>
        <v/>
      </c>
      <c r="BE117" s="8">
        <f t="shared" si="167"/>
        <v>0</v>
      </c>
      <c r="BF117" s="8"/>
      <c r="BG117" s="8" t="str">
        <f t="shared" si="220"/>
        <v/>
      </c>
      <c r="BH117" s="8" t="str">
        <f t="shared" si="169"/>
        <v/>
      </c>
      <c r="BI117" s="8" t="str">
        <f t="shared" si="170"/>
        <v/>
      </c>
      <c r="BJ117" s="8" t="str">
        <f t="shared" si="221"/>
        <v/>
      </c>
      <c r="BK117" s="8" t="str">
        <f t="shared" si="171"/>
        <v/>
      </c>
      <c r="BL117" s="8" t="str">
        <f t="shared" si="222"/>
        <v/>
      </c>
      <c r="BM117" s="8" t="str">
        <f t="shared" si="172"/>
        <v/>
      </c>
      <c r="BN117" s="8" t="str">
        <f t="array" ref="BN117">IF(BE117,$CA$29*SQRT(MMULT(MMULT(BH117:BI117,$BY$37:$BZ$38),TRANSPOSE(BH117:BI117))),"")</f>
        <v/>
      </c>
      <c r="BO117" s="8" t="str">
        <f t="shared" si="173"/>
        <v/>
      </c>
      <c r="BP117" s="8" t="str">
        <f t="array" ref="BP117">IF(BE117,$CA$59*SQRT(MMULT(MMULT(BH117:BJ117,$BY$69:$CA$71),TRANSPOSE(BH117:BJ117))),"")</f>
        <v/>
      </c>
      <c r="BQ117" s="8" t="str">
        <f t="array" ref="BQ117">IF(BE117,$CA$80*SQRT(MMULT(MMULT(BI117:BJ117,$BY$88:$BZ$89),TRANSPOSE(BI117:BJ117))),"")</f>
        <v/>
      </c>
      <c r="BR117" s="8" t="str">
        <f t="shared" si="174"/>
        <v/>
      </c>
      <c r="BS117" s="8" t="str">
        <f t="array" ref="BS117">IF(BE117,$CA$110*SQRT(MMULT(MMULT(BK117:BL117,$BY$118:$BZ$119),TRANSPOSE(BK117:BL117))),"")</f>
        <v/>
      </c>
      <c r="BT117" s="8" t="str">
        <f t="shared" si="223"/>
        <v/>
      </c>
      <c r="BU117" s="8" t="str">
        <f t="shared" si="175"/>
        <v/>
      </c>
      <c r="BV117" s="8" t="str">
        <f t="shared" si="176"/>
        <v/>
      </c>
      <c r="BX117" s="7" t="s">
        <v>9</v>
      </c>
      <c r="BY117" s="7">
        <f>SQRT(BY115/BY116)</f>
        <v>0.10169035851125828</v>
      </c>
      <c r="BZ117" s="7" t="s">
        <v>87</v>
      </c>
      <c r="CA117" s="7">
        <f>CA116-BY116</f>
        <v>1</v>
      </c>
      <c r="CB117" s="29"/>
      <c r="CC117" s="29"/>
      <c r="CN117" s="11">
        <f>-1*CN115/$BY$33</f>
        <v>-1.1946778344852194E-2</v>
      </c>
    </row>
    <row r="118" spans="1:96">
      <c r="A118" s="20">
        <v>103</v>
      </c>
      <c r="B118" s="44"/>
      <c r="C118" s="44"/>
      <c r="D118" s="59" t="str">
        <f t="shared" si="203"/>
        <v/>
      </c>
      <c r="E118" s="59" t="str">
        <f t="shared" si="141"/>
        <v/>
      </c>
      <c r="AG118" s="8">
        <f t="shared" si="204"/>
        <v>0</v>
      </c>
      <c r="AH118" s="8">
        <f t="shared" si="205"/>
        <v>0</v>
      </c>
      <c r="AI118" s="8">
        <f t="shared" si="206"/>
        <v>0</v>
      </c>
      <c r="AJ118" s="8">
        <f t="shared" si="207"/>
        <v>0</v>
      </c>
      <c r="AK118" s="8">
        <f t="shared" si="208"/>
        <v>0</v>
      </c>
      <c r="AL118" s="8">
        <f t="shared" si="209"/>
        <v>0</v>
      </c>
      <c r="AM118" s="8">
        <f t="shared" si="210"/>
        <v>0</v>
      </c>
      <c r="AN118" s="8">
        <f t="shared" si="211"/>
        <v>0</v>
      </c>
      <c r="AO118" s="8">
        <f t="shared" si="212"/>
        <v>0</v>
      </c>
      <c r="AP118" s="8">
        <f t="shared" si="213"/>
        <v>0</v>
      </c>
      <c r="AQ118" s="8">
        <f t="shared" si="214"/>
        <v>0</v>
      </c>
      <c r="AR118" s="8">
        <f t="shared" si="215"/>
        <v>0</v>
      </c>
      <c r="AS118" s="8">
        <f t="shared" si="216"/>
        <v>0</v>
      </c>
      <c r="AT118" s="8">
        <f t="shared" si="217"/>
        <v>0</v>
      </c>
      <c r="AU118" s="8" t="str">
        <f t="shared" si="218"/>
        <v/>
      </c>
      <c r="AV118" s="8" t="str">
        <f t="shared" si="163"/>
        <v/>
      </c>
      <c r="AW118" s="8" t="str">
        <f t="array" ref="AW118">IF(AG118,MMULT(MMULT(AI118:AJ118,$BY$30:$BZ$31),TRANSPOSE(AI118:AJ118)),"")</f>
        <v/>
      </c>
      <c r="AX118" s="8" t="str">
        <f t="shared" si="164"/>
        <v/>
      </c>
      <c r="AY118" s="8" t="str">
        <f t="array" ref="AY118">IF(AG118,MMULT(MMULT(AI118:AK118,$BY$60:$CA$62),TRANSPOSE(AI118:AK118)),"")</f>
        <v/>
      </c>
      <c r="AZ118" s="8" t="str">
        <f t="array" ref="AZ118">IF(AG118,MMULT(MMULT(AJ118:AK118,$BY$81:$BZ$82),TRANSPOSE(AJ118:AK118)),"")</f>
        <v/>
      </c>
      <c r="BA118" s="8" t="str">
        <f t="shared" si="165"/>
        <v/>
      </c>
      <c r="BB118" s="8" t="str">
        <f t="array" ref="BB118">IF(AG118,MMULT(MMULT(AL118:AM118,$BY$111:$BZ$112),TRANSPOSE(AL118:AM118)),"")</f>
        <v/>
      </c>
      <c r="BC118" s="8" t="str">
        <f t="shared" si="219"/>
        <v/>
      </c>
      <c r="BD118" s="8" t="str">
        <f t="shared" si="166"/>
        <v/>
      </c>
      <c r="BE118" s="8">
        <f t="shared" si="167"/>
        <v>0</v>
      </c>
      <c r="BF118" s="8"/>
      <c r="BG118" s="8" t="str">
        <f t="shared" si="220"/>
        <v/>
      </c>
      <c r="BH118" s="8" t="str">
        <f t="shared" si="169"/>
        <v/>
      </c>
      <c r="BI118" s="8" t="str">
        <f t="shared" si="170"/>
        <v/>
      </c>
      <c r="BJ118" s="8" t="str">
        <f t="shared" si="221"/>
        <v/>
      </c>
      <c r="BK118" s="8" t="str">
        <f t="shared" si="171"/>
        <v/>
      </c>
      <c r="BL118" s="8" t="str">
        <f t="shared" si="222"/>
        <v/>
      </c>
      <c r="BM118" s="8" t="str">
        <f t="shared" si="172"/>
        <v/>
      </c>
      <c r="BN118" s="8" t="str">
        <f t="array" ref="BN118">IF(BE118,$CA$29*SQRT(MMULT(MMULT(BH118:BI118,$BY$37:$BZ$38),TRANSPOSE(BH118:BI118))),"")</f>
        <v/>
      </c>
      <c r="BO118" s="8" t="str">
        <f t="shared" si="173"/>
        <v/>
      </c>
      <c r="BP118" s="8" t="str">
        <f t="array" ref="BP118">IF(BE118,$CA$59*SQRT(MMULT(MMULT(BH118:BJ118,$BY$69:$CA$71),TRANSPOSE(BH118:BJ118))),"")</f>
        <v/>
      </c>
      <c r="BQ118" s="8" t="str">
        <f t="array" ref="BQ118">IF(BE118,$CA$80*SQRT(MMULT(MMULT(BI118:BJ118,$BY$88:$BZ$89),TRANSPOSE(BI118:BJ118))),"")</f>
        <v/>
      </c>
      <c r="BR118" s="8" t="str">
        <f t="shared" si="174"/>
        <v/>
      </c>
      <c r="BS118" s="8" t="str">
        <f t="array" ref="BS118">IF(BE118,$CA$110*SQRT(MMULT(MMULT(BK118:BL118,$BY$118:$BZ$119),TRANSPOSE(BK118:BL118))),"")</f>
        <v/>
      </c>
      <c r="BT118" s="8" t="str">
        <f t="shared" si="223"/>
        <v/>
      </c>
      <c r="BU118" s="8" t="str">
        <f t="shared" si="175"/>
        <v/>
      </c>
      <c r="BV118" s="8" t="str">
        <f t="shared" si="176"/>
        <v/>
      </c>
      <c r="BX118" s="7" t="s">
        <v>49</v>
      </c>
      <c r="BY118" s="11">
        <f t="array" ref="BY118:BZ119">BY117^2*BY111:BZ112</f>
        <v>9.8441804497072152E-4</v>
      </c>
      <c r="BZ118" s="11">
        <v>-2.0153190840566198E-2</v>
      </c>
      <c r="CB118" s="29"/>
      <c r="CC118" s="29"/>
      <c r="CM118" t="s">
        <v>113</v>
      </c>
      <c r="CN118" s="11">
        <f t="array" ref="CN118">MMULT(TRANSPOSE(CN116:CN117),MMULT(BY37:BZ38,CN116:CN117))</f>
        <v>3.5555072536930612E-5</v>
      </c>
    </row>
    <row r="119" spans="1:96">
      <c r="A119" s="20">
        <v>104</v>
      </c>
      <c r="B119" s="44"/>
      <c r="C119" s="44"/>
      <c r="D119" s="59" t="str">
        <f t="shared" si="203"/>
        <v/>
      </c>
      <c r="E119" s="59" t="str">
        <f t="shared" si="141"/>
        <v/>
      </c>
      <c r="AG119" s="8">
        <f t="shared" si="204"/>
        <v>0</v>
      </c>
      <c r="AH119" s="8">
        <f t="shared" si="205"/>
        <v>0</v>
      </c>
      <c r="AI119" s="8">
        <f t="shared" si="206"/>
        <v>0</v>
      </c>
      <c r="AJ119" s="8">
        <f t="shared" si="207"/>
        <v>0</v>
      </c>
      <c r="AK119" s="8">
        <f t="shared" si="208"/>
        <v>0</v>
      </c>
      <c r="AL119" s="8">
        <f t="shared" si="209"/>
        <v>0</v>
      </c>
      <c r="AM119" s="8">
        <f t="shared" si="210"/>
        <v>0</v>
      </c>
      <c r="AN119" s="8">
        <f t="shared" si="211"/>
        <v>0</v>
      </c>
      <c r="AO119" s="8">
        <f t="shared" si="212"/>
        <v>0</v>
      </c>
      <c r="AP119" s="8">
        <f t="shared" si="213"/>
        <v>0</v>
      </c>
      <c r="AQ119" s="8">
        <f t="shared" si="214"/>
        <v>0</v>
      </c>
      <c r="AR119" s="8">
        <f t="shared" si="215"/>
        <v>0</v>
      </c>
      <c r="AS119" s="8">
        <f t="shared" si="216"/>
        <v>0</v>
      </c>
      <c r="AT119" s="8">
        <f t="shared" si="217"/>
        <v>0</v>
      </c>
      <c r="AU119" s="8" t="str">
        <f t="shared" si="218"/>
        <v/>
      </c>
      <c r="AV119" s="8" t="str">
        <f t="shared" si="163"/>
        <v/>
      </c>
      <c r="AW119" s="8" t="str">
        <f t="array" ref="AW119">IF(AG119,MMULT(MMULT(AI119:AJ119,$BY$30:$BZ$31),TRANSPOSE(AI119:AJ119)),"")</f>
        <v/>
      </c>
      <c r="AX119" s="8" t="str">
        <f t="shared" si="164"/>
        <v/>
      </c>
      <c r="AY119" s="8" t="str">
        <f t="array" ref="AY119">IF(AG119,MMULT(MMULT(AI119:AK119,$BY$60:$CA$62),TRANSPOSE(AI119:AK119)),"")</f>
        <v/>
      </c>
      <c r="AZ119" s="8" t="str">
        <f t="array" ref="AZ119">IF(AG119,MMULT(MMULT(AJ119:AK119,$BY$81:$BZ$82),TRANSPOSE(AJ119:AK119)),"")</f>
        <v/>
      </c>
      <c r="BA119" s="8" t="str">
        <f t="shared" si="165"/>
        <v/>
      </c>
      <c r="BB119" s="8" t="str">
        <f t="array" ref="BB119">IF(AG119,MMULT(MMULT(AL119:AM119,$BY$111:$BZ$112),TRANSPOSE(AL119:AM119)),"")</f>
        <v/>
      </c>
      <c r="BC119" s="8" t="str">
        <f t="shared" si="219"/>
        <v/>
      </c>
      <c r="BD119" s="8" t="str">
        <f t="shared" si="166"/>
        <v/>
      </c>
      <c r="BE119" s="8">
        <f t="shared" si="167"/>
        <v>0</v>
      </c>
      <c r="BF119" s="8"/>
      <c r="BG119" s="8" t="str">
        <f t="shared" si="220"/>
        <v/>
      </c>
      <c r="BH119" s="8" t="str">
        <f t="shared" si="169"/>
        <v/>
      </c>
      <c r="BI119" s="8" t="str">
        <f t="shared" si="170"/>
        <v/>
      </c>
      <c r="BJ119" s="8" t="str">
        <f t="shared" si="221"/>
        <v/>
      </c>
      <c r="BK119" s="8" t="str">
        <f t="shared" si="171"/>
        <v/>
      </c>
      <c r="BL119" s="8" t="str">
        <f t="shared" si="222"/>
        <v/>
      </c>
      <c r="BM119" s="8" t="str">
        <f t="shared" si="172"/>
        <v/>
      </c>
      <c r="BN119" s="8" t="str">
        <f t="array" ref="BN119">IF(BE119,$CA$29*SQRT(MMULT(MMULT(BH119:BI119,$BY$37:$BZ$38),TRANSPOSE(BH119:BI119))),"")</f>
        <v/>
      </c>
      <c r="BO119" s="8" t="str">
        <f t="shared" si="173"/>
        <v/>
      </c>
      <c r="BP119" s="8" t="str">
        <f t="array" ref="BP119">IF(BE119,$CA$59*SQRT(MMULT(MMULT(BH119:BJ119,$BY$69:$CA$71),TRANSPOSE(BH119:BJ119))),"")</f>
        <v/>
      </c>
      <c r="BQ119" s="8" t="str">
        <f t="array" ref="BQ119">IF(BE119,$CA$80*SQRT(MMULT(MMULT(BI119:BJ119,$BY$88:$BZ$89),TRANSPOSE(BI119:BJ119))),"")</f>
        <v/>
      </c>
      <c r="BR119" s="8" t="str">
        <f t="shared" si="174"/>
        <v/>
      </c>
      <c r="BS119" s="8" t="str">
        <f t="array" ref="BS119">IF(BE119,$CA$110*SQRT(MMULT(MMULT(BK119:BL119,$BY$118:$BZ$119),TRANSPOSE(BK119:BL119))),"")</f>
        <v/>
      </c>
      <c r="BT119" s="8" t="str">
        <f t="shared" si="223"/>
        <v/>
      </c>
      <c r="BU119" s="8" t="str">
        <f t="shared" si="175"/>
        <v/>
      </c>
      <c r="BV119" s="8" t="str">
        <f t="shared" si="176"/>
        <v/>
      </c>
      <c r="BX119" s="7"/>
      <c r="BY119" s="11">
        <v>-2.0153190840566198E-2</v>
      </c>
      <c r="BZ119" s="11">
        <v>1.6524968439491972</v>
      </c>
      <c r="CM119" s="27" t="s">
        <v>108</v>
      </c>
      <c r="CN119">
        <f>CN115</f>
        <v>3.5714595991588417E-2</v>
      </c>
    </row>
    <row r="120" spans="1:96">
      <c r="A120" s="20">
        <v>105</v>
      </c>
      <c r="B120" s="44"/>
      <c r="C120" s="44"/>
      <c r="D120" s="59" t="str">
        <f t="shared" si="203"/>
        <v/>
      </c>
      <c r="E120" s="59" t="str">
        <f t="shared" si="141"/>
        <v/>
      </c>
      <c r="AG120" s="8">
        <f t="shared" si="204"/>
        <v>0</v>
      </c>
      <c r="AH120" s="8">
        <f t="shared" si="205"/>
        <v>0</v>
      </c>
      <c r="AI120" s="8">
        <f t="shared" si="206"/>
        <v>0</v>
      </c>
      <c r="AJ120" s="8">
        <f t="shared" si="207"/>
        <v>0</v>
      </c>
      <c r="AK120" s="8">
        <f t="shared" si="208"/>
        <v>0</v>
      </c>
      <c r="AL120" s="8">
        <f t="shared" si="209"/>
        <v>0</v>
      </c>
      <c r="AM120" s="8">
        <f t="shared" si="210"/>
        <v>0</v>
      </c>
      <c r="AN120" s="8">
        <f t="shared" si="211"/>
        <v>0</v>
      </c>
      <c r="AO120" s="8">
        <f t="shared" si="212"/>
        <v>0</v>
      </c>
      <c r="AP120" s="8">
        <f t="shared" si="213"/>
        <v>0</v>
      </c>
      <c r="AQ120" s="8">
        <f t="shared" si="214"/>
        <v>0</v>
      </c>
      <c r="AR120" s="8">
        <f t="shared" si="215"/>
        <v>0</v>
      </c>
      <c r="AS120" s="8">
        <f t="shared" si="216"/>
        <v>0</v>
      </c>
      <c r="AT120" s="8">
        <f t="shared" si="217"/>
        <v>0</v>
      </c>
      <c r="AU120" s="8" t="str">
        <f t="shared" si="218"/>
        <v/>
      </c>
      <c r="AV120" s="8" t="str">
        <f t="shared" si="163"/>
        <v/>
      </c>
      <c r="AW120" s="8" t="str">
        <f t="array" ref="AW120">IF(AG120,MMULT(MMULT(AI120:AJ120,$BY$30:$BZ$31),TRANSPOSE(AI120:AJ120)),"")</f>
        <v/>
      </c>
      <c r="AX120" s="8" t="str">
        <f t="shared" si="164"/>
        <v/>
      </c>
      <c r="AY120" s="8" t="str">
        <f t="array" ref="AY120">IF(AG120,MMULT(MMULT(AI120:AK120,$BY$60:$CA$62),TRANSPOSE(AI120:AK120)),"")</f>
        <v/>
      </c>
      <c r="AZ120" s="8" t="str">
        <f t="array" ref="AZ120">IF(AG120,MMULT(MMULT(AJ120:AK120,$BY$81:$BZ$82),TRANSPOSE(AJ120:AK120)),"")</f>
        <v/>
      </c>
      <c r="BA120" s="8" t="str">
        <f t="shared" si="165"/>
        <v/>
      </c>
      <c r="BB120" s="8" t="str">
        <f t="array" ref="BB120">IF(AG120,MMULT(MMULT(AL120:AM120,$BY$111:$BZ$112),TRANSPOSE(AL120:AM120)),"")</f>
        <v/>
      </c>
      <c r="BC120" s="8" t="str">
        <f t="shared" si="219"/>
        <v/>
      </c>
      <c r="BD120" s="8" t="str">
        <f t="shared" si="166"/>
        <v/>
      </c>
      <c r="BE120" s="8">
        <f t="shared" si="167"/>
        <v>0</v>
      </c>
      <c r="BF120" s="8"/>
      <c r="BG120" s="8" t="str">
        <f t="shared" si="220"/>
        <v/>
      </c>
      <c r="BH120" s="8" t="str">
        <f t="shared" si="169"/>
        <v/>
      </c>
      <c r="BI120" s="8" t="str">
        <f t="shared" si="170"/>
        <v/>
      </c>
      <c r="BJ120" s="8" t="str">
        <f t="shared" si="221"/>
        <v/>
      </c>
      <c r="BK120" s="8" t="str">
        <f t="shared" si="171"/>
        <v/>
      </c>
      <c r="BL120" s="8" t="str">
        <f t="shared" si="222"/>
        <v/>
      </c>
      <c r="BM120" s="8" t="str">
        <f t="shared" si="172"/>
        <v/>
      </c>
      <c r="BN120" s="8" t="str">
        <f t="array" ref="BN120">IF(BE120,$CA$29*SQRT(MMULT(MMULT(BH120:BI120,$BY$37:$BZ$38),TRANSPOSE(BH120:BI120))),"")</f>
        <v/>
      </c>
      <c r="BO120" s="8" t="str">
        <f t="shared" si="173"/>
        <v/>
      </c>
      <c r="BP120" s="8" t="str">
        <f t="array" ref="BP120">IF(BE120,$CA$59*SQRT(MMULT(MMULT(BH120:BJ120,$BY$69:$CA$71),TRANSPOSE(BH120:BJ120))),"")</f>
        <v/>
      </c>
      <c r="BQ120" s="8" t="str">
        <f t="array" ref="BQ120">IF(BE120,$CA$80*SQRT(MMULT(MMULT(BI120:BJ120,$BY$88:$BZ$89),TRANSPOSE(BI120:BJ120))),"")</f>
        <v/>
      </c>
      <c r="BR120" s="8" t="str">
        <f t="shared" si="174"/>
        <v/>
      </c>
      <c r="BS120" s="8" t="str">
        <f t="array" ref="BS120">IF(BE120,$CA$110*SQRT(MMULT(MMULT(BK120:BL120,$BY$118:$BZ$119),TRANSPOSE(BK120:BL120))),"")</f>
        <v/>
      </c>
      <c r="BT120" s="8" t="str">
        <f t="shared" si="223"/>
        <v/>
      </c>
      <c r="BU120" s="8" t="str">
        <f t="shared" si="175"/>
        <v/>
      </c>
      <c r="BV120" s="8" t="str">
        <f t="shared" si="176"/>
        <v/>
      </c>
      <c r="BX120" s="7" t="s">
        <v>50</v>
      </c>
      <c r="BY120" s="7">
        <f>SQRT(BY118)</f>
        <v>3.1375436968602073E-2</v>
      </c>
      <c r="CB120" s="29"/>
      <c r="CC120" s="29"/>
      <c r="CM120" s="27" t="s">
        <v>114</v>
      </c>
      <c r="CN120">
        <f>SQRT(CN118)</f>
        <v>5.9628074375188914E-3</v>
      </c>
    </row>
    <row r="121" spans="1:96">
      <c r="A121" s="20">
        <v>106</v>
      </c>
      <c r="B121" s="44"/>
      <c r="C121" s="44"/>
      <c r="D121" s="59" t="str">
        <f t="shared" si="203"/>
        <v/>
      </c>
      <c r="E121" s="59" t="str">
        <f t="shared" si="141"/>
        <v/>
      </c>
      <c r="AG121" s="8">
        <f t="shared" si="204"/>
        <v>0</v>
      </c>
      <c r="AH121" s="8">
        <f t="shared" si="205"/>
        <v>0</v>
      </c>
      <c r="AI121" s="8">
        <f t="shared" si="206"/>
        <v>0</v>
      </c>
      <c r="AJ121" s="8">
        <f t="shared" si="207"/>
        <v>0</v>
      </c>
      <c r="AK121" s="8">
        <f t="shared" si="208"/>
        <v>0</v>
      </c>
      <c r="AL121" s="8">
        <f t="shared" si="209"/>
        <v>0</v>
      </c>
      <c r="AM121" s="8">
        <f t="shared" si="210"/>
        <v>0</v>
      </c>
      <c r="AN121" s="8">
        <f t="shared" si="211"/>
        <v>0</v>
      </c>
      <c r="AO121" s="8">
        <f t="shared" si="212"/>
        <v>0</v>
      </c>
      <c r="AP121" s="8">
        <f t="shared" si="213"/>
        <v>0</v>
      </c>
      <c r="AQ121" s="8">
        <f t="shared" si="214"/>
        <v>0</v>
      </c>
      <c r="AR121" s="8">
        <f t="shared" si="215"/>
        <v>0</v>
      </c>
      <c r="AS121" s="8">
        <f t="shared" si="216"/>
        <v>0</v>
      </c>
      <c r="AT121" s="8">
        <f t="shared" si="217"/>
        <v>0</v>
      </c>
      <c r="AU121" s="8" t="str">
        <f t="shared" si="218"/>
        <v/>
      </c>
      <c r="AV121" s="8" t="str">
        <f t="shared" si="163"/>
        <v/>
      </c>
      <c r="AW121" s="8" t="str">
        <f t="array" ref="AW121">IF(AG121,MMULT(MMULT(AI121:AJ121,$BY$30:$BZ$31),TRANSPOSE(AI121:AJ121)),"")</f>
        <v/>
      </c>
      <c r="AX121" s="8" t="str">
        <f t="shared" si="164"/>
        <v/>
      </c>
      <c r="AY121" s="8" t="str">
        <f t="array" ref="AY121">IF(AG121,MMULT(MMULT(AI121:AK121,$BY$60:$CA$62),TRANSPOSE(AI121:AK121)),"")</f>
        <v/>
      </c>
      <c r="AZ121" s="8" t="str">
        <f t="array" ref="AZ121">IF(AG121,MMULT(MMULT(AJ121:AK121,$BY$81:$BZ$82),TRANSPOSE(AJ121:AK121)),"")</f>
        <v/>
      </c>
      <c r="BA121" s="8" t="str">
        <f t="shared" si="165"/>
        <v/>
      </c>
      <c r="BB121" s="8" t="str">
        <f t="array" ref="BB121">IF(AG121,MMULT(MMULT(AL121:AM121,$BY$111:$BZ$112),TRANSPOSE(AL121:AM121)),"")</f>
        <v/>
      </c>
      <c r="BC121" s="8" t="str">
        <f t="shared" si="219"/>
        <v/>
      </c>
      <c r="BD121" s="8" t="str">
        <f t="shared" si="166"/>
        <v/>
      </c>
      <c r="BE121" s="8">
        <f t="shared" si="167"/>
        <v>0</v>
      </c>
      <c r="BF121" s="8"/>
      <c r="BG121" s="8" t="str">
        <f t="shared" si="220"/>
        <v/>
      </c>
      <c r="BH121" s="8" t="str">
        <f t="shared" si="169"/>
        <v/>
      </c>
      <c r="BI121" s="8" t="str">
        <f t="shared" si="170"/>
        <v/>
      </c>
      <c r="BJ121" s="8" t="str">
        <f t="shared" si="221"/>
        <v/>
      </c>
      <c r="BK121" s="8" t="str">
        <f t="shared" si="171"/>
        <v/>
      </c>
      <c r="BL121" s="8" t="str">
        <f t="shared" si="222"/>
        <v/>
      </c>
      <c r="BM121" s="8" t="str">
        <f t="shared" si="172"/>
        <v/>
      </c>
      <c r="BN121" s="8" t="str">
        <f t="array" ref="BN121">IF(BE121,$CA$29*SQRT(MMULT(MMULT(BH121:BI121,$BY$37:$BZ$38),TRANSPOSE(BH121:BI121))),"")</f>
        <v/>
      </c>
      <c r="BO121" s="8" t="str">
        <f t="shared" si="173"/>
        <v/>
      </c>
      <c r="BP121" s="8" t="str">
        <f t="array" ref="BP121">IF(BE121,$CA$59*SQRT(MMULT(MMULT(BH121:BJ121,$BY$69:$CA$71),TRANSPOSE(BH121:BJ121))),"")</f>
        <v/>
      </c>
      <c r="BQ121" s="8" t="str">
        <f t="array" ref="BQ121">IF(BE121,$CA$80*SQRT(MMULT(MMULT(BI121:BJ121,$BY$88:$BZ$89),TRANSPOSE(BI121:BJ121))),"")</f>
        <v/>
      </c>
      <c r="BR121" s="8" t="str">
        <f t="shared" si="174"/>
        <v/>
      </c>
      <c r="BS121" s="8" t="str">
        <f t="array" ref="BS121">IF(BE121,$CA$110*SQRT(MMULT(MMULT(BK121:BL121,$BY$118:$BZ$119),TRANSPOSE(BK121:BL121))),"")</f>
        <v/>
      </c>
      <c r="BT121" s="8" t="str">
        <f t="shared" si="223"/>
        <v/>
      </c>
      <c r="BU121" s="8" t="str">
        <f t="shared" si="175"/>
        <v/>
      </c>
      <c r="BV121" s="8" t="str">
        <f t="shared" si="176"/>
        <v/>
      </c>
      <c r="BX121" s="7" t="s">
        <v>61</v>
      </c>
      <c r="BY121" s="7">
        <f>SQRT(BZ119)</f>
        <v>1.285494785656168</v>
      </c>
      <c r="BZ121" s="7" t="s">
        <v>86</v>
      </c>
      <c r="CA121" s="7">
        <f>(CA123/BY115)*(BY116/CA117)</f>
        <v>66.50082206934988</v>
      </c>
      <c r="CB121" s="29"/>
      <c r="CC121" s="29"/>
      <c r="CM121" s="27" t="s">
        <v>111</v>
      </c>
      <c r="CN121">
        <f>CN114*CN120</f>
        <v>1.2991841345701331E-2</v>
      </c>
    </row>
    <row r="122" spans="1:96">
      <c r="A122" s="20">
        <v>107</v>
      </c>
      <c r="B122" s="44"/>
      <c r="C122" s="44"/>
      <c r="D122" s="59" t="str">
        <f t="shared" si="203"/>
        <v/>
      </c>
      <c r="E122" s="59" t="str">
        <f t="shared" si="141"/>
        <v/>
      </c>
      <c r="AG122" s="8">
        <f t="shared" si="204"/>
        <v>0</v>
      </c>
      <c r="AH122" s="8">
        <f t="shared" si="205"/>
        <v>0</v>
      </c>
      <c r="AI122" s="8">
        <f t="shared" si="206"/>
        <v>0</v>
      </c>
      <c r="AJ122" s="8">
        <f t="shared" si="207"/>
        <v>0</v>
      </c>
      <c r="AK122" s="8">
        <f t="shared" si="208"/>
        <v>0</v>
      </c>
      <c r="AL122" s="8">
        <f t="shared" si="209"/>
        <v>0</v>
      </c>
      <c r="AM122" s="8">
        <f t="shared" si="210"/>
        <v>0</v>
      </c>
      <c r="AN122" s="8">
        <f t="shared" si="211"/>
        <v>0</v>
      </c>
      <c r="AO122" s="8">
        <f t="shared" si="212"/>
        <v>0</v>
      </c>
      <c r="AP122" s="8">
        <f t="shared" si="213"/>
        <v>0</v>
      </c>
      <c r="AQ122" s="8">
        <f t="shared" si="214"/>
        <v>0</v>
      </c>
      <c r="AR122" s="8">
        <f t="shared" si="215"/>
        <v>0</v>
      </c>
      <c r="AS122" s="8">
        <f t="shared" si="216"/>
        <v>0</v>
      </c>
      <c r="AT122" s="8">
        <f t="shared" si="217"/>
        <v>0</v>
      </c>
      <c r="AU122" s="8" t="str">
        <f t="shared" si="218"/>
        <v/>
      </c>
      <c r="AV122" s="8" t="str">
        <f t="shared" si="163"/>
        <v/>
      </c>
      <c r="AW122" s="8" t="str">
        <f t="array" ref="AW122">IF(AG122,MMULT(MMULT(AI122:AJ122,$BY$30:$BZ$31),TRANSPOSE(AI122:AJ122)),"")</f>
        <v/>
      </c>
      <c r="AX122" s="8" t="str">
        <f t="shared" si="164"/>
        <v/>
      </c>
      <c r="AY122" s="8" t="str">
        <f t="array" ref="AY122">IF(AG122,MMULT(MMULT(AI122:AK122,$BY$60:$CA$62),TRANSPOSE(AI122:AK122)),"")</f>
        <v/>
      </c>
      <c r="AZ122" s="8" t="str">
        <f t="array" ref="AZ122">IF(AG122,MMULT(MMULT(AJ122:AK122,$BY$81:$BZ$82),TRANSPOSE(AJ122:AK122)),"")</f>
        <v/>
      </c>
      <c r="BA122" s="8" t="str">
        <f t="shared" si="165"/>
        <v/>
      </c>
      <c r="BB122" s="8" t="str">
        <f t="array" ref="BB122">IF(AG122,MMULT(MMULT(AL122:AM122,$BY$111:$BZ$112),TRANSPOSE(AL122:AM122)),"")</f>
        <v/>
      </c>
      <c r="BC122" s="8" t="str">
        <f t="shared" si="219"/>
        <v/>
      </c>
      <c r="BD122" s="8" t="str">
        <f t="shared" si="166"/>
        <v/>
      </c>
      <c r="BE122" s="8">
        <f t="shared" si="167"/>
        <v>0</v>
      </c>
      <c r="BF122" s="8"/>
      <c r="BG122" s="8" t="str">
        <f t="shared" si="220"/>
        <v/>
      </c>
      <c r="BH122" s="8" t="str">
        <f t="shared" si="169"/>
        <v/>
      </c>
      <c r="BI122" s="8" t="str">
        <f t="shared" si="170"/>
        <v/>
      </c>
      <c r="BJ122" s="8" t="str">
        <f t="shared" si="221"/>
        <v/>
      </c>
      <c r="BK122" s="8" t="str">
        <f t="shared" si="171"/>
        <v/>
      </c>
      <c r="BL122" s="8" t="str">
        <f t="shared" si="222"/>
        <v/>
      </c>
      <c r="BM122" s="8" t="str">
        <f t="shared" si="172"/>
        <v/>
      </c>
      <c r="BN122" s="8" t="str">
        <f t="array" ref="BN122">IF(BE122,$CA$29*SQRT(MMULT(MMULT(BH122:BI122,$BY$37:$BZ$38),TRANSPOSE(BH122:BI122))),"")</f>
        <v/>
      </c>
      <c r="BO122" s="8" t="str">
        <f t="shared" si="173"/>
        <v/>
      </c>
      <c r="BP122" s="8" t="str">
        <f t="array" ref="BP122">IF(BE122,$CA$59*SQRT(MMULT(MMULT(BH122:BJ122,$BY$69:$CA$71),TRANSPOSE(BH122:BJ122))),"")</f>
        <v/>
      </c>
      <c r="BQ122" s="8" t="str">
        <f t="array" ref="BQ122">IF(BE122,$CA$80*SQRT(MMULT(MMULT(BI122:BJ122,$BY$88:$BZ$89),TRANSPOSE(BI122:BJ122))),"")</f>
        <v/>
      </c>
      <c r="BR122" s="8" t="str">
        <f t="shared" si="174"/>
        <v/>
      </c>
      <c r="BS122" s="8" t="str">
        <f t="array" ref="BS122">IF(BE122,$CA$110*SQRT(MMULT(MMULT(BK122:BL122,$BY$118:$BZ$119),TRANSPOSE(BK122:BL122))),"")</f>
        <v/>
      </c>
      <c r="BT122" s="8" t="str">
        <f t="shared" si="223"/>
        <v/>
      </c>
      <c r="BU122" s="8" t="str">
        <f t="shared" si="175"/>
        <v/>
      </c>
      <c r="BV122" s="8" t="str">
        <f t="shared" si="176"/>
        <v/>
      </c>
      <c r="BX122" s="7" t="s">
        <v>12</v>
      </c>
      <c r="BY122" s="7">
        <f>IF(BY13&gt;BY110+2,BY13*LN(BY115/BY13)+2*(BY110+1)+2*(BY110+1)*(BY110+2)/(BY13-BY110-2),"")</f>
        <v>-57.761147459899171</v>
      </c>
      <c r="BZ122" s="7" t="s">
        <v>85</v>
      </c>
      <c r="CA122" s="7">
        <f>FDIST(CA121,CA117,BY116)</f>
        <v>3.0883502233642762E-6</v>
      </c>
      <c r="CB122" s="29"/>
      <c r="CC122" s="29"/>
    </row>
    <row r="123" spans="1:96">
      <c r="A123" s="20">
        <v>108</v>
      </c>
      <c r="B123" s="44"/>
      <c r="C123" s="44"/>
      <c r="D123" s="59" t="str">
        <f t="shared" si="203"/>
        <v/>
      </c>
      <c r="E123" s="59" t="str">
        <f t="shared" si="141"/>
        <v/>
      </c>
      <c r="AG123" s="8">
        <f t="shared" si="204"/>
        <v>0</v>
      </c>
      <c r="AH123" s="8">
        <f t="shared" si="205"/>
        <v>0</v>
      </c>
      <c r="AI123" s="8">
        <f t="shared" si="206"/>
        <v>0</v>
      </c>
      <c r="AJ123" s="8">
        <f t="shared" si="207"/>
        <v>0</v>
      </c>
      <c r="AK123" s="8">
        <f t="shared" si="208"/>
        <v>0</v>
      </c>
      <c r="AL123" s="8">
        <f t="shared" si="209"/>
        <v>0</v>
      </c>
      <c r="AM123" s="8">
        <f t="shared" si="210"/>
        <v>0</v>
      </c>
      <c r="AN123" s="8">
        <f t="shared" si="211"/>
        <v>0</v>
      </c>
      <c r="AO123" s="8">
        <f t="shared" si="212"/>
        <v>0</v>
      </c>
      <c r="AP123" s="8">
        <f t="shared" si="213"/>
        <v>0</v>
      </c>
      <c r="AQ123" s="8">
        <f t="shared" si="214"/>
        <v>0</v>
      </c>
      <c r="AR123" s="8">
        <f t="shared" si="215"/>
        <v>0</v>
      </c>
      <c r="AS123" s="8">
        <f t="shared" si="216"/>
        <v>0</v>
      </c>
      <c r="AT123" s="8">
        <f t="shared" si="217"/>
        <v>0</v>
      </c>
      <c r="AU123" s="8" t="str">
        <f t="shared" si="218"/>
        <v/>
      </c>
      <c r="AV123" s="8" t="str">
        <f t="shared" si="163"/>
        <v/>
      </c>
      <c r="AW123" s="8" t="str">
        <f t="array" ref="AW123">IF(AG123,MMULT(MMULT(AI123:AJ123,$BY$30:$BZ$31),TRANSPOSE(AI123:AJ123)),"")</f>
        <v/>
      </c>
      <c r="AX123" s="8" t="str">
        <f t="shared" si="164"/>
        <v/>
      </c>
      <c r="AY123" s="8" t="str">
        <f t="array" ref="AY123">IF(AG123,MMULT(MMULT(AI123:AK123,$BY$60:$CA$62),TRANSPOSE(AI123:AK123)),"")</f>
        <v/>
      </c>
      <c r="AZ123" s="8" t="str">
        <f t="array" ref="AZ123">IF(AG123,MMULT(MMULT(AJ123:AK123,$BY$81:$BZ$82),TRANSPOSE(AJ123:AK123)),"")</f>
        <v/>
      </c>
      <c r="BA123" s="8" t="str">
        <f t="shared" si="165"/>
        <v/>
      </c>
      <c r="BB123" s="8" t="str">
        <f t="array" ref="BB123">IF(AG123,MMULT(MMULT(AL123:AM123,$BY$111:$BZ$112),TRANSPOSE(AL123:AM123)),"")</f>
        <v/>
      </c>
      <c r="BC123" s="8" t="str">
        <f t="shared" si="219"/>
        <v/>
      </c>
      <c r="BD123" s="8" t="str">
        <f t="shared" si="166"/>
        <v/>
      </c>
      <c r="BE123" s="8">
        <f t="shared" si="167"/>
        <v>0</v>
      </c>
      <c r="BF123" s="8"/>
      <c r="BG123" s="8" t="str">
        <f t="shared" si="220"/>
        <v/>
      </c>
      <c r="BH123" s="8" t="str">
        <f t="shared" si="169"/>
        <v/>
      </c>
      <c r="BI123" s="8" t="str">
        <f t="shared" si="170"/>
        <v/>
      </c>
      <c r="BJ123" s="8" t="str">
        <f t="shared" si="221"/>
        <v/>
      </c>
      <c r="BK123" s="8" t="str">
        <f t="shared" si="171"/>
        <v/>
      </c>
      <c r="BL123" s="8" t="str">
        <f t="shared" si="222"/>
        <v/>
      </c>
      <c r="BM123" s="8" t="str">
        <f t="shared" si="172"/>
        <v/>
      </c>
      <c r="BN123" s="8" t="str">
        <f t="array" ref="BN123">IF(BE123,$CA$29*SQRT(MMULT(MMULT(BH123:BI123,$BY$37:$BZ$38),TRANSPOSE(BH123:BI123))),"")</f>
        <v/>
      </c>
      <c r="BO123" s="8" t="str">
        <f t="shared" si="173"/>
        <v/>
      </c>
      <c r="BP123" s="8" t="str">
        <f t="array" ref="BP123">IF(BE123,$CA$59*SQRT(MMULT(MMULT(BH123:BJ123,$BY$69:$CA$71),TRANSPOSE(BH123:BJ123))),"")</f>
        <v/>
      </c>
      <c r="BQ123" s="8" t="str">
        <f t="array" ref="BQ123">IF(BE123,$CA$80*SQRT(MMULT(MMULT(BI123:BJ123,$BY$88:$BZ$89),TRANSPOSE(BI123:BJ123))),"")</f>
        <v/>
      </c>
      <c r="BR123" s="8" t="str">
        <f t="shared" si="174"/>
        <v/>
      </c>
      <c r="BS123" s="8" t="str">
        <f t="array" ref="BS123">IF(BE123,$CA$110*SQRT(MMULT(MMULT(BK123:BL123,$BY$118:$BZ$119),TRANSPOSE(BK123:BL123))),"")</f>
        <v/>
      </c>
      <c r="BT123" s="8" t="str">
        <f t="shared" si="223"/>
        <v/>
      </c>
      <c r="BU123" s="8" t="str">
        <f t="shared" si="175"/>
        <v/>
      </c>
      <c r="BV123" s="8" t="str">
        <f t="shared" si="176"/>
        <v/>
      </c>
      <c r="BX123" s="7" t="s">
        <v>62</v>
      </c>
      <c r="BY123" s="7">
        <f>BY76</f>
        <v>0.8117714285714287</v>
      </c>
      <c r="BZ123" s="7" t="s">
        <v>84</v>
      </c>
      <c r="CA123" s="7">
        <f>BY123-BY115</f>
        <v>0.68768028040164986</v>
      </c>
    </row>
    <row r="124" spans="1:96">
      <c r="A124" s="20">
        <v>109</v>
      </c>
      <c r="B124" s="44"/>
      <c r="C124" s="44"/>
      <c r="D124" s="59" t="str">
        <f t="shared" si="203"/>
        <v/>
      </c>
      <c r="E124" s="59" t="str">
        <f t="shared" si="141"/>
        <v/>
      </c>
      <c r="AG124" s="8">
        <f t="shared" si="204"/>
        <v>0</v>
      </c>
      <c r="AH124" s="8">
        <f t="shared" si="205"/>
        <v>0</v>
      </c>
      <c r="AI124" s="8">
        <f t="shared" si="206"/>
        <v>0</v>
      </c>
      <c r="AJ124" s="8">
        <f t="shared" si="207"/>
        <v>0</v>
      </c>
      <c r="AK124" s="8">
        <f t="shared" si="208"/>
        <v>0</v>
      </c>
      <c r="AL124" s="8">
        <f t="shared" si="209"/>
        <v>0</v>
      </c>
      <c r="AM124" s="8">
        <f t="shared" si="210"/>
        <v>0</v>
      </c>
      <c r="AN124" s="8">
        <f t="shared" si="211"/>
        <v>0</v>
      </c>
      <c r="AO124" s="8">
        <f t="shared" si="212"/>
        <v>0</v>
      </c>
      <c r="AP124" s="8">
        <f t="shared" si="213"/>
        <v>0</v>
      </c>
      <c r="AQ124" s="8">
        <f t="shared" si="214"/>
        <v>0</v>
      </c>
      <c r="AR124" s="8">
        <f t="shared" si="215"/>
        <v>0</v>
      </c>
      <c r="AS124" s="8">
        <f t="shared" si="216"/>
        <v>0</v>
      </c>
      <c r="AT124" s="8">
        <f t="shared" si="217"/>
        <v>0</v>
      </c>
      <c r="AU124" s="8" t="str">
        <f t="shared" si="218"/>
        <v/>
      </c>
      <c r="AV124" s="8" t="str">
        <f t="shared" si="163"/>
        <v/>
      </c>
      <c r="AW124" s="8" t="str">
        <f t="array" ref="AW124">IF(AG124,MMULT(MMULT(AI124:AJ124,$BY$30:$BZ$31),TRANSPOSE(AI124:AJ124)),"")</f>
        <v/>
      </c>
      <c r="AX124" s="8" t="str">
        <f t="shared" si="164"/>
        <v/>
      </c>
      <c r="AY124" s="8" t="str">
        <f t="array" ref="AY124">IF(AG124,MMULT(MMULT(AI124:AK124,$BY$60:$CA$62),TRANSPOSE(AI124:AK124)),"")</f>
        <v/>
      </c>
      <c r="AZ124" s="8" t="str">
        <f t="array" ref="AZ124">IF(AG124,MMULT(MMULT(AJ124:AK124,$BY$81:$BZ$82),TRANSPOSE(AJ124:AK124)),"")</f>
        <v/>
      </c>
      <c r="BA124" s="8" t="str">
        <f t="shared" si="165"/>
        <v/>
      </c>
      <c r="BB124" s="8" t="str">
        <f t="array" ref="BB124">IF(AG124,MMULT(MMULT(AL124:AM124,$BY$111:$BZ$112),TRANSPOSE(AL124:AM124)),"")</f>
        <v/>
      </c>
      <c r="BC124" s="8" t="str">
        <f t="shared" si="219"/>
        <v/>
      </c>
      <c r="BD124" s="8" t="str">
        <f t="shared" si="166"/>
        <v/>
      </c>
      <c r="BE124" s="8">
        <f t="shared" si="167"/>
        <v>0</v>
      </c>
      <c r="BF124" s="8"/>
      <c r="BG124" s="8" t="str">
        <f t="shared" si="220"/>
        <v/>
      </c>
      <c r="BH124" s="8" t="str">
        <f t="shared" si="169"/>
        <v/>
      </c>
      <c r="BI124" s="8" t="str">
        <f t="shared" si="170"/>
        <v/>
      </c>
      <c r="BJ124" s="8" t="str">
        <f t="shared" si="221"/>
        <v/>
      </c>
      <c r="BK124" s="8" t="str">
        <f t="shared" si="171"/>
        <v/>
      </c>
      <c r="BL124" s="8" t="str">
        <f t="shared" si="222"/>
        <v/>
      </c>
      <c r="BM124" s="8" t="str">
        <f t="shared" si="172"/>
        <v/>
      </c>
      <c r="BN124" s="8" t="str">
        <f t="array" ref="BN124">IF(BE124,$CA$29*SQRT(MMULT(MMULT(BH124:BI124,$BY$37:$BZ$38),TRANSPOSE(BH124:BI124))),"")</f>
        <v/>
      </c>
      <c r="BO124" s="8" t="str">
        <f t="shared" si="173"/>
        <v/>
      </c>
      <c r="BP124" s="8" t="str">
        <f t="array" ref="BP124">IF(BE124,$CA$59*SQRT(MMULT(MMULT(BH124:BJ124,$BY$69:$CA$71),TRANSPOSE(BH124:BJ124))),"")</f>
        <v/>
      </c>
      <c r="BQ124" s="8" t="str">
        <f t="array" ref="BQ124">IF(BE124,$CA$80*SQRT(MMULT(MMULT(BI124:BJ124,$BY$88:$BZ$89),TRANSPOSE(BI124:BJ124))),"")</f>
        <v/>
      </c>
      <c r="BR124" s="8" t="str">
        <f t="shared" si="174"/>
        <v/>
      </c>
      <c r="BS124" s="8" t="str">
        <f t="array" ref="BS124">IF(BE124,$CA$110*SQRT(MMULT(MMULT(BK124:BL124,$BY$118:$BZ$119),TRANSPOSE(BK124:BL124))),"")</f>
        <v/>
      </c>
      <c r="BT124" s="8" t="str">
        <f t="shared" si="223"/>
        <v/>
      </c>
      <c r="BU124" s="8" t="str">
        <f t="shared" si="175"/>
        <v/>
      </c>
      <c r="BV124" s="8" t="str">
        <f t="shared" si="176"/>
        <v/>
      </c>
      <c r="BX124" s="7" t="s">
        <v>63</v>
      </c>
      <c r="BY124" s="7">
        <f>1-BY115/BY123</f>
        <v>0.84713535879409196</v>
      </c>
      <c r="BZ124" s="7" t="s">
        <v>64</v>
      </c>
      <c r="CA124" s="7">
        <f>1-(1-BY124)*CA116/BY116</f>
        <v>0.83439663869359959</v>
      </c>
      <c r="CB124" s="29"/>
      <c r="CC124" s="29"/>
    </row>
    <row r="125" spans="1:96">
      <c r="A125" s="20">
        <v>110</v>
      </c>
      <c r="B125" s="44"/>
      <c r="C125" s="44"/>
      <c r="D125" s="59" t="str">
        <f t="shared" si="203"/>
        <v/>
      </c>
      <c r="E125" s="59" t="str">
        <f t="shared" si="141"/>
        <v/>
      </c>
      <c r="AG125" s="8">
        <f t="shared" si="204"/>
        <v>0</v>
      </c>
      <c r="AH125" s="8">
        <f t="shared" si="205"/>
        <v>0</v>
      </c>
      <c r="AI125" s="8">
        <f t="shared" si="206"/>
        <v>0</v>
      </c>
      <c r="AJ125" s="8">
        <f t="shared" si="207"/>
        <v>0</v>
      </c>
      <c r="AK125" s="8">
        <f t="shared" si="208"/>
        <v>0</v>
      </c>
      <c r="AL125" s="8">
        <f t="shared" si="209"/>
        <v>0</v>
      </c>
      <c r="AM125" s="8">
        <f t="shared" si="210"/>
        <v>0</v>
      </c>
      <c r="AN125" s="8">
        <f t="shared" si="211"/>
        <v>0</v>
      </c>
      <c r="AO125" s="8">
        <f t="shared" si="212"/>
        <v>0</v>
      </c>
      <c r="AP125" s="8">
        <f t="shared" si="213"/>
        <v>0</v>
      </c>
      <c r="AQ125" s="8">
        <f t="shared" si="214"/>
        <v>0</v>
      </c>
      <c r="AR125" s="8">
        <f t="shared" si="215"/>
        <v>0</v>
      </c>
      <c r="AS125" s="8">
        <f t="shared" si="216"/>
        <v>0</v>
      </c>
      <c r="AT125" s="8">
        <f t="shared" si="217"/>
        <v>0</v>
      </c>
      <c r="AU125" s="8" t="str">
        <f t="shared" si="218"/>
        <v/>
      </c>
      <c r="AV125" s="8" t="str">
        <f t="shared" si="163"/>
        <v/>
      </c>
      <c r="AW125" s="8" t="str">
        <f t="array" ref="AW125">IF(AG125,MMULT(MMULT(AI125:AJ125,$BY$30:$BZ$31),TRANSPOSE(AI125:AJ125)),"")</f>
        <v/>
      </c>
      <c r="AX125" s="8" t="str">
        <f t="shared" si="164"/>
        <v/>
      </c>
      <c r="AY125" s="8" t="str">
        <f t="array" ref="AY125">IF(AG125,MMULT(MMULT(AI125:AK125,$BY$60:$CA$62),TRANSPOSE(AI125:AK125)),"")</f>
        <v/>
      </c>
      <c r="AZ125" s="8" t="str">
        <f t="array" ref="AZ125">IF(AG125,MMULT(MMULT(AJ125:AK125,$BY$81:$BZ$82),TRANSPOSE(AJ125:AK125)),"")</f>
        <v/>
      </c>
      <c r="BA125" s="8" t="str">
        <f t="shared" si="165"/>
        <v/>
      </c>
      <c r="BB125" s="8" t="str">
        <f t="array" ref="BB125">IF(AG125,MMULT(MMULT(AL125:AM125,$BY$111:$BZ$112),TRANSPOSE(AL125:AM125)),"")</f>
        <v/>
      </c>
      <c r="BC125" s="8" t="str">
        <f t="shared" si="219"/>
        <v/>
      </c>
      <c r="BD125" s="8" t="str">
        <f t="shared" si="166"/>
        <v/>
      </c>
      <c r="BE125" s="8">
        <f t="shared" si="167"/>
        <v>0</v>
      </c>
      <c r="BF125" s="8"/>
      <c r="BG125" s="8" t="str">
        <f t="shared" si="220"/>
        <v/>
      </c>
      <c r="BH125" s="8" t="str">
        <f t="shared" si="169"/>
        <v/>
      </c>
      <c r="BI125" s="8" t="str">
        <f t="shared" si="170"/>
        <v/>
      </c>
      <c r="BJ125" s="8" t="str">
        <f t="shared" si="221"/>
        <v/>
      </c>
      <c r="BK125" s="8" t="str">
        <f t="shared" si="171"/>
        <v/>
      </c>
      <c r="BL125" s="8" t="str">
        <f t="shared" si="222"/>
        <v/>
      </c>
      <c r="BM125" s="8" t="str">
        <f t="shared" si="172"/>
        <v/>
      </c>
      <c r="BN125" s="8" t="str">
        <f t="array" ref="BN125">IF(BE125,$CA$29*SQRT(MMULT(MMULT(BH125:BI125,$BY$37:$BZ$38),TRANSPOSE(BH125:BI125))),"")</f>
        <v/>
      </c>
      <c r="BO125" s="8" t="str">
        <f t="shared" si="173"/>
        <v/>
      </c>
      <c r="BP125" s="8" t="str">
        <f t="array" ref="BP125">IF(BE125,$CA$59*SQRT(MMULT(MMULT(BH125:BJ125,$BY$69:$CA$71),TRANSPOSE(BH125:BJ125))),"")</f>
        <v/>
      </c>
      <c r="BQ125" s="8" t="str">
        <f t="array" ref="BQ125">IF(BE125,$CA$80*SQRT(MMULT(MMULT(BI125:BJ125,$BY$88:$BZ$89),TRANSPOSE(BI125:BJ125))),"")</f>
        <v/>
      </c>
      <c r="BR125" s="8" t="str">
        <f t="shared" si="174"/>
        <v/>
      </c>
      <c r="BS125" s="8" t="str">
        <f t="array" ref="BS125">IF(BE125,$CA$110*SQRT(MMULT(MMULT(BK125:BL125,$BY$118:$BZ$119),TRANSPOSE(BK125:BL125))),"")</f>
        <v/>
      </c>
      <c r="BT125" s="8" t="str">
        <f t="shared" si="223"/>
        <v/>
      </c>
      <c r="BU125" s="8" t="str">
        <f t="shared" si="175"/>
        <v/>
      </c>
      <c r="BV125" s="8" t="str">
        <f t="shared" si="176"/>
        <v/>
      </c>
    </row>
    <row r="126" spans="1:96">
      <c r="A126" s="20">
        <v>111</v>
      </c>
      <c r="B126" s="44"/>
      <c r="C126" s="44"/>
      <c r="D126" s="59" t="str">
        <f t="shared" si="203"/>
        <v/>
      </c>
      <c r="E126" s="59" t="str">
        <f t="shared" si="141"/>
        <v/>
      </c>
      <c r="AG126" s="8">
        <f t="shared" si="204"/>
        <v>0</v>
      </c>
      <c r="AH126" s="8">
        <f t="shared" si="205"/>
        <v>0</v>
      </c>
      <c r="AI126" s="8">
        <f t="shared" si="206"/>
        <v>0</v>
      </c>
      <c r="AJ126" s="8">
        <f t="shared" si="207"/>
        <v>0</v>
      </c>
      <c r="AK126" s="8">
        <f t="shared" si="208"/>
        <v>0</v>
      </c>
      <c r="AL126" s="8">
        <f t="shared" si="209"/>
        <v>0</v>
      </c>
      <c r="AM126" s="8">
        <f t="shared" si="210"/>
        <v>0</v>
      </c>
      <c r="AN126" s="8">
        <f t="shared" si="211"/>
        <v>0</v>
      </c>
      <c r="AO126" s="8">
        <f t="shared" si="212"/>
        <v>0</v>
      </c>
      <c r="AP126" s="8">
        <f t="shared" si="213"/>
        <v>0</v>
      </c>
      <c r="AQ126" s="8">
        <f t="shared" si="214"/>
        <v>0</v>
      </c>
      <c r="AR126" s="8">
        <f t="shared" si="215"/>
        <v>0</v>
      </c>
      <c r="AS126" s="8">
        <f t="shared" si="216"/>
        <v>0</v>
      </c>
      <c r="AT126" s="8">
        <f t="shared" si="217"/>
        <v>0</v>
      </c>
      <c r="AU126" s="8" t="str">
        <f t="shared" si="218"/>
        <v/>
      </c>
      <c r="AV126" s="8" t="str">
        <f t="shared" si="163"/>
        <v/>
      </c>
      <c r="AW126" s="8" t="str">
        <f t="array" ref="AW126">IF(AG126,MMULT(MMULT(AI126:AJ126,$BY$30:$BZ$31),TRANSPOSE(AI126:AJ126)),"")</f>
        <v/>
      </c>
      <c r="AX126" s="8" t="str">
        <f t="shared" si="164"/>
        <v/>
      </c>
      <c r="AY126" s="8" t="str">
        <f t="array" ref="AY126">IF(AG126,MMULT(MMULT(AI126:AK126,$BY$60:$CA$62),TRANSPOSE(AI126:AK126)),"")</f>
        <v/>
      </c>
      <c r="AZ126" s="8" t="str">
        <f t="array" ref="AZ126">IF(AG126,MMULT(MMULT(AJ126:AK126,$BY$81:$BZ$82),TRANSPOSE(AJ126:AK126)),"")</f>
        <v/>
      </c>
      <c r="BA126" s="8" t="str">
        <f t="shared" si="165"/>
        <v/>
      </c>
      <c r="BB126" s="8" t="str">
        <f t="array" ref="BB126">IF(AG126,MMULT(MMULT(AL126:AM126,$BY$111:$BZ$112),TRANSPOSE(AL126:AM126)),"")</f>
        <v/>
      </c>
      <c r="BC126" s="8" t="str">
        <f t="shared" si="219"/>
        <v/>
      </c>
      <c r="BD126" s="8" t="str">
        <f t="shared" si="166"/>
        <v/>
      </c>
      <c r="BE126" s="8">
        <f t="shared" si="167"/>
        <v>0</v>
      </c>
      <c r="BF126" s="8"/>
      <c r="BG126" s="8" t="str">
        <f t="shared" si="220"/>
        <v/>
      </c>
      <c r="BH126" s="8" t="str">
        <f t="shared" si="169"/>
        <v/>
      </c>
      <c r="BI126" s="8" t="str">
        <f t="shared" si="170"/>
        <v/>
      </c>
      <c r="BJ126" s="8" t="str">
        <f t="shared" si="221"/>
        <v/>
      </c>
      <c r="BK126" s="8" t="str">
        <f t="shared" si="171"/>
        <v/>
      </c>
      <c r="BL126" s="8" t="str">
        <f t="shared" si="222"/>
        <v/>
      </c>
      <c r="BM126" s="8" t="str">
        <f t="shared" si="172"/>
        <v/>
      </c>
      <c r="BN126" s="8" t="str">
        <f t="array" ref="BN126">IF(BE126,$CA$29*SQRT(MMULT(MMULT(BH126:BI126,$BY$37:$BZ$38),TRANSPOSE(BH126:BI126))),"")</f>
        <v/>
      </c>
      <c r="BO126" s="8" t="str">
        <f t="shared" si="173"/>
        <v/>
      </c>
      <c r="BP126" s="8" t="str">
        <f t="array" ref="BP126">IF(BE126,$CA$59*SQRT(MMULT(MMULT(BH126:BJ126,$BY$69:$CA$71),TRANSPOSE(BH126:BJ126))),"")</f>
        <v/>
      </c>
      <c r="BQ126" s="8" t="str">
        <f t="array" ref="BQ126">IF(BE126,$CA$80*SQRT(MMULT(MMULT(BI126:BJ126,$BY$88:$BZ$89),TRANSPOSE(BI126:BJ126))),"")</f>
        <v/>
      </c>
      <c r="BR126" s="8" t="str">
        <f t="shared" si="174"/>
        <v/>
      </c>
      <c r="BS126" s="8" t="str">
        <f t="array" ref="BS126">IF(BE126,$CA$110*SQRT(MMULT(MMULT(BK126:BL126,$BY$118:$BZ$119),TRANSPOSE(BK126:BL126))),"")</f>
        <v/>
      </c>
      <c r="BT126" s="8" t="str">
        <f t="shared" si="223"/>
        <v/>
      </c>
      <c r="BU126" s="8" t="str">
        <f t="shared" si="175"/>
        <v/>
      </c>
      <c r="BV126" s="8" t="str">
        <f t="shared" si="176"/>
        <v/>
      </c>
      <c r="BX126" s="1" t="s">
        <v>102</v>
      </c>
      <c r="BY126" s="1"/>
      <c r="BZ126" s="1"/>
      <c r="CA126" s="1"/>
      <c r="CB126" s="1"/>
      <c r="CC126" s="1"/>
      <c r="CD126" s="1"/>
      <c r="CE126" s="1"/>
      <c r="CF126" s="1"/>
      <c r="CG126" s="1"/>
      <c r="CH126" s="1"/>
      <c r="CI126" s="1"/>
      <c r="CJ126" s="1"/>
      <c r="CK126" s="1"/>
    </row>
    <row r="127" spans="1:96">
      <c r="A127" s="20">
        <v>112</v>
      </c>
      <c r="B127" s="44"/>
      <c r="C127" s="44"/>
      <c r="D127" s="59" t="str">
        <f t="shared" si="203"/>
        <v/>
      </c>
      <c r="E127" s="59" t="str">
        <f t="shared" si="141"/>
        <v/>
      </c>
      <c r="AG127" s="8">
        <f t="shared" si="204"/>
        <v>0</v>
      </c>
      <c r="AH127" s="8">
        <f t="shared" si="205"/>
        <v>0</v>
      </c>
      <c r="AI127" s="8">
        <f t="shared" si="206"/>
        <v>0</v>
      </c>
      <c r="AJ127" s="8">
        <f t="shared" si="207"/>
        <v>0</v>
      </c>
      <c r="AK127" s="8">
        <f t="shared" si="208"/>
        <v>0</v>
      </c>
      <c r="AL127" s="8">
        <f t="shared" si="209"/>
        <v>0</v>
      </c>
      <c r="AM127" s="8">
        <f t="shared" si="210"/>
        <v>0</v>
      </c>
      <c r="AN127" s="8">
        <f t="shared" si="211"/>
        <v>0</v>
      </c>
      <c r="AO127" s="8">
        <f t="shared" si="212"/>
        <v>0</v>
      </c>
      <c r="AP127" s="8">
        <f t="shared" si="213"/>
        <v>0</v>
      </c>
      <c r="AQ127" s="8">
        <f t="shared" si="214"/>
        <v>0</v>
      </c>
      <c r="AR127" s="8">
        <f t="shared" si="215"/>
        <v>0</v>
      </c>
      <c r="AS127" s="8">
        <f t="shared" si="216"/>
        <v>0</v>
      </c>
      <c r="AT127" s="8">
        <f t="shared" si="217"/>
        <v>0</v>
      </c>
      <c r="AU127" s="8" t="str">
        <f t="shared" si="218"/>
        <v/>
      </c>
      <c r="AV127" s="8" t="str">
        <f t="shared" si="163"/>
        <v/>
      </c>
      <c r="AW127" s="8" t="str">
        <f t="array" ref="AW127">IF(AG127,MMULT(MMULT(AI127:AJ127,$BY$30:$BZ$31),TRANSPOSE(AI127:AJ127)),"")</f>
        <v/>
      </c>
      <c r="AX127" s="8" t="str">
        <f t="shared" si="164"/>
        <v/>
      </c>
      <c r="AY127" s="8" t="str">
        <f t="array" ref="AY127">IF(AG127,MMULT(MMULT(AI127:AK127,$BY$60:$CA$62),TRANSPOSE(AI127:AK127)),"")</f>
        <v/>
      </c>
      <c r="AZ127" s="8" t="str">
        <f t="array" ref="AZ127">IF(AG127,MMULT(MMULT(AJ127:AK127,$BY$81:$BZ$82),TRANSPOSE(AJ127:AK127)),"")</f>
        <v/>
      </c>
      <c r="BA127" s="8" t="str">
        <f t="shared" si="165"/>
        <v/>
      </c>
      <c r="BB127" s="8" t="str">
        <f t="array" ref="BB127">IF(AG127,MMULT(MMULT(AL127:AM127,$BY$111:$BZ$112),TRANSPOSE(AL127:AM127)),"")</f>
        <v/>
      </c>
      <c r="BC127" s="8" t="str">
        <f t="shared" si="219"/>
        <v/>
      </c>
      <c r="BD127" s="8" t="str">
        <f t="shared" si="166"/>
        <v/>
      </c>
      <c r="BE127" s="8">
        <f t="shared" si="167"/>
        <v>0</v>
      </c>
      <c r="BF127" s="8"/>
      <c r="BG127" s="8" t="str">
        <f t="shared" si="220"/>
        <v/>
      </c>
      <c r="BH127" s="8" t="str">
        <f t="shared" si="169"/>
        <v/>
      </c>
      <c r="BI127" s="8" t="str">
        <f t="shared" si="170"/>
        <v/>
      </c>
      <c r="BJ127" s="8" t="str">
        <f t="shared" si="221"/>
        <v/>
      </c>
      <c r="BK127" s="8" t="str">
        <f t="shared" si="171"/>
        <v/>
      </c>
      <c r="BL127" s="8" t="str">
        <f t="shared" si="222"/>
        <v/>
      </c>
      <c r="BM127" s="8" t="str">
        <f t="shared" si="172"/>
        <v/>
      </c>
      <c r="BN127" s="8" t="str">
        <f t="array" ref="BN127">IF(BE127,$CA$29*SQRT(MMULT(MMULT(BH127:BI127,$BY$37:$BZ$38),TRANSPOSE(BH127:BI127))),"")</f>
        <v/>
      </c>
      <c r="BO127" s="8" t="str">
        <f t="shared" si="173"/>
        <v/>
      </c>
      <c r="BP127" s="8" t="str">
        <f t="array" ref="BP127">IF(BE127,$CA$59*SQRT(MMULT(MMULT(BH127:BJ127,$BY$69:$CA$71),TRANSPOSE(BH127:BJ127))),"")</f>
        <v/>
      </c>
      <c r="BQ127" s="8" t="str">
        <f t="array" ref="BQ127">IF(BE127,$CA$80*SQRT(MMULT(MMULT(BI127:BJ127,$BY$88:$BZ$89),TRANSPOSE(BI127:BJ127))),"")</f>
        <v/>
      </c>
      <c r="BR127" s="8" t="str">
        <f t="shared" si="174"/>
        <v/>
      </c>
      <c r="BS127" s="8" t="str">
        <f t="array" ref="BS127">IF(BE127,$CA$110*SQRT(MMULT(MMULT(BK127:BL127,$BY$118:$BZ$119),TRANSPOSE(BK127:BL127))),"")</f>
        <v/>
      </c>
      <c r="BT127" s="8" t="str">
        <f t="shared" si="223"/>
        <v/>
      </c>
      <c r="BU127" s="8" t="str">
        <f t="shared" si="175"/>
        <v/>
      </c>
      <c r="BV127" s="8" t="str">
        <f t="shared" si="176"/>
        <v/>
      </c>
      <c r="BX127" s="7" t="s">
        <v>103</v>
      </c>
      <c r="BY127" s="7">
        <f>MIN(B16:B165)</f>
        <v>0</v>
      </c>
    </row>
    <row r="128" spans="1:96">
      <c r="A128" s="20">
        <v>113</v>
      </c>
      <c r="B128" s="44"/>
      <c r="C128" s="44"/>
      <c r="D128" s="59" t="str">
        <f t="shared" si="203"/>
        <v/>
      </c>
      <c r="E128" s="59" t="str">
        <f t="shared" si="141"/>
        <v/>
      </c>
      <c r="AG128" s="8">
        <f t="shared" si="204"/>
        <v>0</v>
      </c>
      <c r="AH128" s="8">
        <f t="shared" si="205"/>
        <v>0</v>
      </c>
      <c r="AI128" s="8">
        <f t="shared" si="206"/>
        <v>0</v>
      </c>
      <c r="AJ128" s="8">
        <f t="shared" si="207"/>
        <v>0</v>
      </c>
      <c r="AK128" s="8">
        <f t="shared" si="208"/>
        <v>0</v>
      </c>
      <c r="AL128" s="8">
        <f t="shared" si="209"/>
        <v>0</v>
      </c>
      <c r="AM128" s="8">
        <f t="shared" si="210"/>
        <v>0</v>
      </c>
      <c r="AN128" s="8">
        <f t="shared" si="211"/>
        <v>0</v>
      </c>
      <c r="AO128" s="8">
        <f t="shared" si="212"/>
        <v>0</v>
      </c>
      <c r="AP128" s="8">
        <f t="shared" si="213"/>
        <v>0</v>
      </c>
      <c r="AQ128" s="8">
        <f t="shared" si="214"/>
        <v>0</v>
      </c>
      <c r="AR128" s="8">
        <f t="shared" si="215"/>
        <v>0</v>
      </c>
      <c r="AS128" s="8">
        <f t="shared" si="216"/>
        <v>0</v>
      </c>
      <c r="AT128" s="8">
        <f t="shared" si="217"/>
        <v>0</v>
      </c>
      <c r="AU128" s="8" t="str">
        <f t="shared" si="218"/>
        <v/>
      </c>
      <c r="AV128" s="8" t="str">
        <f t="shared" si="163"/>
        <v/>
      </c>
      <c r="AW128" s="8" t="str">
        <f t="array" ref="AW128">IF(AG128,MMULT(MMULT(AI128:AJ128,$BY$30:$BZ$31),TRANSPOSE(AI128:AJ128)),"")</f>
        <v/>
      </c>
      <c r="AX128" s="8" t="str">
        <f t="shared" si="164"/>
        <v/>
      </c>
      <c r="AY128" s="8" t="str">
        <f t="array" ref="AY128">IF(AG128,MMULT(MMULT(AI128:AK128,$BY$60:$CA$62),TRANSPOSE(AI128:AK128)),"")</f>
        <v/>
      </c>
      <c r="AZ128" s="8" t="str">
        <f t="array" ref="AZ128">IF(AG128,MMULT(MMULT(AJ128:AK128,$BY$81:$BZ$82),TRANSPOSE(AJ128:AK128)),"")</f>
        <v/>
      </c>
      <c r="BA128" s="8" t="str">
        <f t="shared" si="165"/>
        <v/>
      </c>
      <c r="BB128" s="8" t="str">
        <f t="array" ref="BB128">IF(AG128,MMULT(MMULT(AL128:AM128,$BY$111:$BZ$112),TRANSPOSE(AL128:AM128)),"")</f>
        <v/>
      </c>
      <c r="BC128" s="8" t="str">
        <f t="shared" si="219"/>
        <v/>
      </c>
      <c r="BD128" s="8" t="str">
        <f t="shared" si="166"/>
        <v/>
      </c>
      <c r="BE128" s="8">
        <f t="shared" si="167"/>
        <v>0</v>
      </c>
      <c r="BF128" s="8"/>
      <c r="BG128" s="8" t="str">
        <f t="shared" si="220"/>
        <v/>
      </c>
      <c r="BH128" s="8" t="str">
        <f t="shared" si="169"/>
        <v/>
      </c>
      <c r="BI128" s="8" t="str">
        <f t="shared" si="170"/>
        <v/>
      </c>
      <c r="BJ128" s="8" t="str">
        <f t="shared" si="221"/>
        <v/>
      </c>
      <c r="BK128" s="8" t="str">
        <f t="shared" si="171"/>
        <v/>
      </c>
      <c r="BL128" s="8" t="str">
        <f t="shared" si="222"/>
        <v/>
      </c>
      <c r="BM128" s="8" t="str">
        <f t="shared" si="172"/>
        <v/>
      </c>
      <c r="BN128" s="8" t="str">
        <f t="array" ref="BN128">IF(BE128,$CA$29*SQRT(MMULT(MMULT(BH128:BI128,$BY$37:$BZ$38),TRANSPOSE(BH128:BI128))),"")</f>
        <v/>
      </c>
      <c r="BO128" s="8" t="str">
        <f t="shared" si="173"/>
        <v/>
      </c>
      <c r="BP128" s="8" t="str">
        <f t="array" ref="BP128">IF(BE128,$CA$59*SQRT(MMULT(MMULT(BH128:BJ128,$BY$69:$CA$71),TRANSPOSE(BH128:BJ128))),"")</f>
        <v/>
      </c>
      <c r="BQ128" s="8" t="str">
        <f t="array" ref="BQ128">IF(BE128,$CA$80*SQRT(MMULT(MMULT(BI128:BJ128,$BY$88:$BZ$89),TRANSPOSE(BI128:BJ128))),"")</f>
        <v/>
      </c>
      <c r="BR128" s="8" t="str">
        <f t="shared" si="174"/>
        <v/>
      </c>
      <c r="BS128" s="8" t="str">
        <f t="array" ref="BS128">IF(BE128,$CA$110*SQRT(MMULT(MMULT(BK128:BL128,$BY$118:$BZ$119),TRANSPOSE(BK128:BL128))),"")</f>
        <v/>
      </c>
      <c r="BT128" s="8" t="str">
        <f t="shared" si="223"/>
        <v/>
      </c>
      <c r="BU128" s="8" t="str">
        <f t="shared" si="175"/>
        <v/>
      </c>
      <c r="BV128" s="8" t="str">
        <f t="shared" si="176"/>
        <v/>
      </c>
      <c r="BX128" s="7" t="s">
        <v>104</v>
      </c>
      <c r="BY128" s="7">
        <f>MAX(B16:B165)</f>
        <v>0.25</v>
      </c>
    </row>
    <row r="129" spans="1:89">
      <c r="A129" s="20">
        <v>114</v>
      </c>
      <c r="B129" s="44"/>
      <c r="C129" s="44"/>
      <c r="D129" s="59" t="str">
        <f t="shared" si="203"/>
        <v/>
      </c>
      <c r="E129" s="59" t="str">
        <f t="shared" si="141"/>
        <v/>
      </c>
      <c r="AG129" s="8">
        <f t="shared" si="204"/>
        <v>0</v>
      </c>
      <c r="AH129" s="8">
        <f t="shared" si="205"/>
        <v>0</v>
      </c>
      <c r="AI129" s="8">
        <f t="shared" si="206"/>
        <v>0</v>
      </c>
      <c r="AJ129" s="8">
        <f t="shared" si="207"/>
        <v>0</v>
      </c>
      <c r="AK129" s="8">
        <f t="shared" si="208"/>
        <v>0</v>
      </c>
      <c r="AL129" s="8">
        <f t="shared" si="209"/>
        <v>0</v>
      </c>
      <c r="AM129" s="8">
        <f t="shared" si="210"/>
        <v>0</v>
      </c>
      <c r="AN129" s="8">
        <f t="shared" si="211"/>
        <v>0</v>
      </c>
      <c r="AO129" s="8">
        <f t="shared" si="212"/>
        <v>0</v>
      </c>
      <c r="AP129" s="8">
        <f t="shared" si="213"/>
        <v>0</v>
      </c>
      <c r="AQ129" s="8">
        <f t="shared" si="214"/>
        <v>0</v>
      </c>
      <c r="AR129" s="8">
        <f t="shared" si="215"/>
        <v>0</v>
      </c>
      <c r="AS129" s="8">
        <f t="shared" si="216"/>
        <v>0</v>
      </c>
      <c r="AT129" s="8">
        <f t="shared" si="217"/>
        <v>0</v>
      </c>
      <c r="AU129" s="8" t="str">
        <f t="shared" si="218"/>
        <v/>
      </c>
      <c r="AV129" s="8" t="str">
        <f t="shared" si="163"/>
        <v/>
      </c>
      <c r="AW129" s="8" t="str">
        <f t="array" ref="AW129">IF(AG129,MMULT(MMULT(AI129:AJ129,$BY$30:$BZ$31),TRANSPOSE(AI129:AJ129)),"")</f>
        <v/>
      </c>
      <c r="AX129" s="8" t="str">
        <f t="shared" si="164"/>
        <v/>
      </c>
      <c r="AY129" s="8" t="str">
        <f t="array" ref="AY129">IF(AG129,MMULT(MMULT(AI129:AK129,$BY$60:$CA$62),TRANSPOSE(AI129:AK129)),"")</f>
        <v/>
      </c>
      <c r="AZ129" s="8" t="str">
        <f t="array" ref="AZ129">IF(AG129,MMULT(MMULT(AJ129:AK129,$BY$81:$BZ$82),TRANSPOSE(AJ129:AK129)),"")</f>
        <v/>
      </c>
      <c r="BA129" s="8" t="str">
        <f t="shared" si="165"/>
        <v/>
      </c>
      <c r="BB129" s="8" t="str">
        <f t="array" ref="BB129">IF(AG129,MMULT(MMULT(AL129:AM129,$BY$111:$BZ$112),TRANSPOSE(AL129:AM129)),"")</f>
        <v/>
      </c>
      <c r="BC129" s="8" t="str">
        <f t="shared" si="219"/>
        <v/>
      </c>
      <c r="BD129" s="8" t="str">
        <f t="shared" si="166"/>
        <v/>
      </c>
      <c r="BE129" s="8">
        <f t="shared" si="167"/>
        <v>0</v>
      </c>
      <c r="BF129" s="8"/>
      <c r="BG129" s="8" t="str">
        <f t="shared" si="220"/>
        <v/>
      </c>
      <c r="BH129" s="8" t="str">
        <f t="shared" si="169"/>
        <v/>
      </c>
      <c r="BI129" s="8" t="str">
        <f t="shared" si="170"/>
        <v/>
      </c>
      <c r="BJ129" s="8" t="str">
        <f t="shared" si="221"/>
        <v/>
      </c>
      <c r="BK129" s="8" t="str">
        <f t="shared" si="171"/>
        <v/>
      </c>
      <c r="BL129" s="8" t="str">
        <f t="shared" si="222"/>
        <v/>
      </c>
      <c r="BM129" s="8" t="str">
        <f t="shared" si="172"/>
        <v/>
      </c>
      <c r="BN129" s="8" t="str">
        <f t="array" ref="BN129">IF(BE129,$CA$29*SQRT(MMULT(MMULT(BH129:BI129,$BY$37:$BZ$38),TRANSPOSE(BH129:BI129))),"")</f>
        <v/>
      </c>
      <c r="BO129" s="8" t="str">
        <f t="shared" si="173"/>
        <v/>
      </c>
      <c r="BP129" s="8" t="str">
        <f t="array" ref="BP129">IF(BE129,$CA$59*SQRT(MMULT(MMULT(BH129:BJ129,$BY$69:$CA$71),TRANSPOSE(BH129:BJ129))),"")</f>
        <v/>
      </c>
      <c r="BQ129" s="8" t="str">
        <f t="array" ref="BQ129">IF(BE129,$CA$80*SQRT(MMULT(MMULT(BI129:BJ129,$BY$88:$BZ$89),TRANSPOSE(BI129:BJ129))),"")</f>
        <v/>
      </c>
      <c r="BR129" s="8" t="str">
        <f t="shared" si="174"/>
        <v/>
      </c>
      <c r="BS129" s="8" t="str">
        <f t="array" ref="BS129">IF(BE129,$CA$110*SQRT(MMULT(MMULT(BK129:BL129,$BY$118:$BZ$119),TRANSPOSE(BK129:BL129))),"")</f>
        <v/>
      </c>
      <c r="BT129" s="8" t="str">
        <f t="shared" si="223"/>
        <v/>
      </c>
      <c r="BU129" s="8" t="str">
        <f t="shared" si="175"/>
        <v/>
      </c>
      <c r="BV129" s="8" t="str">
        <f t="shared" si="176"/>
        <v/>
      </c>
      <c r="BX129" s="7" t="s">
        <v>105</v>
      </c>
      <c r="BY129" s="7">
        <f>(BY128-BY127)/2</f>
        <v>0.125</v>
      </c>
    </row>
    <row r="130" spans="1:89">
      <c r="A130" s="20">
        <v>115</v>
      </c>
      <c r="B130" s="44"/>
      <c r="C130" s="44"/>
      <c r="D130" s="59" t="str">
        <f t="shared" si="203"/>
        <v/>
      </c>
      <c r="E130" s="59" t="str">
        <f t="shared" si="141"/>
        <v/>
      </c>
      <c r="AG130" s="8">
        <f t="shared" si="204"/>
        <v>0</v>
      </c>
      <c r="AH130" s="8">
        <f t="shared" si="205"/>
        <v>0</v>
      </c>
      <c r="AI130" s="8">
        <f t="shared" si="206"/>
        <v>0</v>
      </c>
      <c r="AJ130" s="8">
        <f t="shared" si="207"/>
        <v>0</v>
      </c>
      <c r="AK130" s="8">
        <f t="shared" si="208"/>
        <v>0</v>
      </c>
      <c r="AL130" s="8">
        <f t="shared" si="209"/>
        <v>0</v>
      </c>
      <c r="AM130" s="8">
        <f t="shared" si="210"/>
        <v>0</v>
      </c>
      <c r="AN130" s="8">
        <f t="shared" si="211"/>
        <v>0</v>
      </c>
      <c r="AO130" s="8">
        <f t="shared" si="212"/>
        <v>0</v>
      </c>
      <c r="AP130" s="8">
        <f t="shared" si="213"/>
        <v>0</v>
      </c>
      <c r="AQ130" s="8">
        <f t="shared" si="214"/>
        <v>0</v>
      </c>
      <c r="AR130" s="8">
        <f t="shared" si="215"/>
        <v>0</v>
      </c>
      <c r="AS130" s="8">
        <f t="shared" si="216"/>
        <v>0</v>
      </c>
      <c r="AT130" s="8">
        <f t="shared" si="217"/>
        <v>0</v>
      </c>
      <c r="AU130" s="8" t="str">
        <f t="shared" si="218"/>
        <v/>
      </c>
      <c r="AV130" s="8" t="str">
        <f t="shared" si="163"/>
        <v/>
      </c>
      <c r="AW130" s="8" t="str">
        <f t="array" ref="AW130">IF(AG130,MMULT(MMULT(AI130:AJ130,$BY$30:$BZ$31),TRANSPOSE(AI130:AJ130)),"")</f>
        <v/>
      </c>
      <c r="AX130" s="8" t="str">
        <f t="shared" si="164"/>
        <v/>
      </c>
      <c r="AY130" s="8" t="str">
        <f t="array" ref="AY130">IF(AG130,MMULT(MMULT(AI130:AK130,$BY$60:$CA$62),TRANSPOSE(AI130:AK130)),"")</f>
        <v/>
      </c>
      <c r="AZ130" s="8" t="str">
        <f t="array" ref="AZ130">IF(AG130,MMULT(MMULT(AJ130:AK130,$BY$81:$BZ$82),TRANSPOSE(AJ130:AK130)),"")</f>
        <v/>
      </c>
      <c r="BA130" s="8" t="str">
        <f t="shared" si="165"/>
        <v/>
      </c>
      <c r="BB130" s="8" t="str">
        <f t="array" ref="BB130">IF(AG130,MMULT(MMULT(AL130:AM130,$BY$111:$BZ$112),TRANSPOSE(AL130:AM130)),"")</f>
        <v/>
      </c>
      <c r="BC130" s="8" t="str">
        <f t="shared" si="219"/>
        <v/>
      </c>
      <c r="BD130" s="8" t="str">
        <f t="shared" si="166"/>
        <v/>
      </c>
      <c r="BE130" s="8">
        <f t="shared" si="167"/>
        <v>0</v>
      </c>
      <c r="BF130" s="8"/>
      <c r="BG130" s="8" t="str">
        <f t="shared" si="220"/>
        <v/>
      </c>
      <c r="BH130" s="8" t="str">
        <f t="shared" si="169"/>
        <v/>
      </c>
      <c r="BI130" s="8" t="str">
        <f t="shared" si="170"/>
        <v/>
      </c>
      <c r="BJ130" s="8" t="str">
        <f t="shared" si="221"/>
        <v/>
      </c>
      <c r="BK130" s="8" t="str">
        <f t="shared" si="171"/>
        <v/>
      </c>
      <c r="BL130" s="8" t="str">
        <f t="shared" si="222"/>
        <v/>
      </c>
      <c r="BM130" s="8" t="str">
        <f t="shared" si="172"/>
        <v/>
      </c>
      <c r="BN130" s="8" t="str">
        <f t="array" ref="BN130">IF(BE130,$CA$29*SQRT(MMULT(MMULT(BH130:BI130,$BY$37:$BZ$38),TRANSPOSE(BH130:BI130))),"")</f>
        <v/>
      </c>
      <c r="BO130" s="8" t="str">
        <f t="shared" si="173"/>
        <v/>
      </c>
      <c r="BP130" s="8" t="str">
        <f t="array" ref="BP130">IF(BE130,$CA$59*SQRT(MMULT(MMULT(BH130:BJ130,$BY$69:$CA$71),TRANSPOSE(BH130:BJ130))),"")</f>
        <v/>
      </c>
      <c r="BQ130" s="8" t="str">
        <f t="array" ref="BQ130">IF(BE130,$CA$80*SQRT(MMULT(MMULT(BI130:BJ130,$BY$88:$BZ$89),TRANSPOSE(BI130:BJ130))),"")</f>
        <v/>
      </c>
      <c r="BR130" s="8" t="str">
        <f t="shared" si="174"/>
        <v/>
      </c>
      <c r="BS130" s="8" t="str">
        <f t="array" ref="BS130">IF(BE130,$CA$110*SQRT(MMULT(MMULT(BK130:BL130,$BY$118:$BZ$119),TRANSPOSE(BK130:BL130))),"")</f>
        <v/>
      </c>
      <c r="BT130" s="8" t="str">
        <f t="shared" si="223"/>
        <v/>
      </c>
      <c r="BU130" s="8" t="str">
        <f t="shared" si="175"/>
        <v/>
      </c>
      <c r="BV130" s="8" t="str">
        <f t="shared" si="176"/>
        <v/>
      </c>
    </row>
    <row r="131" spans="1:89">
      <c r="A131" s="20">
        <v>116</v>
      </c>
      <c r="B131" s="44"/>
      <c r="C131" s="44"/>
      <c r="D131" s="59" t="str">
        <f t="shared" si="203"/>
        <v/>
      </c>
      <c r="E131" s="59" t="str">
        <f t="shared" si="141"/>
        <v/>
      </c>
      <c r="AG131" s="8">
        <f t="shared" si="204"/>
        <v>0</v>
      </c>
      <c r="AH131" s="8">
        <f t="shared" si="205"/>
        <v>0</v>
      </c>
      <c r="AI131" s="8">
        <f t="shared" si="206"/>
        <v>0</v>
      </c>
      <c r="AJ131" s="8">
        <f t="shared" si="207"/>
        <v>0</v>
      </c>
      <c r="AK131" s="8">
        <f t="shared" si="208"/>
        <v>0</v>
      </c>
      <c r="AL131" s="8">
        <f t="shared" si="209"/>
        <v>0</v>
      </c>
      <c r="AM131" s="8">
        <f t="shared" si="210"/>
        <v>0</v>
      </c>
      <c r="AN131" s="8">
        <f t="shared" si="211"/>
        <v>0</v>
      </c>
      <c r="AO131" s="8">
        <f t="shared" si="212"/>
        <v>0</v>
      </c>
      <c r="AP131" s="8">
        <f t="shared" si="213"/>
        <v>0</v>
      </c>
      <c r="AQ131" s="8">
        <f t="shared" si="214"/>
        <v>0</v>
      </c>
      <c r="AR131" s="8">
        <f t="shared" si="215"/>
        <v>0</v>
      </c>
      <c r="AS131" s="8">
        <f t="shared" si="216"/>
        <v>0</v>
      </c>
      <c r="AT131" s="8">
        <f t="shared" si="217"/>
        <v>0</v>
      </c>
      <c r="AU131" s="8" t="str">
        <f t="shared" si="218"/>
        <v/>
      </c>
      <c r="AV131" s="8" t="str">
        <f t="shared" si="163"/>
        <v/>
      </c>
      <c r="AW131" s="8" t="str">
        <f t="array" ref="AW131">IF(AG131,MMULT(MMULT(AI131:AJ131,$BY$30:$BZ$31),TRANSPOSE(AI131:AJ131)),"")</f>
        <v/>
      </c>
      <c r="AX131" s="8" t="str">
        <f t="shared" si="164"/>
        <v/>
      </c>
      <c r="AY131" s="8" t="str">
        <f t="array" ref="AY131">IF(AG131,MMULT(MMULT(AI131:AK131,$BY$60:$CA$62),TRANSPOSE(AI131:AK131)),"")</f>
        <v/>
      </c>
      <c r="AZ131" s="8" t="str">
        <f t="array" ref="AZ131">IF(AG131,MMULT(MMULT(AJ131:AK131,$BY$81:$BZ$82),TRANSPOSE(AJ131:AK131)),"")</f>
        <v/>
      </c>
      <c r="BA131" s="8" t="str">
        <f t="shared" si="165"/>
        <v/>
      </c>
      <c r="BB131" s="8" t="str">
        <f t="array" ref="BB131">IF(AG131,MMULT(MMULT(AL131:AM131,$BY$111:$BZ$112),TRANSPOSE(AL131:AM131)),"")</f>
        <v/>
      </c>
      <c r="BC131" s="8" t="str">
        <f t="shared" si="219"/>
        <v/>
      </c>
      <c r="BD131" s="8" t="str">
        <f t="shared" si="166"/>
        <v/>
      </c>
      <c r="BE131" s="8">
        <f t="shared" si="167"/>
        <v>0</v>
      </c>
      <c r="BF131" s="8"/>
      <c r="BG131" s="8" t="str">
        <f t="shared" si="220"/>
        <v/>
      </c>
      <c r="BH131" s="8" t="str">
        <f t="shared" si="169"/>
        <v/>
      </c>
      <c r="BI131" s="8" t="str">
        <f t="shared" si="170"/>
        <v/>
      </c>
      <c r="BJ131" s="8" t="str">
        <f t="shared" si="221"/>
        <v/>
      </c>
      <c r="BK131" s="8" t="str">
        <f t="shared" si="171"/>
        <v/>
      </c>
      <c r="BL131" s="8" t="str">
        <f t="shared" si="222"/>
        <v/>
      </c>
      <c r="BM131" s="8" t="str">
        <f t="shared" si="172"/>
        <v/>
      </c>
      <c r="BN131" s="8" t="str">
        <f t="array" ref="BN131">IF(BE131,$CA$29*SQRT(MMULT(MMULT(BH131:BI131,$BY$37:$BZ$38),TRANSPOSE(BH131:BI131))),"")</f>
        <v/>
      </c>
      <c r="BO131" s="8" t="str">
        <f t="shared" si="173"/>
        <v/>
      </c>
      <c r="BP131" s="8" t="str">
        <f t="array" ref="BP131">IF(BE131,$CA$59*SQRT(MMULT(MMULT(BH131:BJ131,$BY$69:$CA$71),TRANSPOSE(BH131:BJ131))),"")</f>
        <v/>
      </c>
      <c r="BQ131" s="8" t="str">
        <f t="array" ref="BQ131">IF(BE131,$CA$80*SQRT(MMULT(MMULT(BI131:BJ131,$BY$88:$BZ$89),TRANSPOSE(BI131:BJ131))),"")</f>
        <v/>
      </c>
      <c r="BR131" s="8" t="str">
        <f t="shared" si="174"/>
        <v/>
      </c>
      <c r="BS131" s="8" t="str">
        <f t="array" ref="BS131">IF(BE131,$CA$110*SQRT(MMULT(MMULT(BK131:BL131,$BY$118:$BZ$119),TRANSPOSE(BK131:BL131))),"")</f>
        <v/>
      </c>
      <c r="BT131" s="8" t="str">
        <f t="shared" si="223"/>
        <v/>
      </c>
      <c r="BU131" s="8" t="str">
        <f t="shared" si="175"/>
        <v/>
      </c>
      <c r="BV131" s="8" t="str">
        <f t="shared" si="176"/>
        <v/>
      </c>
      <c r="BX131" s="1" t="s">
        <v>78</v>
      </c>
      <c r="BY131" s="1"/>
      <c r="BZ131" s="1"/>
      <c r="CA131" s="1"/>
      <c r="CB131" s="1"/>
      <c r="CC131" s="1"/>
      <c r="CD131" s="1"/>
      <c r="CE131" s="1"/>
      <c r="CF131" s="1"/>
      <c r="CG131" s="1"/>
      <c r="CH131" s="1"/>
      <c r="CI131" s="1"/>
      <c r="CJ131" s="1"/>
      <c r="CK131" s="1"/>
    </row>
    <row r="132" spans="1:89">
      <c r="A132" s="20">
        <v>117</v>
      </c>
      <c r="B132" s="44"/>
      <c r="C132" s="44"/>
      <c r="D132" s="59" t="str">
        <f t="shared" si="203"/>
        <v/>
      </c>
      <c r="E132" s="59" t="str">
        <f t="shared" si="141"/>
        <v/>
      </c>
      <c r="AG132" s="8">
        <f t="shared" si="204"/>
        <v>0</v>
      </c>
      <c r="AH132" s="8">
        <f t="shared" si="205"/>
        <v>0</v>
      </c>
      <c r="AI132" s="8">
        <f t="shared" si="206"/>
        <v>0</v>
      </c>
      <c r="AJ132" s="8">
        <f t="shared" si="207"/>
        <v>0</v>
      </c>
      <c r="AK132" s="8">
        <f t="shared" si="208"/>
        <v>0</v>
      </c>
      <c r="AL132" s="8">
        <f t="shared" si="209"/>
        <v>0</v>
      </c>
      <c r="AM132" s="8">
        <f t="shared" si="210"/>
        <v>0</v>
      </c>
      <c r="AN132" s="8">
        <f t="shared" si="211"/>
        <v>0</v>
      </c>
      <c r="AO132" s="8">
        <f t="shared" si="212"/>
        <v>0</v>
      </c>
      <c r="AP132" s="8">
        <f t="shared" si="213"/>
        <v>0</v>
      </c>
      <c r="AQ132" s="8">
        <f t="shared" si="214"/>
        <v>0</v>
      </c>
      <c r="AR132" s="8">
        <f t="shared" si="215"/>
        <v>0</v>
      </c>
      <c r="AS132" s="8">
        <f t="shared" si="216"/>
        <v>0</v>
      </c>
      <c r="AT132" s="8">
        <f t="shared" si="217"/>
        <v>0</v>
      </c>
      <c r="AU132" s="8" t="str">
        <f t="shared" si="218"/>
        <v/>
      </c>
      <c r="AV132" s="8" t="str">
        <f t="shared" si="163"/>
        <v/>
      </c>
      <c r="AW132" s="8" t="str">
        <f t="array" ref="AW132">IF(AG132,MMULT(MMULT(AI132:AJ132,$BY$30:$BZ$31),TRANSPOSE(AI132:AJ132)),"")</f>
        <v/>
      </c>
      <c r="AX132" s="8" t="str">
        <f t="shared" si="164"/>
        <v/>
      </c>
      <c r="AY132" s="8" t="str">
        <f t="array" ref="AY132">IF(AG132,MMULT(MMULT(AI132:AK132,$BY$60:$CA$62),TRANSPOSE(AI132:AK132)),"")</f>
        <v/>
      </c>
      <c r="AZ132" s="8" t="str">
        <f t="array" ref="AZ132">IF(AG132,MMULT(MMULT(AJ132:AK132,$BY$81:$BZ$82),TRANSPOSE(AJ132:AK132)),"")</f>
        <v/>
      </c>
      <c r="BA132" s="8" t="str">
        <f t="shared" si="165"/>
        <v/>
      </c>
      <c r="BB132" s="8" t="str">
        <f t="array" ref="BB132">IF(AG132,MMULT(MMULT(AL132:AM132,$BY$111:$BZ$112),TRANSPOSE(AL132:AM132)),"")</f>
        <v/>
      </c>
      <c r="BC132" s="8" t="str">
        <f t="shared" si="219"/>
        <v/>
      </c>
      <c r="BD132" s="8" t="str">
        <f t="shared" si="166"/>
        <v/>
      </c>
      <c r="BE132" s="8">
        <f t="shared" si="167"/>
        <v>0</v>
      </c>
      <c r="BF132" s="8"/>
      <c r="BG132" s="8" t="str">
        <f t="shared" si="220"/>
        <v/>
      </c>
      <c r="BH132" s="8" t="str">
        <f t="shared" si="169"/>
        <v/>
      </c>
      <c r="BI132" s="8" t="str">
        <f t="shared" si="170"/>
        <v/>
      </c>
      <c r="BJ132" s="8" t="str">
        <f t="shared" si="221"/>
        <v/>
      </c>
      <c r="BK132" s="8" t="str">
        <f t="shared" si="171"/>
        <v/>
      </c>
      <c r="BL132" s="8" t="str">
        <f t="shared" si="222"/>
        <v/>
      </c>
      <c r="BM132" s="8" t="str">
        <f t="shared" si="172"/>
        <v/>
      </c>
      <c r="BN132" s="8" t="str">
        <f t="array" ref="BN132">IF(BE132,$CA$29*SQRT(MMULT(MMULT(BH132:BI132,$BY$37:$BZ$38),TRANSPOSE(BH132:BI132))),"")</f>
        <v/>
      </c>
      <c r="BO132" s="8" t="str">
        <f t="shared" si="173"/>
        <v/>
      </c>
      <c r="BP132" s="8" t="str">
        <f t="array" ref="BP132">IF(BE132,$CA$59*SQRT(MMULT(MMULT(BH132:BJ132,$BY$69:$CA$71),TRANSPOSE(BH132:BJ132))),"")</f>
        <v/>
      </c>
      <c r="BQ132" s="8" t="str">
        <f t="array" ref="BQ132">IF(BE132,$CA$80*SQRT(MMULT(MMULT(BI132:BJ132,$BY$88:$BZ$89),TRANSPOSE(BI132:BJ132))),"")</f>
        <v/>
      </c>
      <c r="BR132" s="8" t="str">
        <f t="shared" si="174"/>
        <v/>
      </c>
      <c r="BS132" s="8" t="str">
        <f t="array" ref="BS132">IF(BE132,$CA$110*SQRT(MMULT(MMULT(BK132:BL132,$BY$118:$BZ$119),TRANSPOSE(BK132:BL132))),"")</f>
        <v/>
      </c>
      <c r="BT132" s="8" t="str">
        <f t="shared" si="223"/>
        <v/>
      </c>
      <c r="BU132" s="8" t="str">
        <f t="shared" si="175"/>
        <v/>
      </c>
      <c r="BV132" s="8" t="str">
        <f t="shared" si="176"/>
        <v/>
      </c>
      <c r="BX132" s="7" t="s">
        <v>75</v>
      </c>
      <c r="BY132" s="7">
        <f>U48</f>
        <v>0</v>
      </c>
    </row>
    <row r="133" spans="1:89">
      <c r="A133" s="20">
        <v>118</v>
      </c>
      <c r="B133" s="44"/>
      <c r="C133" s="44"/>
      <c r="D133" s="59" t="str">
        <f t="shared" si="203"/>
        <v/>
      </c>
      <c r="E133" s="59" t="str">
        <f t="shared" si="141"/>
        <v/>
      </c>
      <c r="AG133" s="8">
        <f t="shared" si="204"/>
        <v>0</v>
      </c>
      <c r="AH133" s="8">
        <f t="shared" si="205"/>
        <v>0</v>
      </c>
      <c r="AI133" s="8">
        <f t="shared" si="206"/>
        <v>0</v>
      </c>
      <c r="AJ133" s="8">
        <f t="shared" si="207"/>
        <v>0</v>
      </c>
      <c r="AK133" s="8">
        <f t="shared" si="208"/>
        <v>0</v>
      </c>
      <c r="AL133" s="8">
        <f t="shared" si="209"/>
        <v>0</v>
      </c>
      <c r="AM133" s="8">
        <f t="shared" si="210"/>
        <v>0</v>
      </c>
      <c r="AN133" s="8">
        <f t="shared" si="211"/>
        <v>0</v>
      </c>
      <c r="AO133" s="8">
        <f t="shared" si="212"/>
        <v>0</v>
      </c>
      <c r="AP133" s="8">
        <f t="shared" si="213"/>
        <v>0</v>
      </c>
      <c r="AQ133" s="8">
        <f t="shared" si="214"/>
        <v>0</v>
      </c>
      <c r="AR133" s="8">
        <f t="shared" si="215"/>
        <v>0</v>
      </c>
      <c r="AS133" s="8">
        <f t="shared" si="216"/>
        <v>0</v>
      </c>
      <c r="AT133" s="8">
        <f t="shared" si="217"/>
        <v>0</v>
      </c>
      <c r="AU133" s="8" t="str">
        <f t="shared" si="218"/>
        <v/>
      </c>
      <c r="AV133" s="8" t="str">
        <f t="shared" si="163"/>
        <v/>
      </c>
      <c r="AW133" s="8" t="str">
        <f t="array" ref="AW133">IF(AG133,MMULT(MMULT(AI133:AJ133,$BY$30:$BZ$31),TRANSPOSE(AI133:AJ133)),"")</f>
        <v/>
      </c>
      <c r="AX133" s="8" t="str">
        <f t="shared" si="164"/>
        <v/>
      </c>
      <c r="AY133" s="8" t="str">
        <f t="array" ref="AY133">IF(AG133,MMULT(MMULT(AI133:AK133,$BY$60:$CA$62),TRANSPOSE(AI133:AK133)),"")</f>
        <v/>
      </c>
      <c r="AZ133" s="8" t="str">
        <f t="array" ref="AZ133">IF(AG133,MMULT(MMULT(AJ133:AK133,$BY$81:$BZ$82),TRANSPOSE(AJ133:AK133)),"")</f>
        <v/>
      </c>
      <c r="BA133" s="8" t="str">
        <f t="shared" si="165"/>
        <v/>
      </c>
      <c r="BB133" s="8" t="str">
        <f t="array" ref="BB133">IF(AG133,MMULT(MMULT(AL133:AM133,$BY$111:$BZ$112),TRANSPOSE(AL133:AM133)),"")</f>
        <v/>
      </c>
      <c r="BC133" s="8" t="str">
        <f t="shared" si="219"/>
        <v/>
      </c>
      <c r="BD133" s="8" t="str">
        <f t="shared" si="166"/>
        <v/>
      </c>
      <c r="BE133" s="8">
        <f t="shared" si="167"/>
        <v>0</v>
      </c>
      <c r="BF133" s="8"/>
      <c r="BG133" s="8" t="str">
        <f t="shared" si="220"/>
        <v/>
      </c>
      <c r="BH133" s="8" t="str">
        <f t="shared" si="169"/>
        <v/>
      </c>
      <c r="BI133" s="8" t="str">
        <f t="shared" si="170"/>
        <v/>
      </c>
      <c r="BJ133" s="8" t="str">
        <f t="shared" si="221"/>
        <v/>
      </c>
      <c r="BK133" s="8" t="str">
        <f t="shared" si="171"/>
        <v/>
      </c>
      <c r="BL133" s="8" t="str">
        <f t="shared" si="222"/>
        <v/>
      </c>
      <c r="BM133" s="8" t="str">
        <f t="shared" si="172"/>
        <v/>
      </c>
      <c r="BN133" s="8" t="str">
        <f t="array" ref="BN133">IF(BE133,$CA$29*SQRT(MMULT(MMULT(BH133:BI133,$BY$37:$BZ$38),TRANSPOSE(BH133:BI133))),"")</f>
        <v/>
      </c>
      <c r="BO133" s="8" t="str">
        <f t="shared" si="173"/>
        <v/>
      </c>
      <c r="BP133" s="8" t="str">
        <f t="array" ref="BP133">IF(BE133,$CA$59*SQRT(MMULT(MMULT(BH133:BJ133,$BY$69:$CA$71),TRANSPOSE(BH133:BJ133))),"")</f>
        <v/>
      </c>
      <c r="BQ133" s="8" t="str">
        <f t="array" ref="BQ133">IF(BE133,$CA$80*SQRT(MMULT(MMULT(BI133:BJ133,$BY$88:$BZ$89),TRANSPOSE(BI133:BJ133))),"")</f>
        <v/>
      </c>
      <c r="BR133" s="8" t="str">
        <f t="shared" si="174"/>
        <v/>
      </c>
      <c r="BS133" s="8" t="str">
        <f t="array" ref="BS133">IF(BE133,$CA$110*SQRT(MMULT(MMULT(BK133:BL133,$BY$118:$BZ$119),TRANSPOSE(BK133:BL133))),"")</f>
        <v/>
      </c>
      <c r="BT133" s="8" t="str">
        <f t="shared" si="223"/>
        <v/>
      </c>
      <c r="BU133" s="8" t="str">
        <f t="shared" si="175"/>
        <v/>
      </c>
      <c r="BV133" s="8" t="str">
        <f t="shared" si="176"/>
        <v/>
      </c>
      <c r="BX133" s="7" t="s">
        <v>76</v>
      </c>
      <c r="BY133" s="7">
        <f>V48</f>
        <v>0.25</v>
      </c>
    </row>
    <row r="134" spans="1:89">
      <c r="A134" s="20">
        <v>119</v>
      </c>
      <c r="B134" s="44"/>
      <c r="C134" s="44"/>
      <c r="D134" s="59" t="str">
        <f t="shared" si="203"/>
        <v/>
      </c>
      <c r="E134" s="59" t="str">
        <f t="shared" si="141"/>
        <v/>
      </c>
      <c r="AG134" s="8">
        <f t="shared" si="204"/>
        <v>0</v>
      </c>
      <c r="AH134" s="8">
        <f t="shared" si="205"/>
        <v>0</v>
      </c>
      <c r="AI134" s="8">
        <f t="shared" si="206"/>
        <v>0</v>
      </c>
      <c r="AJ134" s="8">
        <f t="shared" si="207"/>
        <v>0</v>
      </c>
      <c r="AK134" s="8">
        <f t="shared" si="208"/>
        <v>0</v>
      </c>
      <c r="AL134" s="8">
        <f t="shared" si="209"/>
        <v>0</v>
      </c>
      <c r="AM134" s="8">
        <f t="shared" si="210"/>
        <v>0</v>
      </c>
      <c r="AN134" s="8">
        <f t="shared" si="211"/>
        <v>0</v>
      </c>
      <c r="AO134" s="8">
        <f t="shared" si="212"/>
        <v>0</v>
      </c>
      <c r="AP134" s="8">
        <f t="shared" si="213"/>
        <v>0</v>
      </c>
      <c r="AQ134" s="8">
        <f t="shared" si="214"/>
        <v>0</v>
      </c>
      <c r="AR134" s="8">
        <f t="shared" si="215"/>
        <v>0</v>
      </c>
      <c r="AS134" s="8">
        <f t="shared" si="216"/>
        <v>0</v>
      </c>
      <c r="AT134" s="8">
        <f t="shared" si="217"/>
        <v>0</v>
      </c>
      <c r="AU134" s="8" t="str">
        <f t="shared" si="218"/>
        <v/>
      </c>
      <c r="AV134" s="8" t="str">
        <f t="shared" si="163"/>
        <v/>
      </c>
      <c r="AW134" s="8" t="str">
        <f t="array" ref="AW134">IF(AG134,MMULT(MMULT(AI134:AJ134,$BY$30:$BZ$31),TRANSPOSE(AI134:AJ134)),"")</f>
        <v/>
      </c>
      <c r="AX134" s="8" t="str">
        <f t="shared" si="164"/>
        <v/>
      </c>
      <c r="AY134" s="8" t="str">
        <f t="array" ref="AY134">IF(AG134,MMULT(MMULT(AI134:AK134,$BY$60:$CA$62),TRANSPOSE(AI134:AK134)),"")</f>
        <v/>
      </c>
      <c r="AZ134" s="8" t="str">
        <f t="array" ref="AZ134">IF(AG134,MMULT(MMULT(AJ134:AK134,$BY$81:$BZ$82),TRANSPOSE(AJ134:AK134)),"")</f>
        <v/>
      </c>
      <c r="BA134" s="8" t="str">
        <f t="shared" si="165"/>
        <v/>
      </c>
      <c r="BB134" s="8" t="str">
        <f t="array" ref="BB134">IF(AG134,MMULT(MMULT(AL134:AM134,$BY$111:$BZ$112),TRANSPOSE(AL134:AM134)),"")</f>
        <v/>
      </c>
      <c r="BC134" s="8" t="str">
        <f t="shared" si="219"/>
        <v/>
      </c>
      <c r="BD134" s="8" t="str">
        <f t="shared" si="166"/>
        <v/>
      </c>
      <c r="BE134" s="8">
        <f t="shared" si="167"/>
        <v>0</v>
      </c>
      <c r="BF134" s="8"/>
      <c r="BG134" s="8" t="str">
        <f t="shared" si="220"/>
        <v/>
      </c>
      <c r="BH134" s="8" t="str">
        <f t="shared" si="169"/>
        <v/>
      </c>
      <c r="BI134" s="8" t="str">
        <f t="shared" si="170"/>
        <v/>
      </c>
      <c r="BJ134" s="8" t="str">
        <f t="shared" si="221"/>
        <v/>
      </c>
      <c r="BK134" s="8" t="str">
        <f t="shared" si="171"/>
        <v/>
      </c>
      <c r="BL134" s="8" t="str">
        <f t="shared" si="222"/>
        <v/>
      </c>
      <c r="BM134" s="8" t="str">
        <f t="shared" si="172"/>
        <v/>
      </c>
      <c r="BN134" s="8" t="str">
        <f t="array" ref="BN134">IF(BE134,$CA$29*SQRT(MMULT(MMULT(BH134:BI134,$BY$37:$BZ$38),TRANSPOSE(BH134:BI134))),"")</f>
        <v/>
      </c>
      <c r="BO134" s="8" t="str">
        <f t="shared" si="173"/>
        <v/>
      </c>
      <c r="BP134" s="8" t="str">
        <f t="array" ref="BP134">IF(BE134,$CA$59*SQRT(MMULT(MMULT(BH134:BJ134,$BY$69:$CA$71),TRANSPOSE(BH134:BJ134))),"")</f>
        <v/>
      </c>
      <c r="BQ134" s="8" t="str">
        <f t="array" ref="BQ134">IF(BE134,$CA$80*SQRT(MMULT(MMULT(BI134:BJ134,$BY$88:$BZ$89),TRANSPOSE(BI134:BJ134))),"")</f>
        <v/>
      </c>
      <c r="BR134" s="8" t="str">
        <f t="shared" si="174"/>
        <v/>
      </c>
      <c r="BS134" s="8" t="str">
        <f t="array" ref="BS134">IF(BE134,$CA$110*SQRT(MMULT(MMULT(BK134:BL134,$BY$118:$BZ$119),TRANSPOSE(BK134:BL134))),"")</f>
        <v/>
      </c>
      <c r="BT134" s="8" t="str">
        <f t="shared" si="223"/>
        <v/>
      </c>
      <c r="BU134" s="8" t="str">
        <f t="shared" si="175"/>
        <v/>
      </c>
      <c r="BV134" s="8" t="str">
        <f t="shared" si="176"/>
        <v/>
      </c>
      <c r="BX134" s="7" t="s">
        <v>79</v>
      </c>
      <c r="BY134" s="7">
        <v>100</v>
      </c>
    </row>
    <row r="135" spans="1:89">
      <c r="A135" s="20">
        <v>120</v>
      </c>
      <c r="B135" s="44"/>
      <c r="C135" s="44"/>
      <c r="D135" s="59" t="str">
        <f t="shared" si="203"/>
        <v/>
      </c>
      <c r="E135" s="59" t="str">
        <f t="shared" si="141"/>
        <v/>
      </c>
      <c r="AG135" s="8">
        <f t="shared" si="204"/>
        <v>0</v>
      </c>
      <c r="AH135" s="8">
        <f t="shared" si="205"/>
        <v>0</v>
      </c>
      <c r="AI135" s="8">
        <f t="shared" si="206"/>
        <v>0</v>
      </c>
      <c r="AJ135" s="8">
        <f t="shared" si="207"/>
        <v>0</v>
      </c>
      <c r="AK135" s="8">
        <f t="shared" si="208"/>
        <v>0</v>
      </c>
      <c r="AL135" s="8">
        <f t="shared" si="209"/>
        <v>0</v>
      </c>
      <c r="AM135" s="8">
        <f t="shared" si="210"/>
        <v>0</v>
      </c>
      <c r="AN135" s="8">
        <f t="shared" si="211"/>
        <v>0</v>
      </c>
      <c r="AO135" s="8">
        <f t="shared" si="212"/>
        <v>0</v>
      </c>
      <c r="AP135" s="8">
        <f t="shared" si="213"/>
        <v>0</v>
      </c>
      <c r="AQ135" s="8">
        <f t="shared" si="214"/>
        <v>0</v>
      </c>
      <c r="AR135" s="8">
        <f t="shared" si="215"/>
        <v>0</v>
      </c>
      <c r="AS135" s="8">
        <f t="shared" si="216"/>
        <v>0</v>
      </c>
      <c r="AT135" s="8">
        <f t="shared" si="217"/>
        <v>0</v>
      </c>
      <c r="AU135" s="8" t="str">
        <f t="shared" si="218"/>
        <v/>
      </c>
      <c r="AV135" s="8" t="str">
        <f t="shared" si="163"/>
        <v/>
      </c>
      <c r="AW135" s="8" t="str">
        <f t="array" ref="AW135">IF(AG135,MMULT(MMULT(AI135:AJ135,$BY$30:$BZ$31),TRANSPOSE(AI135:AJ135)),"")</f>
        <v/>
      </c>
      <c r="AX135" s="8" t="str">
        <f t="shared" si="164"/>
        <v/>
      </c>
      <c r="AY135" s="8" t="str">
        <f t="array" ref="AY135">IF(AG135,MMULT(MMULT(AI135:AK135,$BY$60:$CA$62),TRANSPOSE(AI135:AK135)),"")</f>
        <v/>
      </c>
      <c r="AZ135" s="8" t="str">
        <f t="array" ref="AZ135">IF(AG135,MMULT(MMULT(AJ135:AK135,$BY$81:$BZ$82),TRANSPOSE(AJ135:AK135)),"")</f>
        <v/>
      </c>
      <c r="BA135" s="8" t="str">
        <f t="shared" si="165"/>
        <v/>
      </c>
      <c r="BB135" s="8" t="str">
        <f t="array" ref="BB135">IF(AG135,MMULT(MMULT(AL135:AM135,$BY$111:$BZ$112),TRANSPOSE(AL135:AM135)),"")</f>
        <v/>
      </c>
      <c r="BC135" s="8" t="str">
        <f t="shared" si="219"/>
        <v/>
      </c>
      <c r="BD135" s="8" t="str">
        <f t="shared" si="166"/>
        <v/>
      </c>
      <c r="BE135" s="8">
        <f t="shared" si="167"/>
        <v>0</v>
      </c>
      <c r="BF135" s="8"/>
      <c r="BG135" s="8" t="str">
        <f t="shared" si="220"/>
        <v/>
      </c>
      <c r="BH135" s="8" t="str">
        <f t="shared" si="169"/>
        <v/>
      </c>
      <c r="BI135" s="8" t="str">
        <f t="shared" si="170"/>
        <v/>
      </c>
      <c r="BJ135" s="8" t="str">
        <f t="shared" si="221"/>
        <v/>
      </c>
      <c r="BK135" s="8" t="str">
        <f t="shared" si="171"/>
        <v/>
      </c>
      <c r="BL135" s="8" t="str">
        <f t="shared" si="222"/>
        <v/>
      </c>
      <c r="BM135" s="8" t="str">
        <f t="shared" si="172"/>
        <v/>
      </c>
      <c r="BN135" s="8" t="str">
        <f t="array" ref="BN135">IF(BE135,$CA$29*SQRT(MMULT(MMULT(BH135:BI135,$BY$37:$BZ$38),TRANSPOSE(BH135:BI135))),"")</f>
        <v/>
      </c>
      <c r="BO135" s="8" t="str">
        <f t="shared" si="173"/>
        <v/>
      </c>
      <c r="BP135" s="8" t="str">
        <f t="array" ref="BP135">IF(BE135,$CA$59*SQRT(MMULT(MMULT(BH135:BJ135,$BY$69:$CA$71),TRANSPOSE(BH135:BJ135))),"")</f>
        <v/>
      </c>
      <c r="BQ135" s="8" t="str">
        <f t="array" ref="BQ135">IF(BE135,$CA$80*SQRT(MMULT(MMULT(BI135:BJ135,$BY$88:$BZ$89),TRANSPOSE(BI135:BJ135))),"")</f>
        <v/>
      </c>
      <c r="BR135" s="8" t="str">
        <f t="shared" si="174"/>
        <v/>
      </c>
      <c r="BS135" s="8" t="str">
        <f t="array" ref="BS135">IF(BE135,$CA$110*SQRT(MMULT(MMULT(BK135:BL135,$BY$118:$BZ$119),TRANSPOSE(BK135:BL135))),"")</f>
        <v/>
      </c>
      <c r="BT135" s="8" t="str">
        <f t="shared" si="223"/>
        <v/>
      </c>
      <c r="BU135" s="8" t="str">
        <f t="shared" si="175"/>
        <v/>
      </c>
      <c r="BV135" s="8" t="str">
        <f t="shared" si="176"/>
        <v/>
      </c>
      <c r="BX135" s="7" t="s">
        <v>80</v>
      </c>
      <c r="BY135" s="7">
        <f>(BY133-BY132)/BY134</f>
        <v>2.5000000000000001E-3</v>
      </c>
    </row>
    <row r="136" spans="1:89">
      <c r="A136" s="20">
        <v>121</v>
      </c>
      <c r="B136" s="44"/>
      <c r="C136" s="44"/>
      <c r="D136" s="59" t="str">
        <f t="shared" si="203"/>
        <v/>
      </c>
      <c r="E136" s="59" t="str">
        <f t="shared" si="141"/>
        <v/>
      </c>
      <c r="AG136" s="8">
        <f t="shared" si="204"/>
        <v>0</v>
      </c>
      <c r="AH136" s="8">
        <f t="shared" si="205"/>
        <v>0</v>
      </c>
      <c r="AI136" s="8">
        <f t="shared" si="206"/>
        <v>0</v>
      </c>
      <c r="AJ136" s="8">
        <f t="shared" si="207"/>
        <v>0</v>
      </c>
      <c r="AK136" s="8">
        <f t="shared" si="208"/>
        <v>0</v>
      </c>
      <c r="AL136" s="8">
        <f t="shared" si="209"/>
        <v>0</v>
      </c>
      <c r="AM136" s="8">
        <f t="shared" si="210"/>
        <v>0</v>
      </c>
      <c r="AN136" s="8">
        <f t="shared" si="211"/>
        <v>0</v>
      </c>
      <c r="AO136" s="8">
        <f t="shared" si="212"/>
        <v>0</v>
      </c>
      <c r="AP136" s="8">
        <f t="shared" si="213"/>
        <v>0</v>
      </c>
      <c r="AQ136" s="8">
        <f t="shared" si="214"/>
        <v>0</v>
      </c>
      <c r="AR136" s="8">
        <f t="shared" si="215"/>
        <v>0</v>
      </c>
      <c r="AS136" s="8">
        <f t="shared" si="216"/>
        <v>0</v>
      </c>
      <c r="AT136" s="8">
        <f t="shared" si="217"/>
        <v>0</v>
      </c>
      <c r="AU136" s="8" t="str">
        <f t="shared" si="218"/>
        <v/>
      </c>
      <c r="AV136" s="8" t="str">
        <f t="shared" si="163"/>
        <v/>
      </c>
      <c r="AW136" s="8" t="str">
        <f t="array" ref="AW136">IF(AG136,MMULT(MMULT(AI136:AJ136,$BY$30:$BZ$31),TRANSPOSE(AI136:AJ136)),"")</f>
        <v/>
      </c>
      <c r="AX136" s="8" t="str">
        <f t="shared" si="164"/>
        <v/>
      </c>
      <c r="AY136" s="8" t="str">
        <f t="array" ref="AY136">IF(AG136,MMULT(MMULT(AI136:AK136,$BY$60:$CA$62),TRANSPOSE(AI136:AK136)),"")</f>
        <v/>
      </c>
      <c r="AZ136" s="8" t="str">
        <f t="array" ref="AZ136">IF(AG136,MMULT(MMULT(AJ136:AK136,$BY$81:$BZ$82),TRANSPOSE(AJ136:AK136)),"")</f>
        <v/>
      </c>
      <c r="BA136" s="8" t="str">
        <f t="shared" si="165"/>
        <v/>
      </c>
      <c r="BB136" s="8" t="str">
        <f t="array" ref="BB136">IF(AG136,MMULT(MMULT(AL136:AM136,$BY$111:$BZ$112),TRANSPOSE(AL136:AM136)),"")</f>
        <v/>
      </c>
      <c r="BC136" s="8" t="str">
        <f t="shared" si="219"/>
        <v/>
      </c>
      <c r="BD136" s="8" t="str">
        <f t="shared" si="166"/>
        <v/>
      </c>
      <c r="BE136" s="8">
        <f t="shared" si="167"/>
        <v>0</v>
      </c>
      <c r="BF136" s="8"/>
      <c r="BG136" s="8" t="str">
        <f t="shared" si="220"/>
        <v/>
      </c>
      <c r="BH136" s="8" t="str">
        <f t="shared" si="169"/>
        <v/>
      </c>
      <c r="BI136" s="8" t="str">
        <f t="shared" si="170"/>
        <v/>
      </c>
      <c r="BJ136" s="8" t="str">
        <f t="shared" si="221"/>
        <v/>
      </c>
      <c r="BK136" s="8" t="str">
        <f t="shared" si="171"/>
        <v/>
      </c>
      <c r="BL136" s="8" t="str">
        <f t="shared" si="222"/>
        <v/>
      </c>
      <c r="BM136" s="8" t="str">
        <f t="shared" si="172"/>
        <v/>
      </c>
      <c r="BN136" s="8" t="str">
        <f t="array" ref="BN136">IF(BE136,$CA$29*SQRT(MMULT(MMULT(BH136:BI136,$BY$37:$BZ$38),TRANSPOSE(BH136:BI136))),"")</f>
        <v/>
      </c>
      <c r="BO136" s="8" t="str">
        <f t="shared" si="173"/>
        <v/>
      </c>
      <c r="BP136" s="8" t="str">
        <f t="array" ref="BP136">IF(BE136,$CA$59*SQRT(MMULT(MMULT(BH136:BJ136,$BY$69:$CA$71),TRANSPOSE(BH136:BJ136))),"")</f>
        <v/>
      </c>
      <c r="BQ136" s="8" t="str">
        <f t="array" ref="BQ136">IF(BE136,$CA$80*SQRT(MMULT(MMULT(BI136:BJ136,$BY$88:$BZ$89),TRANSPOSE(BI136:BJ136))),"")</f>
        <v/>
      </c>
      <c r="BR136" s="8" t="str">
        <f t="shared" si="174"/>
        <v/>
      </c>
      <c r="BS136" s="8" t="str">
        <f t="array" ref="BS136">IF(BE136,$CA$110*SQRT(MMULT(MMULT(BK136:BL136,$BY$118:$BZ$119),TRANSPOSE(BK136:BL136))),"")</f>
        <v/>
      </c>
      <c r="BT136" s="8" t="str">
        <f t="shared" si="223"/>
        <v/>
      </c>
      <c r="BU136" s="8" t="str">
        <f t="shared" si="175"/>
        <v/>
      </c>
      <c r="BV136" s="8" t="str">
        <f t="shared" si="176"/>
        <v/>
      </c>
    </row>
    <row r="137" spans="1:89">
      <c r="A137" s="20">
        <v>122</v>
      </c>
      <c r="B137" s="44"/>
      <c r="C137" s="44"/>
      <c r="D137" s="59" t="str">
        <f t="shared" si="203"/>
        <v/>
      </c>
      <c r="E137" s="59" t="str">
        <f t="shared" si="141"/>
        <v/>
      </c>
      <c r="AG137" s="8">
        <f t="shared" si="204"/>
        <v>0</v>
      </c>
      <c r="AH137" s="8">
        <f t="shared" si="205"/>
        <v>0</v>
      </c>
      <c r="AI137" s="8">
        <f t="shared" si="206"/>
        <v>0</v>
      </c>
      <c r="AJ137" s="8">
        <f t="shared" si="207"/>
        <v>0</v>
      </c>
      <c r="AK137" s="8">
        <f t="shared" si="208"/>
        <v>0</v>
      </c>
      <c r="AL137" s="8">
        <f t="shared" si="209"/>
        <v>0</v>
      </c>
      <c r="AM137" s="8">
        <f t="shared" si="210"/>
        <v>0</v>
      </c>
      <c r="AN137" s="8">
        <f t="shared" si="211"/>
        <v>0</v>
      </c>
      <c r="AO137" s="8">
        <f t="shared" si="212"/>
        <v>0</v>
      </c>
      <c r="AP137" s="8">
        <f t="shared" si="213"/>
        <v>0</v>
      </c>
      <c r="AQ137" s="8">
        <f t="shared" si="214"/>
        <v>0</v>
      </c>
      <c r="AR137" s="8">
        <f t="shared" si="215"/>
        <v>0</v>
      </c>
      <c r="AS137" s="8">
        <f t="shared" si="216"/>
        <v>0</v>
      </c>
      <c r="AT137" s="8">
        <f t="shared" si="217"/>
        <v>0</v>
      </c>
      <c r="AU137" s="8" t="str">
        <f t="shared" si="218"/>
        <v/>
      </c>
      <c r="AV137" s="8" t="str">
        <f t="shared" si="163"/>
        <v/>
      </c>
      <c r="AW137" s="8" t="str">
        <f t="array" ref="AW137">IF(AG137,MMULT(MMULT(AI137:AJ137,$BY$30:$BZ$31),TRANSPOSE(AI137:AJ137)),"")</f>
        <v/>
      </c>
      <c r="AX137" s="8" t="str">
        <f t="shared" si="164"/>
        <v/>
      </c>
      <c r="AY137" s="8" t="str">
        <f t="array" ref="AY137">IF(AG137,MMULT(MMULT(AI137:AK137,$BY$60:$CA$62),TRANSPOSE(AI137:AK137)),"")</f>
        <v/>
      </c>
      <c r="AZ137" s="8" t="str">
        <f t="array" ref="AZ137">IF(AG137,MMULT(MMULT(AJ137:AK137,$BY$81:$BZ$82),TRANSPOSE(AJ137:AK137)),"")</f>
        <v/>
      </c>
      <c r="BA137" s="8" t="str">
        <f t="shared" si="165"/>
        <v/>
      </c>
      <c r="BB137" s="8" t="str">
        <f t="array" ref="BB137">IF(AG137,MMULT(MMULT(AL137:AM137,$BY$111:$BZ$112),TRANSPOSE(AL137:AM137)),"")</f>
        <v/>
      </c>
      <c r="BC137" s="8" t="str">
        <f t="shared" si="219"/>
        <v/>
      </c>
      <c r="BD137" s="8" t="str">
        <f t="shared" si="166"/>
        <v/>
      </c>
      <c r="BE137" s="8">
        <f t="shared" si="167"/>
        <v>0</v>
      </c>
      <c r="BF137" s="8"/>
      <c r="BG137" s="8" t="str">
        <f t="shared" si="220"/>
        <v/>
      </c>
      <c r="BH137" s="8" t="str">
        <f t="shared" si="169"/>
        <v/>
      </c>
      <c r="BI137" s="8" t="str">
        <f t="shared" si="170"/>
        <v/>
      </c>
      <c r="BJ137" s="8" t="str">
        <f t="shared" si="221"/>
        <v/>
      </c>
      <c r="BK137" s="8" t="str">
        <f t="shared" si="171"/>
        <v/>
      </c>
      <c r="BL137" s="8" t="str">
        <f t="shared" si="222"/>
        <v/>
      </c>
      <c r="BM137" s="8" t="str">
        <f t="shared" si="172"/>
        <v/>
      </c>
      <c r="BN137" s="8" t="str">
        <f t="array" ref="BN137">IF(BE137,$CA$29*SQRT(MMULT(MMULT(BH137:BI137,$BY$37:$BZ$38),TRANSPOSE(BH137:BI137))),"")</f>
        <v/>
      </c>
      <c r="BO137" s="8" t="str">
        <f t="shared" si="173"/>
        <v/>
      </c>
      <c r="BP137" s="8" t="str">
        <f t="array" ref="BP137">IF(BE137,$CA$59*SQRT(MMULT(MMULT(BH137:BJ137,$BY$69:$CA$71),TRANSPOSE(BH137:BJ137))),"")</f>
        <v/>
      </c>
      <c r="BQ137" s="8" t="str">
        <f t="array" ref="BQ137">IF(BE137,$CA$80*SQRT(MMULT(MMULT(BI137:BJ137,$BY$88:$BZ$89),TRANSPOSE(BI137:BJ137))),"")</f>
        <v/>
      </c>
      <c r="BR137" s="8" t="str">
        <f t="shared" si="174"/>
        <v/>
      </c>
      <c r="BS137" s="8" t="str">
        <f t="array" ref="BS137">IF(BE137,$CA$110*SQRT(MMULT(MMULT(BK137:BL137,$BY$118:$BZ$119),TRANSPOSE(BK137:BL137))),"")</f>
        <v/>
      </c>
      <c r="BT137" s="8" t="str">
        <f t="shared" si="223"/>
        <v/>
      </c>
      <c r="BU137" s="8" t="str">
        <f t="shared" si="175"/>
        <v/>
      </c>
      <c r="BV137" s="8" t="str">
        <f t="shared" si="176"/>
        <v/>
      </c>
    </row>
    <row r="138" spans="1:89">
      <c r="A138" s="20">
        <v>123</v>
      </c>
      <c r="B138" s="44"/>
      <c r="C138" s="44"/>
      <c r="D138" s="59" t="str">
        <f t="shared" si="203"/>
        <v/>
      </c>
      <c r="E138" s="59" t="str">
        <f t="shared" si="141"/>
        <v/>
      </c>
      <c r="AG138" s="8">
        <f t="shared" si="204"/>
        <v>0</v>
      </c>
      <c r="AH138" s="8">
        <f t="shared" si="205"/>
        <v>0</v>
      </c>
      <c r="AI138" s="8">
        <f t="shared" si="206"/>
        <v>0</v>
      </c>
      <c r="AJ138" s="8">
        <f t="shared" si="207"/>
        <v>0</v>
      </c>
      <c r="AK138" s="8">
        <f t="shared" si="208"/>
        <v>0</v>
      </c>
      <c r="AL138" s="8">
        <f t="shared" si="209"/>
        <v>0</v>
      </c>
      <c r="AM138" s="8">
        <f t="shared" si="210"/>
        <v>0</v>
      </c>
      <c r="AN138" s="8">
        <f t="shared" si="211"/>
        <v>0</v>
      </c>
      <c r="AO138" s="8">
        <f t="shared" si="212"/>
        <v>0</v>
      </c>
      <c r="AP138" s="8">
        <f t="shared" si="213"/>
        <v>0</v>
      </c>
      <c r="AQ138" s="8">
        <f t="shared" si="214"/>
        <v>0</v>
      </c>
      <c r="AR138" s="8">
        <f t="shared" si="215"/>
        <v>0</v>
      </c>
      <c r="AS138" s="8">
        <f t="shared" si="216"/>
        <v>0</v>
      </c>
      <c r="AT138" s="8">
        <f t="shared" si="217"/>
        <v>0</v>
      </c>
      <c r="AU138" s="8" t="str">
        <f t="shared" si="218"/>
        <v/>
      </c>
      <c r="AV138" s="8" t="str">
        <f t="shared" si="163"/>
        <v/>
      </c>
      <c r="AW138" s="8" t="str">
        <f t="array" ref="AW138">IF(AG138,MMULT(MMULT(AI138:AJ138,$BY$30:$BZ$31),TRANSPOSE(AI138:AJ138)),"")</f>
        <v/>
      </c>
      <c r="AX138" s="8" t="str">
        <f t="shared" si="164"/>
        <v/>
      </c>
      <c r="AY138" s="8" t="str">
        <f t="array" ref="AY138">IF(AG138,MMULT(MMULT(AI138:AK138,$BY$60:$CA$62),TRANSPOSE(AI138:AK138)),"")</f>
        <v/>
      </c>
      <c r="AZ138" s="8" t="str">
        <f t="array" ref="AZ138">IF(AG138,MMULT(MMULT(AJ138:AK138,$BY$81:$BZ$82),TRANSPOSE(AJ138:AK138)),"")</f>
        <v/>
      </c>
      <c r="BA138" s="8" t="str">
        <f t="shared" si="165"/>
        <v/>
      </c>
      <c r="BB138" s="8" t="str">
        <f t="array" ref="BB138">IF(AG138,MMULT(MMULT(AL138:AM138,$BY$111:$BZ$112),TRANSPOSE(AL138:AM138)),"")</f>
        <v/>
      </c>
      <c r="BC138" s="8" t="str">
        <f t="shared" si="219"/>
        <v/>
      </c>
      <c r="BD138" s="8" t="str">
        <f t="shared" si="166"/>
        <v/>
      </c>
      <c r="BE138" s="8">
        <f t="shared" si="167"/>
        <v>0</v>
      </c>
      <c r="BF138" s="8"/>
      <c r="BG138" s="8" t="str">
        <f t="shared" si="220"/>
        <v/>
      </c>
      <c r="BH138" s="8" t="str">
        <f t="shared" si="169"/>
        <v/>
      </c>
      <c r="BI138" s="8" t="str">
        <f t="shared" si="170"/>
        <v/>
      </c>
      <c r="BJ138" s="8" t="str">
        <f t="shared" si="221"/>
        <v/>
      </c>
      <c r="BK138" s="8" t="str">
        <f t="shared" si="171"/>
        <v/>
      </c>
      <c r="BL138" s="8" t="str">
        <f t="shared" si="222"/>
        <v/>
      </c>
      <c r="BM138" s="8" t="str">
        <f t="shared" si="172"/>
        <v/>
      </c>
      <c r="BN138" s="8" t="str">
        <f t="array" ref="BN138">IF(BE138,$CA$29*SQRT(MMULT(MMULT(BH138:BI138,$BY$37:$BZ$38),TRANSPOSE(BH138:BI138))),"")</f>
        <v/>
      </c>
      <c r="BO138" s="8" t="str">
        <f t="shared" si="173"/>
        <v/>
      </c>
      <c r="BP138" s="8" t="str">
        <f t="array" ref="BP138">IF(BE138,$CA$59*SQRT(MMULT(MMULT(BH138:BJ138,$BY$69:$CA$71),TRANSPOSE(BH138:BJ138))),"")</f>
        <v/>
      </c>
      <c r="BQ138" s="8" t="str">
        <f t="array" ref="BQ138">IF(BE138,$CA$80*SQRT(MMULT(MMULT(BI138:BJ138,$BY$88:$BZ$89),TRANSPOSE(BI138:BJ138))),"")</f>
        <v/>
      </c>
      <c r="BR138" s="8" t="str">
        <f t="shared" si="174"/>
        <v/>
      </c>
      <c r="BS138" s="8" t="str">
        <f t="array" ref="BS138">IF(BE138,$CA$110*SQRT(MMULT(MMULT(BK138:BL138,$BY$118:$BZ$119),TRANSPOSE(BK138:BL138))),"")</f>
        <v/>
      </c>
      <c r="BT138" s="8" t="str">
        <f t="shared" si="223"/>
        <v/>
      </c>
      <c r="BU138" s="8" t="str">
        <f t="shared" si="175"/>
        <v/>
      </c>
      <c r="BV138" s="8" t="str">
        <f t="shared" si="176"/>
        <v/>
      </c>
    </row>
    <row r="139" spans="1:89">
      <c r="A139" s="20">
        <v>124</v>
      </c>
      <c r="B139" s="44"/>
      <c r="C139" s="44"/>
      <c r="D139" s="59" t="str">
        <f t="shared" si="203"/>
        <v/>
      </c>
      <c r="E139" s="59" t="str">
        <f t="shared" si="141"/>
        <v/>
      </c>
      <c r="AG139" s="8">
        <f t="shared" si="204"/>
        <v>0</v>
      </c>
      <c r="AH139" s="8">
        <f t="shared" si="205"/>
        <v>0</v>
      </c>
      <c r="AI139" s="8">
        <f t="shared" si="206"/>
        <v>0</v>
      </c>
      <c r="AJ139" s="8">
        <f t="shared" si="207"/>
        <v>0</v>
      </c>
      <c r="AK139" s="8">
        <f t="shared" si="208"/>
        <v>0</v>
      </c>
      <c r="AL139" s="8">
        <f t="shared" si="209"/>
        <v>0</v>
      </c>
      <c r="AM139" s="8">
        <f t="shared" si="210"/>
        <v>0</v>
      </c>
      <c r="AN139" s="8">
        <f t="shared" si="211"/>
        <v>0</v>
      </c>
      <c r="AO139" s="8">
        <f t="shared" si="212"/>
        <v>0</v>
      </c>
      <c r="AP139" s="8">
        <f t="shared" si="213"/>
        <v>0</v>
      </c>
      <c r="AQ139" s="8">
        <f t="shared" si="214"/>
        <v>0</v>
      </c>
      <c r="AR139" s="8">
        <f t="shared" si="215"/>
        <v>0</v>
      </c>
      <c r="AS139" s="8">
        <f t="shared" si="216"/>
        <v>0</v>
      </c>
      <c r="AT139" s="8">
        <f t="shared" si="217"/>
        <v>0</v>
      </c>
      <c r="AU139" s="8" t="str">
        <f t="shared" si="218"/>
        <v/>
      </c>
      <c r="AV139" s="8" t="str">
        <f t="shared" si="163"/>
        <v/>
      </c>
      <c r="AW139" s="8" t="str">
        <f t="array" ref="AW139">IF(AG139,MMULT(MMULT(AI139:AJ139,$BY$30:$BZ$31),TRANSPOSE(AI139:AJ139)),"")</f>
        <v/>
      </c>
      <c r="AX139" s="8" t="str">
        <f t="shared" si="164"/>
        <v/>
      </c>
      <c r="AY139" s="8" t="str">
        <f t="array" ref="AY139">IF(AG139,MMULT(MMULT(AI139:AK139,$BY$60:$CA$62),TRANSPOSE(AI139:AK139)),"")</f>
        <v/>
      </c>
      <c r="AZ139" s="8" t="str">
        <f t="array" ref="AZ139">IF(AG139,MMULT(MMULT(AJ139:AK139,$BY$81:$BZ$82),TRANSPOSE(AJ139:AK139)),"")</f>
        <v/>
      </c>
      <c r="BA139" s="8" t="str">
        <f t="shared" si="165"/>
        <v/>
      </c>
      <c r="BB139" s="8" t="str">
        <f t="array" ref="BB139">IF(AG139,MMULT(MMULT(AL139:AM139,$BY$111:$BZ$112),TRANSPOSE(AL139:AM139)),"")</f>
        <v/>
      </c>
      <c r="BC139" s="8" t="str">
        <f t="shared" si="219"/>
        <v/>
      </c>
      <c r="BD139" s="8" t="str">
        <f t="shared" si="166"/>
        <v/>
      </c>
      <c r="BE139" s="8">
        <f t="shared" si="167"/>
        <v>0</v>
      </c>
      <c r="BF139" s="8"/>
      <c r="BG139" s="8" t="str">
        <f t="shared" si="220"/>
        <v/>
      </c>
      <c r="BH139" s="8" t="str">
        <f t="shared" si="169"/>
        <v/>
      </c>
      <c r="BI139" s="8" t="str">
        <f t="shared" si="170"/>
        <v/>
      </c>
      <c r="BJ139" s="8" t="str">
        <f t="shared" si="221"/>
        <v/>
      </c>
      <c r="BK139" s="8" t="str">
        <f t="shared" si="171"/>
        <v/>
      </c>
      <c r="BL139" s="8" t="str">
        <f t="shared" si="222"/>
        <v/>
      </c>
      <c r="BM139" s="8" t="str">
        <f t="shared" si="172"/>
        <v/>
      </c>
      <c r="BN139" s="8" t="str">
        <f t="array" ref="BN139">IF(BE139,$CA$29*SQRT(MMULT(MMULT(BH139:BI139,$BY$37:$BZ$38),TRANSPOSE(BH139:BI139))),"")</f>
        <v/>
      </c>
      <c r="BO139" s="8" t="str">
        <f t="shared" si="173"/>
        <v/>
      </c>
      <c r="BP139" s="8" t="str">
        <f t="array" ref="BP139">IF(BE139,$CA$59*SQRT(MMULT(MMULT(BH139:BJ139,$BY$69:$CA$71),TRANSPOSE(BH139:BJ139))),"")</f>
        <v/>
      </c>
      <c r="BQ139" s="8" t="str">
        <f t="array" ref="BQ139">IF(BE139,$CA$80*SQRT(MMULT(MMULT(BI139:BJ139,$BY$88:$BZ$89),TRANSPOSE(BI139:BJ139))),"")</f>
        <v/>
      </c>
      <c r="BR139" s="8" t="str">
        <f t="shared" si="174"/>
        <v/>
      </c>
      <c r="BS139" s="8" t="str">
        <f t="array" ref="BS139">IF(BE139,$CA$110*SQRT(MMULT(MMULT(BK139:BL139,$BY$118:$BZ$119),TRANSPOSE(BK139:BL139))),"")</f>
        <v/>
      </c>
      <c r="BT139" s="8" t="str">
        <f t="shared" si="223"/>
        <v/>
      </c>
      <c r="BU139" s="8" t="str">
        <f t="shared" si="175"/>
        <v/>
      </c>
      <c r="BV139" s="8" t="str">
        <f t="shared" si="176"/>
        <v/>
      </c>
    </row>
    <row r="140" spans="1:89">
      <c r="A140" s="20">
        <v>125</v>
      </c>
      <c r="B140" s="44"/>
      <c r="C140" s="44"/>
      <c r="D140" s="59" t="str">
        <f t="shared" si="203"/>
        <v/>
      </c>
      <c r="E140" s="59" t="str">
        <f t="shared" si="141"/>
        <v/>
      </c>
      <c r="AG140" s="8">
        <f t="shared" si="204"/>
        <v>0</v>
      </c>
      <c r="AH140" s="8">
        <f t="shared" si="205"/>
        <v>0</v>
      </c>
      <c r="AI140" s="8">
        <f t="shared" si="206"/>
        <v>0</v>
      </c>
      <c r="AJ140" s="8">
        <f t="shared" si="207"/>
        <v>0</v>
      </c>
      <c r="AK140" s="8">
        <f t="shared" si="208"/>
        <v>0</v>
      </c>
      <c r="AL140" s="8">
        <f t="shared" si="209"/>
        <v>0</v>
      </c>
      <c r="AM140" s="8">
        <f t="shared" si="210"/>
        <v>0</v>
      </c>
      <c r="AN140" s="8">
        <f t="shared" si="211"/>
        <v>0</v>
      </c>
      <c r="AO140" s="8">
        <f t="shared" si="212"/>
        <v>0</v>
      </c>
      <c r="AP140" s="8">
        <f t="shared" si="213"/>
        <v>0</v>
      </c>
      <c r="AQ140" s="8">
        <f t="shared" si="214"/>
        <v>0</v>
      </c>
      <c r="AR140" s="8">
        <f t="shared" si="215"/>
        <v>0</v>
      </c>
      <c r="AS140" s="8">
        <f t="shared" si="216"/>
        <v>0</v>
      </c>
      <c r="AT140" s="8">
        <f t="shared" si="217"/>
        <v>0</v>
      </c>
      <c r="AU140" s="8" t="str">
        <f t="shared" si="218"/>
        <v/>
      </c>
      <c r="AV140" s="8" t="str">
        <f t="shared" si="163"/>
        <v/>
      </c>
      <c r="AW140" s="8" t="str">
        <f t="array" ref="AW140">IF(AG140,MMULT(MMULT(AI140:AJ140,$BY$30:$BZ$31),TRANSPOSE(AI140:AJ140)),"")</f>
        <v/>
      </c>
      <c r="AX140" s="8" t="str">
        <f t="shared" si="164"/>
        <v/>
      </c>
      <c r="AY140" s="8" t="str">
        <f t="array" ref="AY140">IF(AG140,MMULT(MMULT(AI140:AK140,$BY$60:$CA$62),TRANSPOSE(AI140:AK140)),"")</f>
        <v/>
      </c>
      <c r="AZ140" s="8" t="str">
        <f t="array" ref="AZ140">IF(AG140,MMULT(MMULT(AJ140:AK140,$BY$81:$BZ$82),TRANSPOSE(AJ140:AK140)),"")</f>
        <v/>
      </c>
      <c r="BA140" s="8" t="str">
        <f t="shared" si="165"/>
        <v/>
      </c>
      <c r="BB140" s="8" t="str">
        <f t="array" ref="BB140">IF(AG140,MMULT(MMULT(AL140:AM140,$BY$111:$BZ$112),TRANSPOSE(AL140:AM140)),"")</f>
        <v/>
      </c>
      <c r="BC140" s="8" t="str">
        <f t="shared" si="219"/>
        <v/>
      </c>
      <c r="BD140" s="8" t="str">
        <f t="shared" si="166"/>
        <v/>
      </c>
      <c r="BE140" s="8">
        <f t="shared" si="167"/>
        <v>0</v>
      </c>
      <c r="BF140" s="8"/>
      <c r="BG140" s="8" t="str">
        <f t="shared" si="220"/>
        <v/>
      </c>
      <c r="BH140" s="8" t="str">
        <f t="shared" si="169"/>
        <v/>
      </c>
      <c r="BI140" s="8" t="str">
        <f t="shared" si="170"/>
        <v/>
      </c>
      <c r="BJ140" s="8" t="str">
        <f t="shared" si="221"/>
        <v/>
      </c>
      <c r="BK140" s="8" t="str">
        <f t="shared" si="171"/>
        <v/>
      </c>
      <c r="BL140" s="8" t="str">
        <f t="shared" si="222"/>
        <v/>
      </c>
      <c r="BM140" s="8" t="str">
        <f t="shared" si="172"/>
        <v/>
      </c>
      <c r="BN140" s="8" t="str">
        <f t="array" ref="BN140">IF(BE140,$CA$29*SQRT(MMULT(MMULT(BH140:BI140,$BY$37:$BZ$38),TRANSPOSE(BH140:BI140))),"")</f>
        <v/>
      </c>
      <c r="BO140" s="8" t="str">
        <f t="shared" si="173"/>
        <v/>
      </c>
      <c r="BP140" s="8" t="str">
        <f t="array" ref="BP140">IF(BE140,$CA$59*SQRT(MMULT(MMULT(BH140:BJ140,$BY$69:$CA$71),TRANSPOSE(BH140:BJ140))),"")</f>
        <v/>
      </c>
      <c r="BQ140" s="8" t="str">
        <f t="array" ref="BQ140">IF(BE140,$CA$80*SQRT(MMULT(MMULT(BI140:BJ140,$BY$88:$BZ$89),TRANSPOSE(BI140:BJ140))),"")</f>
        <v/>
      </c>
      <c r="BR140" s="8" t="str">
        <f t="shared" si="174"/>
        <v/>
      </c>
      <c r="BS140" s="8" t="str">
        <f t="array" ref="BS140">IF(BE140,$CA$110*SQRT(MMULT(MMULT(BK140:BL140,$BY$118:$BZ$119),TRANSPOSE(BK140:BL140))),"")</f>
        <v/>
      </c>
      <c r="BT140" s="8" t="str">
        <f t="shared" si="223"/>
        <v/>
      </c>
      <c r="BU140" s="8" t="str">
        <f t="shared" si="175"/>
        <v/>
      </c>
      <c r="BV140" s="8" t="str">
        <f t="shared" si="176"/>
        <v/>
      </c>
    </row>
    <row r="141" spans="1:89">
      <c r="A141" s="20">
        <v>126</v>
      </c>
      <c r="B141" s="44"/>
      <c r="C141" s="44"/>
      <c r="D141" s="59" t="str">
        <f t="shared" si="203"/>
        <v/>
      </c>
      <c r="E141" s="59" t="str">
        <f t="shared" si="141"/>
        <v/>
      </c>
      <c r="AG141" s="8">
        <f t="shared" si="204"/>
        <v>0</v>
      </c>
      <c r="AH141" s="8">
        <f t="shared" si="205"/>
        <v>0</v>
      </c>
      <c r="AI141" s="8">
        <f t="shared" si="206"/>
        <v>0</v>
      </c>
      <c r="AJ141" s="8">
        <f t="shared" si="207"/>
        <v>0</v>
      </c>
      <c r="AK141" s="8">
        <f t="shared" si="208"/>
        <v>0</v>
      </c>
      <c r="AL141" s="8">
        <f t="shared" si="209"/>
        <v>0</v>
      </c>
      <c r="AM141" s="8">
        <f t="shared" si="210"/>
        <v>0</v>
      </c>
      <c r="AN141" s="8">
        <f t="shared" si="211"/>
        <v>0</v>
      </c>
      <c r="AO141" s="8">
        <f t="shared" si="212"/>
        <v>0</v>
      </c>
      <c r="AP141" s="8">
        <f t="shared" si="213"/>
        <v>0</v>
      </c>
      <c r="AQ141" s="8">
        <f t="shared" si="214"/>
        <v>0</v>
      </c>
      <c r="AR141" s="8">
        <f t="shared" si="215"/>
        <v>0</v>
      </c>
      <c r="AS141" s="8">
        <f t="shared" si="216"/>
        <v>0</v>
      </c>
      <c r="AT141" s="8">
        <f t="shared" si="217"/>
        <v>0</v>
      </c>
      <c r="AU141" s="8" t="str">
        <f t="shared" si="218"/>
        <v/>
      </c>
      <c r="AV141" s="8" t="str">
        <f t="shared" si="163"/>
        <v/>
      </c>
      <c r="AW141" s="8" t="str">
        <f t="array" ref="AW141">IF(AG141,MMULT(MMULT(AI141:AJ141,$BY$30:$BZ$31),TRANSPOSE(AI141:AJ141)),"")</f>
        <v/>
      </c>
      <c r="AX141" s="8" t="str">
        <f t="shared" si="164"/>
        <v/>
      </c>
      <c r="AY141" s="8" t="str">
        <f t="array" ref="AY141">IF(AG141,MMULT(MMULT(AI141:AK141,$BY$60:$CA$62),TRANSPOSE(AI141:AK141)),"")</f>
        <v/>
      </c>
      <c r="AZ141" s="8" t="str">
        <f t="array" ref="AZ141">IF(AG141,MMULT(MMULT(AJ141:AK141,$BY$81:$BZ$82),TRANSPOSE(AJ141:AK141)),"")</f>
        <v/>
      </c>
      <c r="BA141" s="8" t="str">
        <f t="shared" si="165"/>
        <v/>
      </c>
      <c r="BB141" s="8" t="str">
        <f t="array" ref="BB141">IF(AG141,MMULT(MMULT(AL141:AM141,$BY$111:$BZ$112),TRANSPOSE(AL141:AM141)),"")</f>
        <v/>
      </c>
      <c r="BC141" s="8" t="str">
        <f t="shared" si="219"/>
        <v/>
      </c>
      <c r="BD141" s="8" t="str">
        <f t="shared" si="166"/>
        <v/>
      </c>
      <c r="BE141" s="8">
        <f t="shared" si="167"/>
        <v>0</v>
      </c>
      <c r="BF141" s="8"/>
      <c r="BG141" s="8" t="str">
        <f t="shared" si="220"/>
        <v/>
      </c>
      <c r="BH141" s="8" t="str">
        <f t="shared" si="169"/>
        <v/>
      </c>
      <c r="BI141" s="8" t="str">
        <f t="shared" si="170"/>
        <v/>
      </c>
      <c r="BJ141" s="8" t="str">
        <f t="shared" si="221"/>
        <v/>
      </c>
      <c r="BK141" s="8" t="str">
        <f t="shared" si="171"/>
        <v/>
      </c>
      <c r="BL141" s="8" t="str">
        <f t="shared" si="222"/>
        <v/>
      </c>
      <c r="BM141" s="8" t="str">
        <f t="shared" si="172"/>
        <v/>
      </c>
      <c r="BN141" s="8" t="str">
        <f t="array" ref="BN141">IF(BE141,$CA$29*SQRT(MMULT(MMULT(BH141:BI141,$BY$37:$BZ$38),TRANSPOSE(BH141:BI141))),"")</f>
        <v/>
      </c>
      <c r="BO141" s="8" t="str">
        <f t="shared" si="173"/>
        <v/>
      </c>
      <c r="BP141" s="8" t="str">
        <f t="array" ref="BP141">IF(BE141,$CA$59*SQRT(MMULT(MMULT(BH141:BJ141,$BY$69:$CA$71),TRANSPOSE(BH141:BJ141))),"")</f>
        <v/>
      </c>
      <c r="BQ141" s="8" t="str">
        <f t="array" ref="BQ141">IF(BE141,$CA$80*SQRT(MMULT(MMULT(BI141:BJ141,$BY$88:$BZ$89),TRANSPOSE(BI141:BJ141))),"")</f>
        <v/>
      </c>
      <c r="BR141" s="8" t="str">
        <f t="shared" si="174"/>
        <v/>
      </c>
      <c r="BS141" s="8" t="str">
        <f t="array" ref="BS141">IF(BE141,$CA$110*SQRT(MMULT(MMULT(BK141:BL141,$BY$118:$BZ$119),TRANSPOSE(BK141:BL141))),"")</f>
        <v/>
      </c>
      <c r="BT141" s="8" t="str">
        <f t="shared" si="223"/>
        <v/>
      </c>
      <c r="BU141" s="8" t="str">
        <f t="shared" si="175"/>
        <v/>
      </c>
      <c r="BV141" s="8" t="str">
        <f t="shared" si="176"/>
        <v/>
      </c>
    </row>
    <row r="142" spans="1:89">
      <c r="A142" s="20">
        <v>127</v>
      </c>
      <c r="B142" s="44"/>
      <c r="C142" s="44"/>
      <c r="D142" s="59" t="str">
        <f t="shared" si="203"/>
        <v/>
      </c>
      <c r="E142" s="59" t="str">
        <f t="shared" si="141"/>
        <v/>
      </c>
      <c r="AG142" s="8">
        <f t="shared" si="204"/>
        <v>0</v>
      </c>
      <c r="AH142" s="8">
        <f t="shared" si="205"/>
        <v>0</v>
      </c>
      <c r="AI142" s="8">
        <f t="shared" si="206"/>
        <v>0</v>
      </c>
      <c r="AJ142" s="8">
        <f t="shared" si="207"/>
        <v>0</v>
      </c>
      <c r="AK142" s="8">
        <f t="shared" si="208"/>
        <v>0</v>
      </c>
      <c r="AL142" s="8">
        <f t="shared" si="209"/>
        <v>0</v>
      </c>
      <c r="AM142" s="8">
        <f t="shared" si="210"/>
        <v>0</v>
      </c>
      <c r="AN142" s="8">
        <f t="shared" si="211"/>
        <v>0</v>
      </c>
      <c r="AO142" s="8">
        <f t="shared" si="212"/>
        <v>0</v>
      </c>
      <c r="AP142" s="8">
        <f t="shared" si="213"/>
        <v>0</v>
      </c>
      <c r="AQ142" s="8">
        <f t="shared" si="214"/>
        <v>0</v>
      </c>
      <c r="AR142" s="8">
        <f t="shared" si="215"/>
        <v>0</v>
      </c>
      <c r="AS142" s="8">
        <f t="shared" si="216"/>
        <v>0</v>
      </c>
      <c r="AT142" s="8">
        <f t="shared" si="217"/>
        <v>0</v>
      </c>
      <c r="AU142" s="8" t="str">
        <f t="shared" si="218"/>
        <v/>
      </c>
      <c r="AV142" s="8" t="str">
        <f t="shared" si="163"/>
        <v/>
      </c>
      <c r="AW142" s="8" t="str">
        <f t="array" ref="AW142">IF(AG142,MMULT(MMULT(AI142:AJ142,$BY$30:$BZ$31),TRANSPOSE(AI142:AJ142)),"")</f>
        <v/>
      </c>
      <c r="AX142" s="8" t="str">
        <f t="shared" si="164"/>
        <v/>
      </c>
      <c r="AY142" s="8" t="str">
        <f t="array" ref="AY142">IF(AG142,MMULT(MMULT(AI142:AK142,$BY$60:$CA$62),TRANSPOSE(AI142:AK142)),"")</f>
        <v/>
      </c>
      <c r="AZ142" s="8" t="str">
        <f t="array" ref="AZ142">IF(AG142,MMULT(MMULT(AJ142:AK142,$BY$81:$BZ$82),TRANSPOSE(AJ142:AK142)),"")</f>
        <v/>
      </c>
      <c r="BA142" s="8" t="str">
        <f t="shared" si="165"/>
        <v/>
      </c>
      <c r="BB142" s="8" t="str">
        <f t="array" ref="BB142">IF(AG142,MMULT(MMULT(AL142:AM142,$BY$111:$BZ$112),TRANSPOSE(AL142:AM142)),"")</f>
        <v/>
      </c>
      <c r="BC142" s="8" t="str">
        <f t="shared" si="219"/>
        <v/>
      </c>
      <c r="BD142" s="8" t="str">
        <f t="shared" si="166"/>
        <v/>
      </c>
      <c r="BE142" s="8">
        <f t="shared" si="167"/>
        <v>0</v>
      </c>
      <c r="BF142" s="8"/>
      <c r="BG142" s="8" t="str">
        <f t="shared" si="220"/>
        <v/>
      </c>
      <c r="BH142" s="8" t="str">
        <f t="shared" si="169"/>
        <v/>
      </c>
      <c r="BI142" s="8" t="str">
        <f t="shared" si="170"/>
        <v/>
      </c>
      <c r="BJ142" s="8" t="str">
        <f t="shared" si="221"/>
        <v/>
      </c>
      <c r="BK142" s="8" t="str">
        <f t="shared" si="171"/>
        <v/>
      </c>
      <c r="BL142" s="8" t="str">
        <f t="shared" si="222"/>
        <v/>
      </c>
      <c r="BM142" s="8" t="str">
        <f t="shared" si="172"/>
        <v/>
      </c>
      <c r="BN142" s="8" t="str">
        <f t="array" ref="BN142">IF(BE142,$CA$29*SQRT(MMULT(MMULT(BH142:BI142,$BY$37:$BZ$38),TRANSPOSE(BH142:BI142))),"")</f>
        <v/>
      </c>
      <c r="BO142" s="8" t="str">
        <f t="shared" si="173"/>
        <v/>
      </c>
      <c r="BP142" s="8" t="str">
        <f t="array" ref="BP142">IF(BE142,$CA$59*SQRT(MMULT(MMULT(BH142:BJ142,$BY$69:$CA$71),TRANSPOSE(BH142:BJ142))),"")</f>
        <v/>
      </c>
      <c r="BQ142" s="8" t="str">
        <f t="array" ref="BQ142">IF(BE142,$CA$80*SQRT(MMULT(MMULT(BI142:BJ142,$BY$88:$BZ$89),TRANSPOSE(BI142:BJ142))),"")</f>
        <v/>
      </c>
      <c r="BR142" s="8" t="str">
        <f t="shared" si="174"/>
        <v/>
      </c>
      <c r="BS142" s="8" t="str">
        <f t="array" ref="BS142">IF(BE142,$CA$110*SQRT(MMULT(MMULT(BK142:BL142,$BY$118:$BZ$119),TRANSPOSE(BK142:BL142))),"")</f>
        <v/>
      </c>
      <c r="BT142" s="8" t="str">
        <f t="shared" si="223"/>
        <v/>
      </c>
      <c r="BU142" s="8" t="str">
        <f t="shared" si="175"/>
        <v/>
      </c>
      <c r="BV142" s="8" t="str">
        <f t="shared" si="176"/>
        <v/>
      </c>
    </row>
    <row r="143" spans="1:89">
      <c r="A143" s="20">
        <v>128</v>
      </c>
      <c r="B143" s="44"/>
      <c r="C143" s="44"/>
      <c r="D143" s="59" t="str">
        <f t="shared" si="203"/>
        <v/>
      </c>
      <c r="E143" s="59" t="str">
        <f t="shared" si="141"/>
        <v/>
      </c>
      <c r="AG143" s="8">
        <f t="shared" si="204"/>
        <v>0</v>
      </c>
      <c r="AH143" s="8">
        <f t="shared" si="205"/>
        <v>0</v>
      </c>
      <c r="AI143" s="8">
        <f t="shared" si="206"/>
        <v>0</v>
      </c>
      <c r="AJ143" s="8">
        <f t="shared" si="207"/>
        <v>0</v>
      </c>
      <c r="AK143" s="8">
        <f t="shared" si="208"/>
        <v>0</v>
      </c>
      <c r="AL143" s="8">
        <f t="shared" si="209"/>
        <v>0</v>
      </c>
      <c r="AM143" s="8">
        <f t="shared" si="210"/>
        <v>0</v>
      </c>
      <c r="AN143" s="8">
        <f t="shared" si="211"/>
        <v>0</v>
      </c>
      <c r="AO143" s="8">
        <f t="shared" si="212"/>
        <v>0</v>
      </c>
      <c r="AP143" s="8">
        <f t="shared" si="213"/>
        <v>0</v>
      </c>
      <c r="AQ143" s="8">
        <f t="shared" si="214"/>
        <v>0</v>
      </c>
      <c r="AR143" s="8">
        <f t="shared" si="215"/>
        <v>0</v>
      </c>
      <c r="AS143" s="8">
        <f t="shared" si="216"/>
        <v>0</v>
      </c>
      <c r="AT143" s="8">
        <f t="shared" si="217"/>
        <v>0</v>
      </c>
      <c r="AU143" s="8" t="str">
        <f t="shared" si="218"/>
        <v/>
      </c>
      <c r="AV143" s="8" t="str">
        <f t="shared" si="163"/>
        <v/>
      </c>
      <c r="AW143" s="8" t="str">
        <f t="array" ref="AW143">IF(AG143,MMULT(MMULT(AI143:AJ143,$BY$30:$BZ$31),TRANSPOSE(AI143:AJ143)),"")</f>
        <v/>
      </c>
      <c r="AX143" s="8" t="str">
        <f t="shared" si="164"/>
        <v/>
      </c>
      <c r="AY143" s="8" t="str">
        <f t="array" ref="AY143">IF(AG143,MMULT(MMULT(AI143:AK143,$BY$60:$CA$62),TRANSPOSE(AI143:AK143)),"")</f>
        <v/>
      </c>
      <c r="AZ143" s="8" t="str">
        <f t="array" ref="AZ143">IF(AG143,MMULT(MMULT(AJ143:AK143,$BY$81:$BZ$82),TRANSPOSE(AJ143:AK143)),"")</f>
        <v/>
      </c>
      <c r="BA143" s="8" t="str">
        <f t="shared" si="165"/>
        <v/>
      </c>
      <c r="BB143" s="8" t="str">
        <f t="array" ref="BB143">IF(AG143,MMULT(MMULT(AL143:AM143,$BY$111:$BZ$112),TRANSPOSE(AL143:AM143)),"")</f>
        <v/>
      </c>
      <c r="BC143" s="8" t="str">
        <f t="shared" si="219"/>
        <v/>
      </c>
      <c r="BD143" s="8" t="str">
        <f t="shared" si="166"/>
        <v/>
      </c>
      <c r="BE143" s="8">
        <f t="shared" si="167"/>
        <v>0</v>
      </c>
      <c r="BF143" s="8"/>
      <c r="BG143" s="8" t="str">
        <f t="shared" si="220"/>
        <v/>
      </c>
      <c r="BH143" s="8" t="str">
        <f t="shared" si="169"/>
        <v/>
      </c>
      <c r="BI143" s="8" t="str">
        <f t="shared" si="170"/>
        <v/>
      </c>
      <c r="BJ143" s="8" t="str">
        <f t="shared" si="221"/>
        <v/>
      </c>
      <c r="BK143" s="8" t="str">
        <f t="shared" si="171"/>
        <v/>
      </c>
      <c r="BL143" s="8" t="str">
        <f t="shared" si="222"/>
        <v/>
      </c>
      <c r="BM143" s="8" t="str">
        <f t="shared" si="172"/>
        <v/>
      </c>
      <c r="BN143" s="8" t="str">
        <f t="array" ref="BN143">IF(BE143,$CA$29*SQRT(MMULT(MMULT(BH143:BI143,$BY$37:$BZ$38),TRANSPOSE(BH143:BI143))),"")</f>
        <v/>
      </c>
      <c r="BO143" s="8" t="str">
        <f t="shared" si="173"/>
        <v/>
      </c>
      <c r="BP143" s="8" t="str">
        <f t="array" ref="BP143">IF(BE143,$CA$59*SQRT(MMULT(MMULT(BH143:BJ143,$BY$69:$CA$71),TRANSPOSE(BH143:BJ143))),"")</f>
        <v/>
      </c>
      <c r="BQ143" s="8" t="str">
        <f t="array" ref="BQ143">IF(BE143,$CA$80*SQRT(MMULT(MMULT(BI143:BJ143,$BY$88:$BZ$89),TRANSPOSE(BI143:BJ143))),"")</f>
        <v/>
      </c>
      <c r="BR143" s="8" t="str">
        <f t="shared" si="174"/>
        <v/>
      </c>
      <c r="BS143" s="8" t="str">
        <f t="array" ref="BS143">IF(BE143,$CA$110*SQRT(MMULT(MMULT(BK143:BL143,$BY$118:$BZ$119),TRANSPOSE(BK143:BL143))),"")</f>
        <v/>
      </c>
      <c r="BT143" s="8" t="str">
        <f t="shared" si="223"/>
        <v/>
      </c>
      <c r="BU143" s="8" t="str">
        <f t="shared" si="175"/>
        <v/>
      </c>
      <c r="BV143" s="8" t="str">
        <f t="shared" si="176"/>
        <v/>
      </c>
    </row>
    <row r="144" spans="1:89">
      <c r="A144" s="20">
        <v>129</v>
      </c>
      <c r="B144" s="44"/>
      <c r="C144" s="44"/>
      <c r="D144" s="59" t="str">
        <f t="shared" ref="D144:D165" si="224">AU144</f>
        <v/>
      </c>
      <c r="E144" s="59" t="str">
        <f t="shared" ref="E144:E165" si="225">BD144</f>
        <v/>
      </c>
      <c r="AG144" s="8">
        <f t="shared" ref="AG144:AG165" si="226">IF(COUNTIF(B144,"")&gt;0,0,1)</f>
        <v>0</v>
      </c>
      <c r="AH144" s="8">
        <f t="shared" ref="AH144:AH165" si="227">IF(COUNTIF(C144,"")&gt;0,0,C144)</f>
        <v>0</v>
      </c>
      <c r="AI144" s="8">
        <f t="shared" ref="AI144:AI165" si="228">IF(COUNTIF(B144,"")&gt;0,0,1)</f>
        <v>0</v>
      </c>
      <c r="AJ144" s="8">
        <f t="shared" ref="AJ144:AJ165" si="229">IF(COUNTIF(B144,"")&gt;0,0,B144)</f>
        <v>0</v>
      </c>
      <c r="AK144" s="8">
        <f t="shared" ref="AK144:AK165" si="230">IF(COUNTIF(B144,"")&gt;0,0,B144^2)</f>
        <v>0</v>
      </c>
      <c r="AL144" s="8">
        <f t="shared" ref="AL144:AL165" si="231">IF(COUNTIF(B144,"")&gt;0,0,1)</f>
        <v>0</v>
      </c>
      <c r="AM144" s="8">
        <f t="shared" ref="AM144:AM165" si="232">IF(COUNTIF(B144,"")&gt;0,0,B144^2)</f>
        <v>0</v>
      </c>
      <c r="AN144" s="8">
        <f t="shared" ref="AN144:AN165" si="233">IF(COUNTIF(B144,"")&gt;0,0,$BY$18*AI144)</f>
        <v>0</v>
      </c>
      <c r="AO144" s="8">
        <f t="shared" ref="AO144:AO165" si="234">IF(COUNTIF(B144,"")&gt;0,0,$BY$32+$BY$33*AJ144)</f>
        <v>0</v>
      </c>
      <c r="AP144" s="8">
        <f t="shared" ref="AP144:AP165" si="235">IF(COUNTIF(B144,"")&gt;0,0,$BY$48*AJ144)</f>
        <v>0</v>
      </c>
      <c r="AQ144" s="8">
        <f t="shared" ref="AQ144:AQ165" si="236">IF(COUNTIF(B144,"")&gt;0,0,$BY$63+$BY$64*AJ144+$BY$65*AK144)</f>
        <v>0</v>
      </c>
      <c r="AR144" s="8">
        <f t="shared" ref="AR144:AR165" si="237">IF(COUNTIF(B144,"")&gt;0,0,$BY$83*AJ144+$BY$84*AK144)</f>
        <v>0</v>
      </c>
      <c r="AS144" s="8">
        <f t="shared" ref="AS144:AS165" si="238">IF(COUNTIF(B144,"")&gt;0,0,$BY$99*AK144)</f>
        <v>0</v>
      </c>
      <c r="AT144" s="8">
        <f t="shared" ref="AT144:AT165" si="239">IF(COUNTIF(B144,"")&gt;0,0,$BY$113+$BY$114*AM144)</f>
        <v>0</v>
      </c>
      <c r="AU144" s="8" t="str">
        <f t="shared" ref="AU144:AU165" si="240">IF(AG144, IF( $X$48=$BX$15, (AH144-AN144)/$BY$21, IF( $X$48=$BX$28, (AH144-AO144)/$BY$36, IF( $X$48=$BX$45, (AH144-AP144)/$BY$51, IF( $X$48=$BX$58, (AH144-AQ144)/$BY$68, IF( $X$48=$BX$79, (AH144-AR144)/$BY$87, IF(  $X$48=$BX$96, (AH144-AS144)/$BY$102, IF( $X$48=$BX$109, (AH144-AT144)/$BY$117, "error" ) ) ) ) ) ) ), "")</f>
        <v/>
      </c>
      <c r="AV144" s="8" t="str">
        <f t="shared" si="163"/>
        <v/>
      </c>
      <c r="AW144" s="8" t="str">
        <f t="array" ref="AW144">IF(AG144,MMULT(MMULT(AI144:AJ144,$BY$30:$BZ$31),TRANSPOSE(AI144:AJ144)),"")</f>
        <v/>
      </c>
      <c r="AX144" s="8" t="str">
        <f t="shared" si="164"/>
        <v/>
      </c>
      <c r="AY144" s="8" t="str">
        <f t="array" ref="AY144">IF(AG144,MMULT(MMULT(AI144:AK144,$BY$60:$CA$62),TRANSPOSE(AI144:AK144)),"")</f>
        <v/>
      </c>
      <c r="AZ144" s="8" t="str">
        <f t="array" ref="AZ144">IF(AG144,MMULT(MMULT(AJ144:AK144,$BY$81:$BZ$82),TRANSPOSE(AJ144:AK144)),"")</f>
        <v/>
      </c>
      <c r="BA144" s="8" t="str">
        <f t="shared" si="165"/>
        <v/>
      </c>
      <c r="BB144" s="8" t="str">
        <f t="array" ref="BB144">IF(AG144,MMULT(MMULT(AL144:AM144,$BY$111:$BZ$112),TRANSPOSE(AL144:AM144)),"")</f>
        <v/>
      </c>
      <c r="BC144" s="8" t="str">
        <f t="shared" ref="BC144:BC165" si="241">IF(AG144,IF($X$48=$BX$15,AV144,IF($X$48=$BX$28,AW144,IF($X$48=$BX$45,AX144,IF($X$48=$BX$58,AY144,IF($X$48=$BX$79,AZ144,IF($X$48=$BX$96,BA144,IF($X$48=$BX$109,BB144,"error"))))))),"")</f>
        <v/>
      </c>
      <c r="BD144" s="8" t="str">
        <f t="shared" si="166"/>
        <v/>
      </c>
      <c r="BE144" s="8">
        <f t="shared" si="167"/>
        <v>0</v>
      </c>
      <c r="BF144" s="8"/>
      <c r="BG144" s="8" t="str">
        <f t="shared" ref="BG144:BG165" si="242">IF(COUNTIF(BF144,"")&gt;0,"",IF($X$48=$U$16,$BY$18,IF($X$48=$U$17,$BY$32+$BY$33*BF144,IF($X$48=$U$18,$BY$48*BF144,IF($X$48=$U$19,$BY$63+$BY$64*BF144+$BY$65*BF144^2,IF($X$48=$U$20,$BY$83*BF144+$BY$84*BF144^2,IF($X$48=$U$21,$BY$99*BF144^2,IF($X$48=$U$22,$BY$113+$BY$114*BF144^2,"error"))))))))</f>
        <v/>
      </c>
      <c r="BH144" s="8" t="str">
        <f t="shared" si="169"/>
        <v/>
      </c>
      <c r="BI144" s="8" t="str">
        <f t="shared" si="170"/>
        <v/>
      </c>
      <c r="BJ144" s="8" t="str">
        <f t="shared" ref="BJ144:BJ165" si="243">IF(BE144,BF144^2,"")</f>
        <v/>
      </c>
      <c r="BK144" s="8" t="str">
        <f t="shared" si="171"/>
        <v/>
      </c>
      <c r="BL144" s="8" t="str">
        <f t="shared" ref="BL144:BL165" si="244">IF(BE144,BF144^2,"")</f>
        <v/>
      </c>
      <c r="BM144" s="8" t="str">
        <f t="shared" si="172"/>
        <v/>
      </c>
      <c r="BN144" s="8" t="str">
        <f t="array" ref="BN144">IF(BE144,$CA$29*SQRT(MMULT(MMULT(BH144:BI144,$BY$37:$BZ$38),TRANSPOSE(BH144:BI144))),"")</f>
        <v/>
      </c>
      <c r="BO144" s="8" t="str">
        <f t="shared" si="173"/>
        <v/>
      </c>
      <c r="BP144" s="8" t="str">
        <f t="array" ref="BP144">IF(BE144,$CA$59*SQRT(MMULT(MMULT(BH144:BJ144,$BY$69:$CA$71),TRANSPOSE(BH144:BJ144))),"")</f>
        <v/>
      </c>
      <c r="BQ144" s="8" t="str">
        <f t="array" ref="BQ144">IF(BE144,$CA$80*SQRT(MMULT(MMULT(BI144:BJ144,$BY$88:$BZ$89),TRANSPOSE(BI144:BJ144))),"")</f>
        <v/>
      </c>
      <c r="BR144" s="8" t="str">
        <f t="shared" si="174"/>
        <v/>
      </c>
      <c r="BS144" s="8" t="str">
        <f t="array" ref="BS144">IF(BE144,$CA$110*SQRT(MMULT(MMULT(BK144:BL144,$BY$118:$BZ$119),TRANSPOSE(BK144:BL144))),"")</f>
        <v/>
      </c>
      <c r="BT144" s="8" t="str">
        <f t="shared" ref="BT144:BT165" si="245">IF(BE144,IF($X$48=$BX$15,BM144,IF($X$48=$BX$28,BN144,IF($X$48=$BX$45,BO144,IF($X$48=$BX$58,BP144,IF($X$48=$BX$79,BQ144,IF($X$48=$BX$96,BR144,IF($X$48=$BX$109,BS144,"error"))))))),"")</f>
        <v/>
      </c>
      <c r="BU144" s="8" t="str">
        <f t="shared" si="175"/>
        <v/>
      </c>
      <c r="BV144" s="8" t="str">
        <f t="shared" si="176"/>
        <v/>
      </c>
    </row>
    <row r="145" spans="1:74">
      <c r="A145" s="20">
        <v>130</v>
      </c>
      <c r="B145" s="44"/>
      <c r="C145" s="44"/>
      <c r="D145" s="59" t="str">
        <f t="shared" si="224"/>
        <v/>
      </c>
      <c r="E145" s="59" t="str">
        <f t="shared" si="225"/>
        <v/>
      </c>
      <c r="AG145" s="8">
        <f t="shared" si="226"/>
        <v>0</v>
      </c>
      <c r="AH145" s="8">
        <f t="shared" si="227"/>
        <v>0</v>
      </c>
      <c r="AI145" s="8">
        <f t="shared" si="228"/>
        <v>0</v>
      </c>
      <c r="AJ145" s="8">
        <f t="shared" si="229"/>
        <v>0</v>
      </c>
      <c r="AK145" s="8">
        <f t="shared" si="230"/>
        <v>0</v>
      </c>
      <c r="AL145" s="8">
        <f t="shared" si="231"/>
        <v>0</v>
      </c>
      <c r="AM145" s="8">
        <f t="shared" si="232"/>
        <v>0</v>
      </c>
      <c r="AN145" s="8">
        <f t="shared" si="233"/>
        <v>0</v>
      </c>
      <c r="AO145" s="8">
        <f t="shared" si="234"/>
        <v>0</v>
      </c>
      <c r="AP145" s="8">
        <f t="shared" si="235"/>
        <v>0</v>
      </c>
      <c r="AQ145" s="8">
        <f t="shared" si="236"/>
        <v>0</v>
      </c>
      <c r="AR145" s="8">
        <f t="shared" si="237"/>
        <v>0</v>
      </c>
      <c r="AS145" s="8">
        <f t="shared" si="238"/>
        <v>0</v>
      </c>
      <c r="AT145" s="8">
        <f t="shared" si="239"/>
        <v>0</v>
      </c>
      <c r="AU145" s="8" t="str">
        <f t="shared" si="240"/>
        <v/>
      </c>
      <c r="AV145" s="8" t="str">
        <f t="shared" ref="AV145:AV165" si="246">IF(AG145, $BY$17,"")</f>
        <v/>
      </c>
      <c r="AW145" s="8" t="str">
        <f t="array" ref="AW145">IF(AG145,MMULT(MMULT(AI145:AJ145,$BY$30:$BZ$31),TRANSPOSE(AI145:AJ145)),"")</f>
        <v/>
      </c>
      <c r="AX145" s="8" t="str">
        <f t="shared" ref="AX145:AX165" si="247">IF(AG145,AJ145^2*$BY$47,"")</f>
        <v/>
      </c>
      <c r="AY145" s="8" t="str">
        <f t="array" ref="AY145">IF(AG145,MMULT(MMULT(AI145:AK145,$BY$60:$CA$62),TRANSPOSE(AI145:AK145)),"")</f>
        <v/>
      </c>
      <c r="AZ145" s="8" t="str">
        <f t="array" ref="AZ145">IF(AG145,MMULT(MMULT(AJ145:AK145,$BY$81:$BZ$82),TRANSPOSE(AJ145:AK145)),"")</f>
        <v/>
      </c>
      <c r="BA145" s="8" t="str">
        <f t="shared" ref="BA145:BA165" si="248">IF(AG145,AK145^2*$BY$98,"")</f>
        <v/>
      </c>
      <c r="BB145" s="8" t="str">
        <f t="array" ref="BB145">IF(AG145,MMULT(MMULT(AL145:AM145,$BY$111:$BZ$112),TRANSPOSE(AL145:AM145)),"")</f>
        <v/>
      </c>
      <c r="BC145" s="8" t="str">
        <f t="shared" si="241"/>
        <v/>
      </c>
      <c r="BD145" s="8" t="str">
        <f t="shared" ref="BD145:BD165" si="249">IF(AG145,AU145/SQRT(1-BC145),"")</f>
        <v/>
      </c>
      <c r="BE145" s="8">
        <f t="shared" ref="BE145:BE165" si="250">IF(COUNTIF(BF145,"")&gt;0,0,1)</f>
        <v>0</v>
      </c>
      <c r="BF145" s="8"/>
      <c r="BG145" s="8" t="str">
        <f t="shared" si="242"/>
        <v/>
      </c>
      <c r="BH145" s="8" t="str">
        <f t="shared" ref="BH145:BH165" si="251">IF(BE145,1,"")</f>
        <v/>
      </c>
      <c r="BI145" s="8" t="str">
        <f t="shared" ref="BI145:BI165" si="252">IF(BE145,BF145,"")</f>
        <v/>
      </c>
      <c r="BJ145" s="8" t="str">
        <f t="shared" si="243"/>
        <v/>
      </c>
      <c r="BK145" s="8" t="str">
        <f t="shared" ref="BK145:BK165" si="253">IF(BE145,1,"")</f>
        <v/>
      </c>
      <c r="BL145" s="8" t="str">
        <f t="shared" si="244"/>
        <v/>
      </c>
      <c r="BM145" s="8" t="str">
        <f t="shared" ref="BM145:BM165" si="254">IF(BE145,$CA$16*SQRT($BY$22),"")</f>
        <v/>
      </c>
      <c r="BN145" s="8" t="str">
        <f t="array" ref="BN145">IF(BE145,$CA$29*SQRT(MMULT(MMULT(BH145:BI145,$BY$37:$BZ$38),TRANSPOSE(BH145:BI145))),"")</f>
        <v/>
      </c>
      <c r="BO145" s="8" t="str">
        <f t="shared" ref="BO145:BO165" si="255">IF(BE145,$CA$46*SQRT(BI145^2*$BY$52),"")</f>
        <v/>
      </c>
      <c r="BP145" s="8" t="str">
        <f t="array" ref="BP145">IF(BE145,$CA$59*SQRT(MMULT(MMULT(BH145:BJ145,$BY$69:$CA$71),TRANSPOSE(BH145:BJ145))),"")</f>
        <v/>
      </c>
      <c r="BQ145" s="8" t="str">
        <f t="array" ref="BQ145">IF(BE145,$CA$80*SQRT(MMULT(MMULT(BI145:BJ145,$BY$88:$BZ$89),TRANSPOSE(BI145:BJ145))),"")</f>
        <v/>
      </c>
      <c r="BR145" s="8" t="str">
        <f t="shared" ref="BR145:BR165" si="256">IF(BE145,$CA$97*SQRT(BJ145^2*$BY$103),"")</f>
        <v/>
      </c>
      <c r="BS145" s="8" t="str">
        <f t="array" ref="BS145">IF(BE145,$CA$110*SQRT(MMULT(MMULT(BK145:BL145,$BY$118:$BZ$119),TRANSPOSE(BK145:BL145))),"")</f>
        <v/>
      </c>
      <c r="BT145" s="8" t="str">
        <f t="shared" si="245"/>
        <v/>
      </c>
      <c r="BU145" s="8" t="str">
        <f t="shared" ref="BU145:BU165" si="257">IF(BE145,BG145-BT145,"")</f>
        <v/>
      </c>
      <c r="BV145" s="8" t="str">
        <f t="shared" ref="BV145:BV165" si="258">IF(BE145,BG145+BT145,"")</f>
        <v/>
      </c>
    </row>
    <row r="146" spans="1:74">
      <c r="A146" s="20">
        <v>131</v>
      </c>
      <c r="B146" s="44"/>
      <c r="C146" s="44"/>
      <c r="D146" s="59" t="str">
        <f t="shared" si="224"/>
        <v/>
      </c>
      <c r="E146" s="59" t="str">
        <f t="shared" si="225"/>
        <v/>
      </c>
      <c r="AG146" s="8">
        <f t="shared" si="226"/>
        <v>0</v>
      </c>
      <c r="AH146" s="8">
        <f t="shared" si="227"/>
        <v>0</v>
      </c>
      <c r="AI146" s="8">
        <f t="shared" si="228"/>
        <v>0</v>
      </c>
      <c r="AJ146" s="8">
        <f t="shared" si="229"/>
        <v>0</v>
      </c>
      <c r="AK146" s="8">
        <f t="shared" si="230"/>
        <v>0</v>
      </c>
      <c r="AL146" s="8">
        <f t="shared" si="231"/>
        <v>0</v>
      </c>
      <c r="AM146" s="8">
        <f t="shared" si="232"/>
        <v>0</v>
      </c>
      <c r="AN146" s="8">
        <f t="shared" si="233"/>
        <v>0</v>
      </c>
      <c r="AO146" s="8">
        <f t="shared" si="234"/>
        <v>0</v>
      </c>
      <c r="AP146" s="8">
        <f t="shared" si="235"/>
        <v>0</v>
      </c>
      <c r="AQ146" s="8">
        <f t="shared" si="236"/>
        <v>0</v>
      </c>
      <c r="AR146" s="8">
        <f t="shared" si="237"/>
        <v>0</v>
      </c>
      <c r="AS146" s="8">
        <f t="shared" si="238"/>
        <v>0</v>
      </c>
      <c r="AT146" s="8">
        <f t="shared" si="239"/>
        <v>0</v>
      </c>
      <c r="AU146" s="8" t="str">
        <f t="shared" si="240"/>
        <v/>
      </c>
      <c r="AV146" s="8" t="str">
        <f t="shared" si="246"/>
        <v/>
      </c>
      <c r="AW146" s="8" t="str">
        <f t="array" ref="AW146">IF(AG146,MMULT(MMULT(AI146:AJ146,$BY$30:$BZ$31),TRANSPOSE(AI146:AJ146)),"")</f>
        <v/>
      </c>
      <c r="AX146" s="8" t="str">
        <f t="shared" si="247"/>
        <v/>
      </c>
      <c r="AY146" s="8" t="str">
        <f t="array" ref="AY146">IF(AG146,MMULT(MMULT(AI146:AK146,$BY$60:$CA$62),TRANSPOSE(AI146:AK146)),"")</f>
        <v/>
      </c>
      <c r="AZ146" s="8" t="str">
        <f t="array" ref="AZ146">IF(AG146,MMULT(MMULT(AJ146:AK146,$BY$81:$BZ$82),TRANSPOSE(AJ146:AK146)),"")</f>
        <v/>
      </c>
      <c r="BA146" s="8" t="str">
        <f t="shared" si="248"/>
        <v/>
      </c>
      <c r="BB146" s="8" t="str">
        <f t="array" ref="BB146">IF(AG146,MMULT(MMULT(AL146:AM146,$BY$111:$BZ$112),TRANSPOSE(AL146:AM146)),"")</f>
        <v/>
      </c>
      <c r="BC146" s="8" t="str">
        <f t="shared" si="241"/>
        <v/>
      </c>
      <c r="BD146" s="8" t="str">
        <f t="shared" si="249"/>
        <v/>
      </c>
      <c r="BE146" s="8">
        <f t="shared" si="250"/>
        <v>0</v>
      </c>
      <c r="BF146" s="8"/>
      <c r="BG146" s="8" t="str">
        <f t="shared" si="242"/>
        <v/>
      </c>
      <c r="BH146" s="8" t="str">
        <f t="shared" si="251"/>
        <v/>
      </c>
      <c r="BI146" s="8" t="str">
        <f t="shared" si="252"/>
        <v/>
      </c>
      <c r="BJ146" s="8" t="str">
        <f t="shared" si="243"/>
        <v/>
      </c>
      <c r="BK146" s="8" t="str">
        <f t="shared" si="253"/>
        <v/>
      </c>
      <c r="BL146" s="8" t="str">
        <f t="shared" si="244"/>
        <v/>
      </c>
      <c r="BM146" s="8" t="str">
        <f t="shared" si="254"/>
        <v/>
      </c>
      <c r="BN146" s="8" t="str">
        <f t="array" ref="BN146">IF(BE146,$CA$29*SQRT(MMULT(MMULT(BH146:BI146,$BY$37:$BZ$38),TRANSPOSE(BH146:BI146))),"")</f>
        <v/>
      </c>
      <c r="BO146" s="8" t="str">
        <f t="shared" si="255"/>
        <v/>
      </c>
      <c r="BP146" s="8" t="str">
        <f t="array" ref="BP146">IF(BE146,$CA$59*SQRT(MMULT(MMULT(BH146:BJ146,$BY$69:$CA$71),TRANSPOSE(BH146:BJ146))),"")</f>
        <v/>
      </c>
      <c r="BQ146" s="8" t="str">
        <f t="array" ref="BQ146">IF(BE146,$CA$80*SQRT(MMULT(MMULT(BI146:BJ146,$BY$88:$BZ$89),TRANSPOSE(BI146:BJ146))),"")</f>
        <v/>
      </c>
      <c r="BR146" s="8" t="str">
        <f t="shared" si="256"/>
        <v/>
      </c>
      <c r="BS146" s="8" t="str">
        <f t="array" ref="BS146">IF(BE146,$CA$110*SQRT(MMULT(MMULT(BK146:BL146,$BY$118:$BZ$119),TRANSPOSE(BK146:BL146))),"")</f>
        <v/>
      </c>
      <c r="BT146" s="8" t="str">
        <f t="shared" si="245"/>
        <v/>
      </c>
      <c r="BU146" s="8" t="str">
        <f t="shared" si="257"/>
        <v/>
      </c>
      <c r="BV146" s="8" t="str">
        <f t="shared" si="258"/>
        <v/>
      </c>
    </row>
    <row r="147" spans="1:74">
      <c r="A147" s="20">
        <v>132</v>
      </c>
      <c r="B147" s="44"/>
      <c r="C147" s="44"/>
      <c r="D147" s="59" t="str">
        <f t="shared" si="224"/>
        <v/>
      </c>
      <c r="E147" s="59" t="str">
        <f t="shared" si="225"/>
        <v/>
      </c>
      <c r="AG147" s="8">
        <f t="shared" si="226"/>
        <v>0</v>
      </c>
      <c r="AH147" s="8">
        <f t="shared" si="227"/>
        <v>0</v>
      </c>
      <c r="AI147" s="8">
        <f t="shared" si="228"/>
        <v>0</v>
      </c>
      <c r="AJ147" s="8">
        <f t="shared" si="229"/>
        <v>0</v>
      </c>
      <c r="AK147" s="8">
        <f t="shared" si="230"/>
        <v>0</v>
      </c>
      <c r="AL147" s="8">
        <f t="shared" si="231"/>
        <v>0</v>
      </c>
      <c r="AM147" s="8">
        <f t="shared" si="232"/>
        <v>0</v>
      </c>
      <c r="AN147" s="8">
        <f t="shared" si="233"/>
        <v>0</v>
      </c>
      <c r="AO147" s="8">
        <f t="shared" si="234"/>
        <v>0</v>
      </c>
      <c r="AP147" s="8">
        <f t="shared" si="235"/>
        <v>0</v>
      </c>
      <c r="AQ147" s="8">
        <f t="shared" si="236"/>
        <v>0</v>
      </c>
      <c r="AR147" s="8">
        <f t="shared" si="237"/>
        <v>0</v>
      </c>
      <c r="AS147" s="8">
        <f t="shared" si="238"/>
        <v>0</v>
      </c>
      <c r="AT147" s="8">
        <f t="shared" si="239"/>
        <v>0</v>
      </c>
      <c r="AU147" s="8" t="str">
        <f t="shared" si="240"/>
        <v/>
      </c>
      <c r="AV147" s="8" t="str">
        <f t="shared" si="246"/>
        <v/>
      </c>
      <c r="AW147" s="8" t="str">
        <f t="array" ref="AW147">IF(AG147,MMULT(MMULT(AI147:AJ147,$BY$30:$BZ$31),TRANSPOSE(AI147:AJ147)),"")</f>
        <v/>
      </c>
      <c r="AX147" s="8" t="str">
        <f t="shared" si="247"/>
        <v/>
      </c>
      <c r="AY147" s="8" t="str">
        <f t="array" ref="AY147">IF(AG147,MMULT(MMULT(AI147:AK147,$BY$60:$CA$62),TRANSPOSE(AI147:AK147)),"")</f>
        <v/>
      </c>
      <c r="AZ147" s="8" t="str">
        <f t="array" ref="AZ147">IF(AG147,MMULT(MMULT(AJ147:AK147,$BY$81:$BZ$82),TRANSPOSE(AJ147:AK147)),"")</f>
        <v/>
      </c>
      <c r="BA147" s="8" t="str">
        <f t="shared" si="248"/>
        <v/>
      </c>
      <c r="BB147" s="8" t="str">
        <f t="array" ref="BB147">IF(AG147,MMULT(MMULT(AL147:AM147,$BY$111:$BZ$112),TRANSPOSE(AL147:AM147)),"")</f>
        <v/>
      </c>
      <c r="BC147" s="8" t="str">
        <f t="shared" si="241"/>
        <v/>
      </c>
      <c r="BD147" s="8" t="str">
        <f t="shared" si="249"/>
        <v/>
      </c>
      <c r="BE147" s="8">
        <f t="shared" si="250"/>
        <v>0</v>
      </c>
      <c r="BF147" s="8"/>
      <c r="BG147" s="8" t="str">
        <f t="shared" si="242"/>
        <v/>
      </c>
      <c r="BH147" s="8" t="str">
        <f t="shared" si="251"/>
        <v/>
      </c>
      <c r="BI147" s="8" t="str">
        <f t="shared" si="252"/>
        <v/>
      </c>
      <c r="BJ147" s="8" t="str">
        <f t="shared" si="243"/>
        <v/>
      </c>
      <c r="BK147" s="8" t="str">
        <f t="shared" si="253"/>
        <v/>
      </c>
      <c r="BL147" s="8" t="str">
        <f t="shared" si="244"/>
        <v/>
      </c>
      <c r="BM147" s="8" t="str">
        <f t="shared" si="254"/>
        <v/>
      </c>
      <c r="BN147" s="8" t="str">
        <f t="array" ref="BN147">IF(BE147,$CA$29*SQRT(MMULT(MMULT(BH147:BI147,$BY$37:$BZ$38),TRANSPOSE(BH147:BI147))),"")</f>
        <v/>
      </c>
      <c r="BO147" s="8" t="str">
        <f t="shared" si="255"/>
        <v/>
      </c>
      <c r="BP147" s="8" t="str">
        <f t="array" ref="BP147">IF(BE147,$CA$59*SQRT(MMULT(MMULT(BH147:BJ147,$BY$69:$CA$71),TRANSPOSE(BH147:BJ147))),"")</f>
        <v/>
      </c>
      <c r="BQ147" s="8" t="str">
        <f t="array" ref="BQ147">IF(BE147,$CA$80*SQRT(MMULT(MMULT(BI147:BJ147,$BY$88:$BZ$89),TRANSPOSE(BI147:BJ147))),"")</f>
        <v/>
      </c>
      <c r="BR147" s="8" t="str">
        <f t="shared" si="256"/>
        <v/>
      </c>
      <c r="BS147" s="8" t="str">
        <f t="array" ref="BS147">IF(BE147,$CA$110*SQRT(MMULT(MMULT(BK147:BL147,$BY$118:$BZ$119),TRANSPOSE(BK147:BL147))),"")</f>
        <v/>
      </c>
      <c r="BT147" s="8" t="str">
        <f t="shared" si="245"/>
        <v/>
      </c>
      <c r="BU147" s="8" t="str">
        <f t="shared" si="257"/>
        <v/>
      </c>
      <c r="BV147" s="8" t="str">
        <f t="shared" si="258"/>
        <v/>
      </c>
    </row>
    <row r="148" spans="1:74">
      <c r="A148" s="20">
        <v>133</v>
      </c>
      <c r="B148" s="44"/>
      <c r="C148" s="44"/>
      <c r="D148" s="59" t="str">
        <f t="shared" si="224"/>
        <v/>
      </c>
      <c r="E148" s="59" t="str">
        <f t="shared" si="225"/>
        <v/>
      </c>
      <c r="AG148" s="8">
        <f t="shared" si="226"/>
        <v>0</v>
      </c>
      <c r="AH148" s="8">
        <f t="shared" si="227"/>
        <v>0</v>
      </c>
      <c r="AI148" s="8">
        <f t="shared" si="228"/>
        <v>0</v>
      </c>
      <c r="AJ148" s="8">
        <f t="shared" si="229"/>
        <v>0</v>
      </c>
      <c r="AK148" s="8">
        <f t="shared" si="230"/>
        <v>0</v>
      </c>
      <c r="AL148" s="8">
        <f t="shared" si="231"/>
        <v>0</v>
      </c>
      <c r="AM148" s="8">
        <f t="shared" si="232"/>
        <v>0</v>
      </c>
      <c r="AN148" s="8">
        <f t="shared" si="233"/>
        <v>0</v>
      </c>
      <c r="AO148" s="8">
        <f t="shared" si="234"/>
        <v>0</v>
      </c>
      <c r="AP148" s="8">
        <f t="shared" si="235"/>
        <v>0</v>
      </c>
      <c r="AQ148" s="8">
        <f t="shared" si="236"/>
        <v>0</v>
      </c>
      <c r="AR148" s="8">
        <f t="shared" si="237"/>
        <v>0</v>
      </c>
      <c r="AS148" s="8">
        <f t="shared" si="238"/>
        <v>0</v>
      </c>
      <c r="AT148" s="8">
        <f t="shared" si="239"/>
        <v>0</v>
      </c>
      <c r="AU148" s="8" t="str">
        <f t="shared" si="240"/>
        <v/>
      </c>
      <c r="AV148" s="8" t="str">
        <f t="shared" si="246"/>
        <v/>
      </c>
      <c r="AW148" s="8" t="str">
        <f t="array" ref="AW148">IF(AG148,MMULT(MMULT(AI148:AJ148,$BY$30:$BZ$31),TRANSPOSE(AI148:AJ148)),"")</f>
        <v/>
      </c>
      <c r="AX148" s="8" t="str">
        <f t="shared" si="247"/>
        <v/>
      </c>
      <c r="AY148" s="8" t="str">
        <f t="array" ref="AY148">IF(AG148,MMULT(MMULT(AI148:AK148,$BY$60:$CA$62),TRANSPOSE(AI148:AK148)),"")</f>
        <v/>
      </c>
      <c r="AZ148" s="8" t="str">
        <f t="array" ref="AZ148">IF(AG148,MMULT(MMULT(AJ148:AK148,$BY$81:$BZ$82),TRANSPOSE(AJ148:AK148)),"")</f>
        <v/>
      </c>
      <c r="BA148" s="8" t="str">
        <f t="shared" si="248"/>
        <v/>
      </c>
      <c r="BB148" s="8" t="str">
        <f t="array" ref="BB148">IF(AG148,MMULT(MMULT(AL148:AM148,$BY$111:$BZ$112),TRANSPOSE(AL148:AM148)),"")</f>
        <v/>
      </c>
      <c r="BC148" s="8" t="str">
        <f t="shared" si="241"/>
        <v/>
      </c>
      <c r="BD148" s="8" t="str">
        <f t="shared" si="249"/>
        <v/>
      </c>
      <c r="BE148" s="8">
        <f t="shared" si="250"/>
        <v>0</v>
      </c>
      <c r="BF148" s="8"/>
      <c r="BG148" s="8" t="str">
        <f t="shared" si="242"/>
        <v/>
      </c>
      <c r="BH148" s="8" t="str">
        <f t="shared" si="251"/>
        <v/>
      </c>
      <c r="BI148" s="8" t="str">
        <f t="shared" si="252"/>
        <v/>
      </c>
      <c r="BJ148" s="8" t="str">
        <f t="shared" si="243"/>
        <v/>
      </c>
      <c r="BK148" s="8" t="str">
        <f t="shared" si="253"/>
        <v/>
      </c>
      <c r="BL148" s="8" t="str">
        <f t="shared" si="244"/>
        <v/>
      </c>
      <c r="BM148" s="8" t="str">
        <f t="shared" si="254"/>
        <v/>
      </c>
      <c r="BN148" s="8" t="str">
        <f t="array" ref="BN148">IF(BE148,$CA$29*SQRT(MMULT(MMULT(BH148:BI148,$BY$37:$BZ$38),TRANSPOSE(BH148:BI148))),"")</f>
        <v/>
      </c>
      <c r="BO148" s="8" t="str">
        <f t="shared" si="255"/>
        <v/>
      </c>
      <c r="BP148" s="8" t="str">
        <f t="array" ref="BP148">IF(BE148,$CA$59*SQRT(MMULT(MMULT(BH148:BJ148,$BY$69:$CA$71),TRANSPOSE(BH148:BJ148))),"")</f>
        <v/>
      </c>
      <c r="BQ148" s="8" t="str">
        <f t="array" ref="BQ148">IF(BE148,$CA$80*SQRT(MMULT(MMULT(BI148:BJ148,$BY$88:$BZ$89),TRANSPOSE(BI148:BJ148))),"")</f>
        <v/>
      </c>
      <c r="BR148" s="8" t="str">
        <f t="shared" si="256"/>
        <v/>
      </c>
      <c r="BS148" s="8" t="str">
        <f t="array" ref="BS148">IF(BE148,$CA$110*SQRT(MMULT(MMULT(BK148:BL148,$BY$118:$BZ$119),TRANSPOSE(BK148:BL148))),"")</f>
        <v/>
      </c>
      <c r="BT148" s="8" t="str">
        <f t="shared" si="245"/>
        <v/>
      </c>
      <c r="BU148" s="8" t="str">
        <f t="shared" si="257"/>
        <v/>
      </c>
      <c r="BV148" s="8" t="str">
        <f t="shared" si="258"/>
        <v/>
      </c>
    </row>
    <row r="149" spans="1:74">
      <c r="A149" s="20">
        <v>134</v>
      </c>
      <c r="B149" s="44"/>
      <c r="C149" s="44"/>
      <c r="D149" s="59" t="str">
        <f t="shared" si="224"/>
        <v/>
      </c>
      <c r="E149" s="59" t="str">
        <f t="shared" si="225"/>
        <v/>
      </c>
      <c r="AG149" s="8">
        <f t="shared" si="226"/>
        <v>0</v>
      </c>
      <c r="AH149" s="8">
        <f t="shared" si="227"/>
        <v>0</v>
      </c>
      <c r="AI149" s="8">
        <f t="shared" si="228"/>
        <v>0</v>
      </c>
      <c r="AJ149" s="8">
        <f t="shared" si="229"/>
        <v>0</v>
      </c>
      <c r="AK149" s="8">
        <f t="shared" si="230"/>
        <v>0</v>
      </c>
      <c r="AL149" s="8">
        <f t="shared" si="231"/>
        <v>0</v>
      </c>
      <c r="AM149" s="8">
        <f t="shared" si="232"/>
        <v>0</v>
      </c>
      <c r="AN149" s="8">
        <f t="shared" si="233"/>
        <v>0</v>
      </c>
      <c r="AO149" s="8">
        <f t="shared" si="234"/>
        <v>0</v>
      </c>
      <c r="AP149" s="8">
        <f t="shared" si="235"/>
        <v>0</v>
      </c>
      <c r="AQ149" s="8">
        <f t="shared" si="236"/>
        <v>0</v>
      </c>
      <c r="AR149" s="8">
        <f t="shared" si="237"/>
        <v>0</v>
      </c>
      <c r="AS149" s="8">
        <f t="shared" si="238"/>
        <v>0</v>
      </c>
      <c r="AT149" s="8">
        <f t="shared" si="239"/>
        <v>0</v>
      </c>
      <c r="AU149" s="8" t="str">
        <f t="shared" si="240"/>
        <v/>
      </c>
      <c r="AV149" s="8" t="str">
        <f t="shared" si="246"/>
        <v/>
      </c>
      <c r="AW149" s="8" t="str">
        <f t="array" ref="AW149">IF(AG149,MMULT(MMULT(AI149:AJ149,$BY$30:$BZ$31),TRANSPOSE(AI149:AJ149)),"")</f>
        <v/>
      </c>
      <c r="AX149" s="8" t="str">
        <f t="shared" si="247"/>
        <v/>
      </c>
      <c r="AY149" s="8" t="str">
        <f t="array" ref="AY149">IF(AG149,MMULT(MMULT(AI149:AK149,$BY$60:$CA$62),TRANSPOSE(AI149:AK149)),"")</f>
        <v/>
      </c>
      <c r="AZ149" s="8" t="str">
        <f t="array" ref="AZ149">IF(AG149,MMULT(MMULT(AJ149:AK149,$BY$81:$BZ$82),TRANSPOSE(AJ149:AK149)),"")</f>
        <v/>
      </c>
      <c r="BA149" s="8" t="str">
        <f t="shared" si="248"/>
        <v/>
      </c>
      <c r="BB149" s="8" t="str">
        <f t="array" ref="BB149">IF(AG149,MMULT(MMULT(AL149:AM149,$BY$111:$BZ$112),TRANSPOSE(AL149:AM149)),"")</f>
        <v/>
      </c>
      <c r="BC149" s="8" t="str">
        <f t="shared" si="241"/>
        <v/>
      </c>
      <c r="BD149" s="8" t="str">
        <f t="shared" si="249"/>
        <v/>
      </c>
      <c r="BE149" s="8">
        <f t="shared" si="250"/>
        <v>0</v>
      </c>
      <c r="BF149" s="8"/>
      <c r="BG149" s="8" t="str">
        <f t="shared" si="242"/>
        <v/>
      </c>
      <c r="BH149" s="8" t="str">
        <f t="shared" si="251"/>
        <v/>
      </c>
      <c r="BI149" s="8" t="str">
        <f t="shared" si="252"/>
        <v/>
      </c>
      <c r="BJ149" s="8" t="str">
        <f t="shared" si="243"/>
        <v/>
      </c>
      <c r="BK149" s="8" t="str">
        <f t="shared" si="253"/>
        <v/>
      </c>
      <c r="BL149" s="8" t="str">
        <f t="shared" si="244"/>
        <v/>
      </c>
      <c r="BM149" s="8" t="str">
        <f t="shared" si="254"/>
        <v/>
      </c>
      <c r="BN149" s="8" t="str">
        <f t="array" ref="BN149">IF(BE149,$CA$29*SQRT(MMULT(MMULT(BH149:BI149,$BY$37:$BZ$38),TRANSPOSE(BH149:BI149))),"")</f>
        <v/>
      </c>
      <c r="BO149" s="8" t="str">
        <f t="shared" si="255"/>
        <v/>
      </c>
      <c r="BP149" s="8" t="str">
        <f t="array" ref="BP149">IF(BE149,$CA$59*SQRT(MMULT(MMULT(BH149:BJ149,$BY$69:$CA$71),TRANSPOSE(BH149:BJ149))),"")</f>
        <v/>
      </c>
      <c r="BQ149" s="8" t="str">
        <f t="array" ref="BQ149">IF(BE149,$CA$80*SQRT(MMULT(MMULT(BI149:BJ149,$BY$88:$BZ$89),TRANSPOSE(BI149:BJ149))),"")</f>
        <v/>
      </c>
      <c r="BR149" s="8" t="str">
        <f t="shared" si="256"/>
        <v/>
      </c>
      <c r="BS149" s="8" t="str">
        <f t="array" ref="BS149">IF(BE149,$CA$110*SQRT(MMULT(MMULT(BK149:BL149,$BY$118:$BZ$119),TRANSPOSE(BK149:BL149))),"")</f>
        <v/>
      </c>
      <c r="BT149" s="8" t="str">
        <f t="shared" si="245"/>
        <v/>
      </c>
      <c r="BU149" s="8" t="str">
        <f t="shared" si="257"/>
        <v/>
      </c>
      <c r="BV149" s="8" t="str">
        <f t="shared" si="258"/>
        <v/>
      </c>
    </row>
    <row r="150" spans="1:74">
      <c r="A150" s="20">
        <v>135</v>
      </c>
      <c r="B150" s="44"/>
      <c r="C150" s="44"/>
      <c r="D150" s="59" t="str">
        <f t="shared" si="224"/>
        <v/>
      </c>
      <c r="E150" s="59" t="str">
        <f t="shared" si="225"/>
        <v/>
      </c>
      <c r="AG150" s="8">
        <f t="shared" si="226"/>
        <v>0</v>
      </c>
      <c r="AH150" s="8">
        <f t="shared" si="227"/>
        <v>0</v>
      </c>
      <c r="AI150" s="8">
        <f t="shared" si="228"/>
        <v>0</v>
      </c>
      <c r="AJ150" s="8">
        <f t="shared" si="229"/>
        <v>0</v>
      </c>
      <c r="AK150" s="8">
        <f t="shared" si="230"/>
        <v>0</v>
      </c>
      <c r="AL150" s="8">
        <f t="shared" si="231"/>
        <v>0</v>
      </c>
      <c r="AM150" s="8">
        <f t="shared" si="232"/>
        <v>0</v>
      </c>
      <c r="AN150" s="8">
        <f t="shared" si="233"/>
        <v>0</v>
      </c>
      <c r="AO150" s="8">
        <f t="shared" si="234"/>
        <v>0</v>
      </c>
      <c r="AP150" s="8">
        <f t="shared" si="235"/>
        <v>0</v>
      </c>
      <c r="AQ150" s="8">
        <f t="shared" si="236"/>
        <v>0</v>
      </c>
      <c r="AR150" s="8">
        <f t="shared" si="237"/>
        <v>0</v>
      </c>
      <c r="AS150" s="8">
        <f t="shared" si="238"/>
        <v>0</v>
      </c>
      <c r="AT150" s="8">
        <f t="shared" si="239"/>
        <v>0</v>
      </c>
      <c r="AU150" s="8" t="str">
        <f t="shared" si="240"/>
        <v/>
      </c>
      <c r="AV150" s="8" t="str">
        <f t="shared" si="246"/>
        <v/>
      </c>
      <c r="AW150" s="8" t="str">
        <f t="array" ref="AW150">IF(AG150,MMULT(MMULT(AI150:AJ150,$BY$30:$BZ$31),TRANSPOSE(AI150:AJ150)),"")</f>
        <v/>
      </c>
      <c r="AX150" s="8" t="str">
        <f t="shared" si="247"/>
        <v/>
      </c>
      <c r="AY150" s="8" t="str">
        <f t="array" ref="AY150">IF(AG150,MMULT(MMULT(AI150:AK150,$BY$60:$CA$62),TRANSPOSE(AI150:AK150)),"")</f>
        <v/>
      </c>
      <c r="AZ150" s="8" t="str">
        <f t="array" ref="AZ150">IF(AG150,MMULT(MMULT(AJ150:AK150,$BY$81:$BZ$82),TRANSPOSE(AJ150:AK150)),"")</f>
        <v/>
      </c>
      <c r="BA150" s="8" t="str">
        <f t="shared" si="248"/>
        <v/>
      </c>
      <c r="BB150" s="8" t="str">
        <f t="array" ref="BB150">IF(AG150,MMULT(MMULT(AL150:AM150,$BY$111:$BZ$112),TRANSPOSE(AL150:AM150)),"")</f>
        <v/>
      </c>
      <c r="BC150" s="8" t="str">
        <f t="shared" si="241"/>
        <v/>
      </c>
      <c r="BD150" s="8" t="str">
        <f t="shared" si="249"/>
        <v/>
      </c>
      <c r="BE150" s="8">
        <f t="shared" si="250"/>
        <v>0</v>
      </c>
      <c r="BF150" s="8"/>
      <c r="BG150" s="8" t="str">
        <f t="shared" si="242"/>
        <v/>
      </c>
      <c r="BH150" s="8" t="str">
        <f t="shared" si="251"/>
        <v/>
      </c>
      <c r="BI150" s="8" t="str">
        <f t="shared" si="252"/>
        <v/>
      </c>
      <c r="BJ150" s="8" t="str">
        <f t="shared" si="243"/>
        <v/>
      </c>
      <c r="BK150" s="8" t="str">
        <f t="shared" si="253"/>
        <v/>
      </c>
      <c r="BL150" s="8" t="str">
        <f t="shared" si="244"/>
        <v/>
      </c>
      <c r="BM150" s="8" t="str">
        <f t="shared" si="254"/>
        <v/>
      </c>
      <c r="BN150" s="8" t="str">
        <f t="array" ref="BN150">IF(BE150,$CA$29*SQRT(MMULT(MMULT(BH150:BI150,$BY$37:$BZ$38),TRANSPOSE(BH150:BI150))),"")</f>
        <v/>
      </c>
      <c r="BO150" s="8" t="str">
        <f t="shared" si="255"/>
        <v/>
      </c>
      <c r="BP150" s="8" t="str">
        <f t="array" ref="BP150">IF(BE150,$CA$59*SQRT(MMULT(MMULT(BH150:BJ150,$BY$69:$CA$71),TRANSPOSE(BH150:BJ150))),"")</f>
        <v/>
      </c>
      <c r="BQ150" s="8" t="str">
        <f t="array" ref="BQ150">IF(BE150,$CA$80*SQRT(MMULT(MMULT(BI150:BJ150,$BY$88:$BZ$89),TRANSPOSE(BI150:BJ150))),"")</f>
        <v/>
      </c>
      <c r="BR150" s="8" t="str">
        <f t="shared" si="256"/>
        <v/>
      </c>
      <c r="BS150" s="8" t="str">
        <f t="array" ref="BS150">IF(BE150,$CA$110*SQRT(MMULT(MMULT(BK150:BL150,$BY$118:$BZ$119),TRANSPOSE(BK150:BL150))),"")</f>
        <v/>
      </c>
      <c r="BT150" s="8" t="str">
        <f t="shared" si="245"/>
        <v/>
      </c>
      <c r="BU150" s="8" t="str">
        <f t="shared" si="257"/>
        <v/>
      </c>
      <c r="BV150" s="8" t="str">
        <f t="shared" si="258"/>
        <v/>
      </c>
    </row>
    <row r="151" spans="1:74">
      <c r="A151" s="20">
        <v>136</v>
      </c>
      <c r="B151" s="44"/>
      <c r="C151" s="44"/>
      <c r="D151" s="59" t="str">
        <f t="shared" si="224"/>
        <v/>
      </c>
      <c r="E151" s="59" t="str">
        <f t="shared" si="225"/>
        <v/>
      </c>
      <c r="AG151" s="8">
        <f t="shared" si="226"/>
        <v>0</v>
      </c>
      <c r="AH151" s="8">
        <f t="shared" si="227"/>
        <v>0</v>
      </c>
      <c r="AI151" s="8">
        <f t="shared" si="228"/>
        <v>0</v>
      </c>
      <c r="AJ151" s="8">
        <f t="shared" si="229"/>
        <v>0</v>
      </c>
      <c r="AK151" s="8">
        <f t="shared" si="230"/>
        <v>0</v>
      </c>
      <c r="AL151" s="8">
        <f t="shared" si="231"/>
        <v>0</v>
      </c>
      <c r="AM151" s="8">
        <f t="shared" si="232"/>
        <v>0</v>
      </c>
      <c r="AN151" s="8">
        <f t="shared" si="233"/>
        <v>0</v>
      </c>
      <c r="AO151" s="8">
        <f t="shared" si="234"/>
        <v>0</v>
      </c>
      <c r="AP151" s="8">
        <f t="shared" si="235"/>
        <v>0</v>
      </c>
      <c r="AQ151" s="8">
        <f t="shared" si="236"/>
        <v>0</v>
      </c>
      <c r="AR151" s="8">
        <f t="shared" si="237"/>
        <v>0</v>
      </c>
      <c r="AS151" s="8">
        <f t="shared" si="238"/>
        <v>0</v>
      </c>
      <c r="AT151" s="8">
        <f t="shared" si="239"/>
        <v>0</v>
      </c>
      <c r="AU151" s="8" t="str">
        <f t="shared" si="240"/>
        <v/>
      </c>
      <c r="AV151" s="8" t="str">
        <f t="shared" si="246"/>
        <v/>
      </c>
      <c r="AW151" s="8" t="str">
        <f t="array" ref="AW151">IF(AG151,MMULT(MMULT(AI151:AJ151,$BY$30:$BZ$31),TRANSPOSE(AI151:AJ151)),"")</f>
        <v/>
      </c>
      <c r="AX151" s="8" t="str">
        <f t="shared" si="247"/>
        <v/>
      </c>
      <c r="AY151" s="8" t="str">
        <f t="array" ref="AY151">IF(AG151,MMULT(MMULT(AI151:AK151,$BY$60:$CA$62),TRANSPOSE(AI151:AK151)),"")</f>
        <v/>
      </c>
      <c r="AZ151" s="8" t="str">
        <f t="array" ref="AZ151">IF(AG151,MMULT(MMULT(AJ151:AK151,$BY$81:$BZ$82),TRANSPOSE(AJ151:AK151)),"")</f>
        <v/>
      </c>
      <c r="BA151" s="8" t="str">
        <f t="shared" si="248"/>
        <v/>
      </c>
      <c r="BB151" s="8" t="str">
        <f t="array" ref="BB151">IF(AG151,MMULT(MMULT(AL151:AM151,$BY$111:$BZ$112),TRANSPOSE(AL151:AM151)),"")</f>
        <v/>
      </c>
      <c r="BC151" s="8" t="str">
        <f t="shared" si="241"/>
        <v/>
      </c>
      <c r="BD151" s="8" t="str">
        <f t="shared" si="249"/>
        <v/>
      </c>
      <c r="BE151" s="8">
        <f t="shared" si="250"/>
        <v>0</v>
      </c>
      <c r="BF151" s="8"/>
      <c r="BG151" s="8" t="str">
        <f t="shared" si="242"/>
        <v/>
      </c>
      <c r="BH151" s="8" t="str">
        <f t="shared" si="251"/>
        <v/>
      </c>
      <c r="BI151" s="8" t="str">
        <f t="shared" si="252"/>
        <v/>
      </c>
      <c r="BJ151" s="8" t="str">
        <f t="shared" si="243"/>
        <v/>
      </c>
      <c r="BK151" s="8" t="str">
        <f t="shared" si="253"/>
        <v/>
      </c>
      <c r="BL151" s="8" t="str">
        <f t="shared" si="244"/>
        <v/>
      </c>
      <c r="BM151" s="8" t="str">
        <f t="shared" si="254"/>
        <v/>
      </c>
      <c r="BN151" s="8" t="str">
        <f t="array" ref="BN151">IF(BE151,$CA$29*SQRT(MMULT(MMULT(BH151:BI151,$BY$37:$BZ$38),TRANSPOSE(BH151:BI151))),"")</f>
        <v/>
      </c>
      <c r="BO151" s="8" t="str">
        <f t="shared" si="255"/>
        <v/>
      </c>
      <c r="BP151" s="8" t="str">
        <f t="array" ref="BP151">IF(BE151,$CA$59*SQRT(MMULT(MMULT(BH151:BJ151,$BY$69:$CA$71),TRANSPOSE(BH151:BJ151))),"")</f>
        <v/>
      </c>
      <c r="BQ151" s="8" t="str">
        <f t="array" ref="BQ151">IF(BE151,$CA$80*SQRT(MMULT(MMULT(BI151:BJ151,$BY$88:$BZ$89),TRANSPOSE(BI151:BJ151))),"")</f>
        <v/>
      </c>
      <c r="BR151" s="8" t="str">
        <f t="shared" si="256"/>
        <v/>
      </c>
      <c r="BS151" s="8" t="str">
        <f t="array" ref="BS151">IF(BE151,$CA$110*SQRT(MMULT(MMULT(BK151:BL151,$BY$118:$BZ$119),TRANSPOSE(BK151:BL151))),"")</f>
        <v/>
      </c>
      <c r="BT151" s="8" t="str">
        <f t="shared" si="245"/>
        <v/>
      </c>
      <c r="BU151" s="8" t="str">
        <f t="shared" si="257"/>
        <v/>
      </c>
      <c r="BV151" s="8" t="str">
        <f t="shared" si="258"/>
        <v/>
      </c>
    </row>
    <row r="152" spans="1:74">
      <c r="A152" s="20">
        <v>137</v>
      </c>
      <c r="B152" s="44"/>
      <c r="C152" s="44"/>
      <c r="D152" s="59" t="str">
        <f t="shared" si="224"/>
        <v/>
      </c>
      <c r="E152" s="59" t="str">
        <f t="shared" si="225"/>
        <v/>
      </c>
      <c r="AG152" s="8">
        <f t="shared" si="226"/>
        <v>0</v>
      </c>
      <c r="AH152" s="8">
        <f t="shared" si="227"/>
        <v>0</v>
      </c>
      <c r="AI152" s="8">
        <f t="shared" si="228"/>
        <v>0</v>
      </c>
      <c r="AJ152" s="8">
        <f t="shared" si="229"/>
        <v>0</v>
      </c>
      <c r="AK152" s="8">
        <f t="shared" si="230"/>
        <v>0</v>
      </c>
      <c r="AL152" s="8">
        <f t="shared" si="231"/>
        <v>0</v>
      </c>
      <c r="AM152" s="8">
        <f t="shared" si="232"/>
        <v>0</v>
      </c>
      <c r="AN152" s="8">
        <f t="shared" si="233"/>
        <v>0</v>
      </c>
      <c r="AO152" s="8">
        <f t="shared" si="234"/>
        <v>0</v>
      </c>
      <c r="AP152" s="8">
        <f t="shared" si="235"/>
        <v>0</v>
      </c>
      <c r="AQ152" s="8">
        <f t="shared" si="236"/>
        <v>0</v>
      </c>
      <c r="AR152" s="8">
        <f t="shared" si="237"/>
        <v>0</v>
      </c>
      <c r="AS152" s="8">
        <f t="shared" si="238"/>
        <v>0</v>
      </c>
      <c r="AT152" s="8">
        <f t="shared" si="239"/>
        <v>0</v>
      </c>
      <c r="AU152" s="8" t="str">
        <f t="shared" si="240"/>
        <v/>
      </c>
      <c r="AV152" s="8" t="str">
        <f t="shared" si="246"/>
        <v/>
      </c>
      <c r="AW152" s="8" t="str">
        <f t="array" ref="AW152">IF(AG152,MMULT(MMULT(AI152:AJ152,$BY$30:$BZ$31),TRANSPOSE(AI152:AJ152)),"")</f>
        <v/>
      </c>
      <c r="AX152" s="8" t="str">
        <f t="shared" si="247"/>
        <v/>
      </c>
      <c r="AY152" s="8" t="str">
        <f t="array" ref="AY152">IF(AG152,MMULT(MMULT(AI152:AK152,$BY$60:$CA$62),TRANSPOSE(AI152:AK152)),"")</f>
        <v/>
      </c>
      <c r="AZ152" s="8" t="str">
        <f t="array" ref="AZ152">IF(AG152,MMULT(MMULT(AJ152:AK152,$BY$81:$BZ$82),TRANSPOSE(AJ152:AK152)),"")</f>
        <v/>
      </c>
      <c r="BA152" s="8" t="str">
        <f t="shared" si="248"/>
        <v/>
      </c>
      <c r="BB152" s="8" t="str">
        <f t="array" ref="BB152">IF(AG152,MMULT(MMULT(AL152:AM152,$BY$111:$BZ$112),TRANSPOSE(AL152:AM152)),"")</f>
        <v/>
      </c>
      <c r="BC152" s="8" t="str">
        <f t="shared" si="241"/>
        <v/>
      </c>
      <c r="BD152" s="8" t="str">
        <f t="shared" si="249"/>
        <v/>
      </c>
      <c r="BE152" s="8">
        <f t="shared" si="250"/>
        <v>0</v>
      </c>
      <c r="BF152" s="8"/>
      <c r="BG152" s="8" t="str">
        <f t="shared" si="242"/>
        <v/>
      </c>
      <c r="BH152" s="8" t="str">
        <f t="shared" si="251"/>
        <v/>
      </c>
      <c r="BI152" s="8" t="str">
        <f t="shared" si="252"/>
        <v/>
      </c>
      <c r="BJ152" s="8" t="str">
        <f t="shared" si="243"/>
        <v/>
      </c>
      <c r="BK152" s="8" t="str">
        <f t="shared" si="253"/>
        <v/>
      </c>
      <c r="BL152" s="8" t="str">
        <f t="shared" si="244"/>
        <v/>
      </c>
      <c r="BM152" s="8" t="str">
        <f t="shared" si="254"/>
        <v/>
      </c>
      <c r="BN152" s="8" t="str">
        <f t="array" ref="BN152">IF(BE152,$CA$29*SQRT(MMULT(MMULT(BH152:BI152,$BY$37:$BZ$38),TRANSPOSE(BH152:BI152))),"")</f>
        <v/>
      </c>
      <c r="BO152" s="8" t="str">
        <f t="shared" si="255"/>
        <v/>
      </c>
      <c r="BP152" s="8" t="str">
        <f t="array" ref="BP152">IF(BE152,$CA$59*SQRT(MMULT(MMULT(BH152:BJ152,$BY$69:$CA$71),TRANSPOSE(BH152:BJ152))),"")</f>
        <v/>
      </c>
      <c r="BQ152" s="8" t="str">
        <f t="array" ref="BQ152">IF(BE152,$CA$80*SQRT(MMULT(MMULT(BI152:BJ152,$BY$88:$BZ$89),TRANSPOSE(BI152:BJ152))),"")</f>
        <v/>
      </c>
      <c r="BR152" s="8" t="str">
        <f t="shared" si="256"/>
        <v/>
      </c>
      <c r="BS152" s="8" t="str">
        <f t="array" ref="BS152">IF(BE152,$CA$110*SQRT(MMULT(MMULT(BK152:BL152,$BY$118:$BZ$119),TRANSPOSE(BK152:BL152))),"")</f>
        <v/>
      </c>
      <c r="BT152" s="8" t="str">
        <f t="shared" si="245"/>
        <v/>
      </c>
      <c r="BU152" s="8" t="str">
        <f t="shared" si="257"/>
        <v/>
      </c>
      <c r="BV152" s="8" t="str">
        <f t="shared" si="258"/>
        <v/>
      </c>
    </row>
    <row r="153" spans="1:74">
      <c r="A153" s="20">
        <v>138</v>
      </c>
      <c r="B153" s="44"/>
      <c r="C153" s="44"/>
      <c r="D153" s="59" t="str">
        <f t="shared" si="224"/>
        <v/>
      </c>
      <c r="E153" s="59" t="str">
        <f t="shared" si="225"/>
        <v/>
      </c>
      <c r="AG153" s="8">
        <f t="shared" si="226"/>
        <v>0</v>
      </c>
      <c r="AH153" s="8">
        <f t="shared" si="227"/>
        <v>0</v>
      </c>
      <c r="AI153" s="8">
        <f t="shared" si="228"/>
        <v>0</v>
      </c>
      <c r="AJ153" s="8">
        <f t="shared" si="229"/>
        <v>0</v>
      </c>
      <c r="AK153" s="8">
        <f t="shared" si="230"/>
        <v>0</v>
      </c>
      <c r="AL153" s="8">
        <f t="shared" si="231"/>
        <v>0</v>
      </c>
      <c r="AM153" s="8">
        <f t="shared" si="232"/>
        <v>0</v>
      </c>
      <c r="AN153" s="8">
        <f t="shared" si="233"/>
        <v>0</v>
      </c>
      <c r="AO153" s="8">
        <f t="shared" si="234"/>
        <v>0</v>
      </c>
      <c r="AP153" s="8">
        <f t="shared" si="235"/>
        <v>0</v>
      </c>
      <c r="AQ153" s="8">
        <f t="shared" si="236"/>
        <v>0</v>
      </c>
      <c r="AR153" s="8">
        <f t="shared" si="237"/>
        <v>0</v>
      </c>
      <c r="AS153" s="8">
        <f t="shared" si="238"/>
        <v>0</v>
      </c>
      <c r="AT153" s="8">
        <f t="shared" si="239"/>
        <v>0</v>
      </c>
      <c r="AU153" s="8" t="str">
        <f t="shared" si="240"/>
        <v/>
      </c>
      <c r="AV153" s="8" t="str">
        <f t="shared" si="246"/>
        <v/>
      </c>
      <c r="AW153" s="8" t="str">
        <f t="array" ref="AW153">IF(AG153,MMULT(MMULT(AI153:AJ153,$BY$30:$BZ$31),TRANSPOSE(AI153:AJ153)),"")</f>
        <v/>
      </c>
      <c r="AX153" s="8" t="str">
        <f t="shared" si="247"/>
        <v/>
      </c>
      <c r="AY153" s="8" t="str">
        <f t="array" ref="AY153">IF(AG153,MMULT(MMULT(AI153:AK153,$BY$60:$CA$62),TRANSPOSE(AI153:AK153)),"")</f>
        <v/>
      </c>
      <c r="AZ153" s="8" t="str">
        <f t="array" ref="AZ153">IF(AG153,MMULT(MMULT(AJ153:AK153,$BY$81:$BZ$82),TRANSPOSE(AJ153:AK153)),"")</f>
        <v/>
      </c>
      <c r="BA153" s="8" t="str">
        <f t="shared" si="248"/>
        <v/>
      </c>
      <c r="BB153" s="8" t="str">
        <f t="array" ref="BB153">IF(AG153,MMULT(MMULT(AL153:AM153,$BY$111:$BZ$112),TRANSPOSE(AL153:AM153)),"")</f>
        <v/>
      </c>
      <c r="BC153" s="8" t="str">
        <f t="shared" si="241"/>
        <v/>
      </c>
      <c r="BD153" s="8" t="str">
        <f t="shared" si="249"/>
        <v/>
      </c>
      <c r="BE153" s="8">
        <f t="shared" si="250"/>
        <v>0</v>
      </c>
      <c r="BF153" s="8"/>
      <c r="BG153" s="8" t="str">
        <f t="shared" si="242"/>
        <v/>
      </c>
      <c r="BH153" s="8" t="str">
        <f t="shared" si="251"/>
        <v/>
      </c>
      <c r="BI153" s="8" t="str">
        <f t="shared" si="252"/>
        <v/>
      </c>
      <c r="BJ153" s="8" t="str">
        <f t="shared" si="243"/>
        <v/>
      </c>
      <c r="BK153" s="8" t="str">
        <f t="shared" si="253"/>
        <v/>
      </c>
      <c r="BL153" s="8" t="str">
        <f t="shared" si="244"/>
        <v/>
      </c>
      <c r="BM153" s="8" t="str">
        <f t="shared" si="254"/>
        <v/>
      </c>
      <c r="BN153" s="8" t="str">
        <f t="array" ref="BN153">IF(BE153,$CA$29*SQRT(MMULT(MMULT(BH153:BI153,$BY$37:$BZ$38),TRANSPOSE(BH153:BI153))),"")</f>
        <v/>
      </c>
      <c r="BO153" s="8" t="str">
        <f t="shared" si="255"/>
        <v/>
      </c>
      <c r="BP153" s="8" t="str">
        <f t="array" ref="BP153">IF(BE153,$CA$59*SQRT(MMULT(MMULT(BH153:BJ153,$BY$69:$CA$71),TRANSPOSE(BH153:BJ153))),"")</f>
        <v/>
      </c>
      <c r="BQ153" s="8" t="str">
        <f t="array" ref="BQ153">IF(BE153,$CA$80*SQRT(MMULT(MMULT(BI153:BJ153,$BY$88:$BZ$89),TRANSPOSE(BI153:BJ153))),"")</f>
        <v/>
      </c>
      <c r="BR153" s="8" t="str">
        <f t="shared" si="256"/>
        <v/>
      </c>
      <c r="BS153" s="8" t="str">
        <f t="array" ref="BS153">IF(BE153,$CA$110*SQRT(MMULT(MMULT(BK153:BL153,$BY$118:$BZ$119),TRANSPOSE(BK153:BL153))),"")</f>
        <v/>
      </c>
      <c r="BT153" s="8" t="str">
        <f t="shared" si="245"/>
        <v/>
      </c>
      <c r="BU153" s="8" t="str">
        <f t="shared" si="257"/>
        <v/>
      </c>
      <c r="BV153" s="8" t="str">
        <f t="shared" si="258"/>
        <v/>
      </c>
    </row>
    <row r="154" spans="1:74">
      <c r="A154" s="20">
        <v>139</v>
      </c>
      <c r="B154" s="44"/>
      <c r="C154" s="44"/>
      <c r="D154" s="59" t="str">
        <f t="shared" si="224"/>
        <v/>
      </c>
      <c r="E154" s="59" t="str">
        <f t="shared" si="225"/>
        <v/>
      </c>
      <c r="AG154" s="8">
        <f t="shared" si="226"/>
        <v>0</v>
      </c>
      <c r="AH154" s="8">
        <f t="shared" si="227"/>
        <v>0</v>
      </c>
      <c r="AI154" s="8">
        <f t="shared" si="228"/>
        <v>0</v>
      </c>
      <c r="AJ154" s="8">
        <f t="shared" si="229"/>
        <v>0</v>
      </c>
      <c r="AK154" s="8">
        <f t="shared" si="230"/>
        <v>0</v>
      </c>
      <c r="AL154" s="8">
        <f t="shared" si="231"/>
        <v>0</v>
      </c>
      <c r="AM154" s="8">
        <f t="shared" si="232"/>
        <v>0</v>
      </c>
      <c r="AN154" s="8">
        <f t="shared" si="233"/>
        <v>0</v>
      </c>
      <c r="AO154" s="8">
        <f t="shared" si="234"/>
        <v>0</v>
      </c>
      <c r="AP154" s="8">
        <f t="shared" si="235"/>
        <v>0</v>
      </c>
      <c r="AQ154" s="8">
        <f t="shared" si="236"/>
        <v>0</v>
      </c>
      <c r="AR154" s="8">
        <f t="shared" si="237"/>
        <v>0</v>
      </c>
      <c r="AS154" s="8">
        <f t="shared" si="238"/>
        <v>0</v>
      </c>
      <c r="AT154" s="8">
        <f t="shared" si="239"/>
        <v>0</v>
      </c>
      <c r="AU154" s="8" t="str">
        <f t="shared" si="240"/>
        <v/>
      </c>
      <c r="AV154" s="8" t="str">
        <f t="shared" si="246"/>
        <v/>
      </c>
      <c r="AW154" s="8" t="str">
        <f t="array" ref="AW154">IF(AG154,MMULT(MMULT(AI154:AJ154,$BY$30:$BZ$31),TRANSPOSE(AI154:AJ154)),"")</f>
        <v/>
      </c>
      <c r="AX154" s="8" t="str">
        <f t="shared" si="247"/>
        <v/>
      </c>
      <c r="AY154" s="8" t="str">
        <f t="array" ref="AY154">IF(AG154,MMULT(MMULT(AI154:AK154,$BY$60:$CA$62),TRANSPOSE(AI154:AK154)),"")</f>
        <v/>
      </c>
      <c r="AZ154" s="8" t="str">
        <f t="array" ref="AZ154">IF(AG154,MMULT(MMULT(AJ154:AK154,$BY$81:$BZ$82),TRANSPOSE(AJ154:AK154)),"")</f>
        <v/>
      </c>
      <c r="BA154" s="8" t="str">
        <f t="shared" si="248"/>
        <v/>
      </c>
      <c r="BB154" s="8" t="str">
        <f t="array" ref="BB154">IF(AG154,MMULT(MMULT(AL154:AM154,$BY$111:$BZ$112),TRANSPOSE(AL154:AM154)),"")</f>
        <v/>
      </c>
      <c r="BC154" s="8" t="str">
        <f t="shared" si="241"/>
        <v/>
      </c>
      <c r="BD154" s="8" t="str">
        <f t="shared" si="249"/>
        <v/>
      </c>
      <c r="BE154" s="8">
        <f t="shared" si="250"/>
        <v>0</v>
      </c>
      <c r="BF154" s="8"/>
      <c r="BG154" s="8" t="str">
        <f t="shared" si="242"/>
        <v/>
      </c>
      <c r="BH154" s="8" t="str">
        <f t="shared" si="251"/>
        <v/>
      </c>
      <c r="BI154" s="8" t="str">
        <f t="shared" si="252"/>
        <v/>
      </c>
      <c r="BJ154" s="8" t="str">
        <f t="shared" si="243"/>
        <v/>
      </c>
      <c r="BK154" s="8" t="str">
        <f t="shared" si="253"/>
        <v/>
      </c>
      <c r="BL154" s="8" t="str">
        <f t="shared" si="244"/>
        <v/>
      </c>
      <c r="BM154" s="8" t="str">
        <f t="shared" si="254"/>
        <v/>
      </c>
      <c r="BN154" s="8" t="str">
        <f t="array" ref="BN154">IF(BE154,$CA$29*SQRT(MMULT(MMULT(BH154:BI154,$BY$37:$BZ$38),TRANSPOSE(BH154:BI154))),"")</f>
        <v/>
      </c>
      <c r="BO154" s="8" t="str">
        <f t="shared" si="255"/>
        <v/>
      </c>
      <c r="BP154" s="8" t="str">
        <f t="array" ref="BP154">IF(BE154,$CA$59*SQRT(MMULT(MMULT(BH154:BJ154,$BY$69:$CA$71),TRANSPOSE(BH154:BJ154))),"")</f>
        <v/>
      </c>
      <c r="BQ154" s="8" t="str">
        <f t="array" ref="BQ154">IF(BE154,$CA$80*SQRT(MMULT(MMULT(BI154:BJ154,$BY$88:$BZ$89),TRANSPOSE(BI154:BJ154))),"")</f>
        <v/>
      </c>
      <c r="BR154" s="8" t="str">
        <f t="shared" si="256"/>
        <v/>
      </c>
      <c r="BS154" s="8" t="str">
        <f t="array" ref="BS154">IF(BE154,$CA$110*SQRT(MMULT(MMULT(BK154:BL154,$BY$118:$BZ$119),TRANSPOSE(BK154:BL154))),"")</f>
        <v/>
      </c>
      <c r="BT154" s="8" t="str">
        <f t="shared" si="245"/>
        <v/>
      </c>
      <c r="BU154" s="8" t="str">
        <f t="shared" si="257"/>
        <v/>
      </c>
      <c r="BV154" s="8" t="str">
        <f t="shared" si="258"/>
        <v/>
      </c>
    </row>
    <row r="155" spans="1:74">
      <c r="A155" s="20">
        <v>140</v>
      </c>
      <c r="B155" s="44"/>
      <c r="C155" s="44"/>
      <c r="D155" s="59" t="str">
        <f t="shared" si="224"/>
        <v/>
      </c>
      <c r="E155" s="59" t="str">
        <f t="shared" si="225"/>
        <v/>
      </c>
      <c r="AG155" s="8">
        <f t="shared" si="226"/>
        <v>0</v>
      </c>
      <c r="AH155" s="8">
        <f t="shared" si="227"/>
        <v>0</v>
      </c>
      <c r="AI155" s="8">
        <f t="shared" si="228"/>
        <v>0</v>
      </c>
      <c r="AJ155" s="8">
        <f t="shared" si="229"/>
        <v>0</v>
      </c>
      <c r="AK155" s="8">
        <f t="shared" si="230"/>
        <v>0</v>
      </c>
      <c r="AL155" s="8">
        <f t="shared" si="231"/>
        <v>0</v>
      </c>
      <c r="AM155" s="8">
        <f t="shared" si="232"/>
        <v>0</v>
      </c>
      <c r="AN155" s="8">
        <f t="shared" si="233"/>
        <v>0</v>
      </c>
      <c r="AO155" s="8">
        <f t="shared" si="234"/>
        <v>0</v>
      </c>
      <c r="AP155" s="8">
        <f t="shared" si="235"/>
        <v>0</v>
      </c>
      <c r="AQ155" s="8">
        <f t="shared" si="236"/>
        <v>0</v>
      </c>
      <c r="AR155" s="8">
        <f t="shared" si="237"/>
        <v>0</v>
      </c>
      <c r="AS155" s="8">
        <f t="shared" si="238"/>
        <v>0</v>
      </c>
      <c r="AT155" s="8">
        <f t="shared" si="239"/>
        <v>0</v>
      </c>
      <c r="AU155" s="8" t="str">
        <f t="shared" si="240"/>
        <v/>
      </c>
      <c r="AV155" s="8" t="str">
        <f t="shared" si="246"/>
        <v/>
      </c>
      <c r="AW155" s="8" t="str">
        <f t="array" ref="AW155">IF(AG155,MMULT(MMULT(AI155:AJ155,$BY$30:$BZ$31),TRANSPOSE(AI155:AJ155)),"")</f>
        <v/>
      </c>
      <c r="AX155" s="8" t="str">
        <f t="shared" si="247"/>
        <v/>
      </c>
      <c r="AY155" s="8" t="str">
        <f t="array" ref="AY155">IF(AG155,MMULT(MMULT(AI155:AK155,$BY$60:$CA$62),TRANSPOSE(AI155:AK155)),"")</f>
        <v/>
      </c>
      <c r="AZ155" s="8" t="str">
        <f t="array" ref="AZ155">IF(AG155,MMULT(MMULT(AJ155:AK155,$BY$81:$BZ$82),TRANSPOSE(AJ155:AK155)),"")</f>
        <v/>
      </c>
      <c r="BA155" s="8" t="str">
        <f t="shared" si="248"/>
        <v/>
      </c>
      <c r="BB155" s="8" t="str">
        <f t="array" ref="BB155">IF(AG155,MMULT(MMULT(AL155:AM155,$BY$111:$BZ$112),TRANSPOSE(AL155:AM155)),"")</f>
        <v/>
      </c>
      <c r="BC155" s="8" t="str">
        <f t="shared" si="241"/>
        <v/>
      </c>
      <c r="BD155" s="8" t="str">
        <f t="shared" si="249"/>
        <v/>
      </c>
      <c r="BE155" s="8">
        <f t="shared" si="250"/>
        <v>0</v>
      </c>
      <c r="BF155" s="8"/>
      <c r="BG155" s="8" t="str">
        <f t="shared" si="242"/>
        <v/>
      </c>
      <c r="BH155" s="8" t="str">
        <f t="shared" si="251"/>
        <v/>
      </c>
      <c r="BI155" s="8" t="str">
        <f t="shared" si="252"/>
        <v/>
      </c>
      <c r="BJ155" s="8" t="str">
        <f t="shared" si="243"/>
        <v/>
      </c>
      <c r="BK155" s="8" t="str">
        <f t="shared" si="253"/>
        <v/>
      </c>
      <c r="BL155" s="8" t="str">
        <f t="shared" si="244"/>
        <v/>
      </c>
      <c r="BM155" s="8" t="str">
        <f t="shared" si="254"/>
        <v/>
      </c>
      <c r="BN155" s="8" t="str">
        <f t="array" ref="BN155">IF(BE155,$CA$29*SQRT(MMULT(MMULT(BH155:BI155,$BY$37:$BZ$38),TRANSPOSE(BH155:BI155))),"")</f>
        <v/>
      </c>
      <c r="BO155" s="8" t="str">
        <f t="shared" si="255"/>
        <v/>
      </c>
      <c r="BP155" s="8" t="str">
        <f t="array" ref="BP155">IF(BE155,$CA$59*SQRT(MMULT(MMULT(BH155:BJ155,$BY$69:$CA$71),TRANSPOSE(BH155:BJ155))),"")</f>
        <v/>
      </c>
      <c r="BQ155" s="8" t="str">
        <f t="array" ref="BQ155">IF(BE155,$CA$80*SQRT(MMULT(MMULT(BI155:BJ155,$BY$88:$BZ$89),TRANSPOSE(BI155:BJ155))),"")</f>
        <v/>
      </c>
      <c r="BR155" s="8" t="str">
        <f t="shared" si="256"/>
        <v/>
      </c>
      <c r="BS155" s="8" t="str">
        <f t="array" ref="BS155">IF(BE155,$CA$110*SQRT(MMULT(MMULT(BK155:BL155,$BY$118:$BZ$119),TRANSPOSE(BK155:BL155))),"")</f>
        <v/>
      </c>
      <c r="BT155" s="8" t="str">
        <f t="shared" si="245"/>
        <v/>
      </c>
      <c r="BU155" s="8" t="str">
        <f t="shared" si="257"/>
        <v/>
      </c>
      <c r="BV155" s="8" t="str">
        <f t="shared" si="258"/>
        <v/>
      </c>
    </row>
    <row r="156" spans="1:74">
      <c r="A156" s="20">
        <v>141</v>
      </c>
      <c r="B156" s="44"/>
      <c r="C156" s="44"/>
      <c r="D156" s="59" t="str">
        <f t="shared" si="224"/>
        <v/>
      </c>
      <c r="E156" s="59" t="str">
        <f t="shared" si="225"/>
        <v/>
      </c>
      <c r="AG156" s="8">
        <f t="shared" si="226"/>
        <v>0</v>
      </c>
      <c r="AH156" s="8">
        <f t="shared" si="227"/>
        <v>0</v>
      </c>
      <c r="AI156" s="8">
        <f t="shared" si="228"/>
        <v>0</v>
      </c>
      <c r="AJ156" s="8">
        <f t="shared" si="229"/>
        <v>0</v>
      </c>
      <c r="AK156" s="8">
        <f t="shared" si="230"/>
        <v>0</v>
      </c>
      <c r="AL156" s="8">
        <f t="shared" si="231"/>
        <v>0</v>
      </c>
      <c r="AM156" s="8">
        <f t="shared" si="232"/>
        <v>0</v>
      </c>
      <c r="AN156" s="8">
        <f t="shared" si="233"/>
        <v>0</v>
      </c>
      <c r="AO156" s="8">
        <f t="shared" si="234"/>
        <v>0</v>
      </c>
      <c r="AP156" s="8">
        <f t="shared" si="235"/>
        <v>0</v>
      </c>
      <c r="AQ156" s="8">
        <f t="shared" si="236"/>
        <v>0</v>
      </c>
      <c r="AR156" s="8">
        <f t="shared" si="237"/>
        <v>0</v>
      </c>
      <c r="AS156" s="8">
        <f t="shared" si="238"/>
        <v>0</v>
      </c>
      <c r="AT156" s="8">
        <f t="shared" si="239"/>
        <v>0</v>
      </c>
      <c r="AU156" s="8" t="str">
        <f t="shared" si="240"/>
        <v/>
      </c>
      <c r="AV156" s="8" t="str">
        <f t="shared" si="246"/>
        <v/>
      </c>
      <c r="AW156" s="8" t="str">
        <f t="array" ref="AW156">IF(AG156,MMULT(MMULT(AI156:AJ156,$BY$30:$BZ$31),TRANSPOSE(AI156:AJ156)),"")</f>
        <v/>
      </c>
      <c r="AX156" s="8" t="str">
        <f t="shared" si="247"/>
        <v/>
      </c>
      <c r="AY156" s="8" t="str">
        <f t="array" ref="AY156">IF(AG156,MMULT(MMULT(AI156:AK156,$BY$60:$CA$62),TRANSPOSE(AI156:AK156)),"")</f>
        <v/>
      </c>
      <c r="AZ156" s="8" t="str">
        <f t="array" ref="AZ156">IF(AG156,MMULT(MMULT(AJ156:AK156,$BY$81:$BZ$82),TRANSPOSE(AJ156:AK156)),"")</f>
        <v/>
      </c>
      <c r="BA156" s="8" t="str">
        <f t="shared" si="248"/>
        <v/>
      </c>
      <c r="BB156" s="8" t="str">
        <f t="array" ref="BB156">IF(AG156,MMULT(MMULT(AL156:AM156,$BY$111:$BZ$112),TRANSPOSE(AL156:AM156)),"")</f>
        <v/>
      </c>
      <c r="BC156" s="8" t="str">
        <f t="shared" si="241"/>
        <v/>
      </c>
      <c r="BD156" s="8" t="str">
        <f t="shared" si="249"/>
        <v/>
      </c>
      <c r="BE156" s="8">
        <f t="shared" si="250"/>
        <v>0</v>
      </c>
      <c r="BF156" s="8"/>
      <c r="BG156" s="8" t="str">
        <f t="shared" si="242"/>
        <v/>
      </c>
      <c r="BH156" s="8" t="str">
        <f t="shared" si="251"/>
        <v/>
      </c>
      <c r="BI156" s="8" t="str">
        <f t="shared" si="252"/>
        <v/>
      </c>
      <c r="BJ156" s="8" t="str">
        <f t="shared" si="243"/>
        <v/>
      </c>
      <c r="BK156" s="8" t="str">
        <f t="shared" si="253"/>
        <v/>
      </c>
      <c r="BL156" s="8" t="str">
        <f t="shared" si="244"/>
        <v/>
      </c>
      <c r="BM156" s="8" t="str">
        <f t="shared" si="254"/>
        <v/>
      </c>
      <c r="BN156" s="8" t="str">
        <f t="array" ref="BN156">IF(BE156,$CA$29*SQRT(MMULT(MMULT(BH156:BI156,$BY$37:$BZ$38),TRANSPOSE(BH156:BI156))),"")</f>
        <v/>
      </c>
      <c r="BO156" s="8" t="str">
        <f t="shared" si="255"/>
        <v/>
      </c>
      <c r="BP156" s="8" t="str">
        <f t="array" ref="BP156">IF(BE156,$CA$59*SQRT(MMULT(MMULT(BH156:BJ156,$BY$69:$CA$71),TRANSPOSE(BH156:BJ156))),"")</f>
        <v/>
      </c>
      <c r="BQ156" s="8" t="str">
        <f t="array" ref="BQ156">IF(BE156,$CA$80*SQRT(MMULT(MMULT(BI156:BJ156,$BY$88:$BZ$89),TRANSPOSE(BI156:BJ156))),"")</f>
        <v/>
      </c>
      <c r="BR156" s="8" t="str">
        <f t="shared" si="256"/>
        <v/>
      </c>
      <c r="BS156" s="8" t="str">
        <f t="array" ref="BS156">IF(BE156,$CA$110*SQRT(MMULT(MMULT(BK156:BL156,$BY$118:$BZ$119),TRANSPOSE(BK156:BL156))),"")</f>
        <v/>
      </c>
      <c r="BT156" s="8" t="str">
        <f t="shared" si="245"/>
        <v/>
      </c>
      <c r="BU156" s="8" t="str">
        <f t="shared" si="257"/>
        <v/>
      </c>
      <c r="BV156" s="8" t="str">
        <f t="shared" si="258"/>
        <v/>
      </c>
    </row>
    <row r="157" spans="1:74">
      <c r="A157" s="20">
        <v>142</v>
      </c>
      <c r="B157" s="44"/>
      <c r="C157" s="44"/>
      <c r="D157" s="59" t="str">
        <f t="shared" si="224"/>
        <v/>
      </c>
      <c r="E157" s="59" t="str">
        <f t="shared" si="225"/>
        <v/>
      </c>
      <c r="AG157" s="8">
        <f t="shared" si="226"/>
        <v>0</v>
      </c>
      <c r="AH157" s="8">
        <f t="shared" si="227"/>
        <v>0</v>
      </c>
      <c r="AI157" s="8">
        <f t="shared" si="228"/>
        <v>0</v>
      </c>
      <c r="AJ157" s="8">
        <f t="shared" si="229"/>
        <v>0</v>
      </c>
      <c r="AK157" s="8">
        <f t="shared" si="230"/>
        <v>0</v>
      </c>
      <c r="AL157" s="8">
        <f t="shared" si="231"/>
        <v>0</v>
      </c>
      <c r="AM157" s="8">
        <f t="shared" si="232"/>
        <v>0</v>
      </c>
      <c r="AN157" s="8">
        <f t="shared" si="233"/>
        <v>0</v>
      </c>
      <c r="AO157" s="8">
        <f t="shared" si="234"/>
        <v>0</v>
      </c>
      <c r="AP157" s="8">
        <f t="shared" si="235"/>
        <v>0</v>
      </c>
      <c r="AQ157" s="8">
        <f t="shared" si="236"/>
        <v>0</v>
      </c>
      <c r="AR157" s="8">
        <f t="shared" si="237"/>
        <v>0</v>
      </c>
      <c r="AS157" s="8">
        <f t="shared" si="238"/>
        <v>0</v>
      </c>
      <c r="AT157" s="8">
        <f t="shared" si="239"/>
        <v>0</v>
      </c>
      <c r="AU157" s="8" t="str">
        <f t="shared" si="240"/>
        <v/>
      </c>
      <c r="AV157" s="8" t="str">
        <f t="shared" si="246"/>
        <v/>
      </c>
      <c r="AW157" s="8" t="str">
        <f t="array" ref="AW157">IF(AG157,MMULT(MMULT(AI157:AJ157,$BY$30:$BZ$31),TRANSPOSE(AI157:AJ157)),"")</f>
        <v/>
      </c>
      <c r="AX157" s="8" t="str">
        <f t="shared" si="247"/>
        <v/>
      </c>
      <c r="AY157" s="8" t="str">
        <f t="array" ref="AY157">IF(AG157,MMULT(MMULT(AI157:AK157,$BY$60:$CA$62),TRANSPOSE(AI157:AK157)),"")</f>
        <v/>
      </c>
      <c r="AZ157" s="8" t="str">
        <f t="array" ref="AZ157">IF(AG157,MMULT(MMULT(AJ157:AK157,$BY$81:$BZ$82),TRANSPOSE(AJ157:AK157)),"")</f>
        <v/>
      </c>
      <c r="BA157" s="8" t="str">
        <f t="shared" si="248"/>
        <v/>
      </c>
      <c r="BB157" s="8" t="str">
        <f t="array" ref="BB157">IF(AG157,MMULT(MMULT(AL157:AM157,$BY$111:$BZ$112),TRANSPOSE(AL157:AM157)),"")</f>
        <v/>
      </c>
      <c r="BC157" s="8" t="str">
        <f t="shared" si="241"/>
        <v/>
      </c>
      <c r="BD157" s="8" t="str">
        <f t="shared" si="249"/>
        <v/>
      </c>
      <c r="BE157" s="8">
        <f t="shared" si="250"/>
        <v>0</v>
      </c>
      <c r="BF157" s="8"/>
      <c r="BG157" s="8" t="str">
        <f t="shared" si="242"/>
        <v/>
      </c>
      <c r="BH157" s="8" t="str">
        <f t="shared" si="251"/>
        <v/>
      </c>
      <c r="BI157" s="8" t="str">
        <f t="shared" si="252"/>
        <v/>
      </c>
      <c r="BJ157" s="8" t="str">
        <f t="shared" si="243"/>
        <v/>
      </c>
      <c r="BK157" s="8" t="str">
        <f t="shared" si="253"/>
        <v/>
      </c>
      <c r="BL157" s="8" t="str">
        <f t="shared" si="244"/>
        <v/>
      </c>
      <c r="BM157" s="8" t="str">
        <f t="shared" si="254"/>
        <v/>
      </c>
      <c r="BN157" s="8" t="str">
        <f t="array" ref="BN157">IF(BE157,$CA$29*SQRT(MMULT(MMULT(BH157:BI157,$BY$37:$BZ$38),TRANSPOSE(BH157:BI157))),"")</f>
        <v/>
      </c>
      <c r="BO157" s="8" t="str">
        <f t="shared" si="255"/>
        <v/>
      </c>
      <c r="BP157" s="8" t="str">
        <f t="array" ref="BP157">IF(BE157,$CA$59*SQRT(MMULT(MMULT(BH157:BJ157,$BY$69:$CA$71),TRANSPOSE(BH157:BJ157))),"")</f>
        <v/>
      </c>
      <c r="BQ157" s="8" t="str">
        <f t="array" ref="BQ157">IF(BE157,$CA$80*SQRT(MMULT(MMULT(BI157:BJ157,$BY$88:$BZ$89),TRANSPOSE(BI157:BJ157))),"")</f>
        <v/>
      </c>
      <c r="BR157" s="8" t="str">
        <f t="shared" si="256"/>
        <v/>
      </c>
      <c r="BS157" s="8" t="str">
        <f t="array" ref="BS157">IF(BE157,$CA$110*SQRT(MMULT(MMULT(BK157:BL157,$BY$118:$BZ$119),TRANSPOSE(BK157:BL157))),"")</f>
        <v/>
      </c>
      <c r="BT157" s="8" t="str">
        <f t="shared" si="245"/>
        <v/>
      </c>
      <c r="BU157" s="8" t="str">
        <f t="shared" si="257"/>
        <v/>
      </c>
      <c r="BV157" s="8" t="str">
        <f t="shared" si="258"/>
        <v/>
      </c>
    </row>
    <row r="158" spans="1:74">
      <c r="A158" s="20">
        <v>143</v>
      </c>
      <c r="B158" s="44"/>
      <c r="C158" s="44"/>
      <c r="D158" s="59" t="str">
        <f t="shared" si="224"/>
        <v/>
      </c>
      <c r="E158" s="59" t="str">
        <f t="shared" si="225"/>
        <v/>
      </c>
      <c r="AG158" s="8">
        <f t="shared" si="226"/>
        <v>0</v>
      </c>
      <c r="AH158" s="8">
        <f t="shared" si="227"/>
        <v>0</v>
      </c>
      <c r="AI158" s="8">
        <f t="shared" si="228"/>
        <v>0</v>
      </c>
      <c r="AJ158" s="8">
        <f t="shared" si="229"/>
        <v>0</v>
      </c>
      <c r="AK158" s="8">
        <f t="shared" si="230"/>
        <v>0</v>
      </c>
      <c r="AL158" s="8">
        <f t="shared" si="231"/>
        <v>0</v>
      </c>
      <c r="AM158" s="8">
        <f t="shared" si="232"/>
        <v>0</v>
      </c>
      <c r="AN158" s="8">
        <f t="shared" si="233"/>
        <v>0</v>
      </c>
      <c r="AO158" s="8">
        <f t="shared" si="234"/>
        <v>0</v>
      </c>
      <c r="AP158" s="8">
        <f t="shared" si="235"/>
        <v>0</v>
      </c>
      <c r="AQ158" s="8">
        <f t="shared" si="236"/>
        <v>0</v>
      </c>
      <c r="AR158" s="8">
        <f t="shared" si="237"/>
        <v>0</v>
      </c>
      <c r="AS158" s="8">
        <f t="shared" si="238"/>
        <v>0</v>
      </c>
      <c r="AT158" s="8">
        <f t="shared" si="239"/>
        <v>0</v>
      </c>
      <c r="AU158" s="8" t="str">
        <f t="shared" si="240"/>
        <v/>
      </c>
      <c r="AV158" s="8" t="str">
        <f t="shared" si="246"/>
        <v/>
      </c>
      <c r="AW158" s="8" t="str">
        <f t="array" ref="AW158">IF(AG158,MMULT(MMULT(AI158:AJ158,$BY$30:$BZ$31),TRANSPOSE(AI158:AJ158)),"")</f>
        <v/>
      </c>
      <c r="AX158" s="8" t="str">
        <f t="shared" si="247"/>
        <v/>
      </c>
      <c r="AY158" s="8" t="str">
        <f t="array" ref="AY158">IF(AG158,MMULT(MMULT(AI158:AK158,$BY$60:$CA$62),TRANSPOSE(AI158:AK158)),"")</f>
        <v/>
      </c>
      <c r="AZ158" s="8" t="str">
        <f t="array" ref="AZ158">IF(AG158,MMULT(MMULT(AJ158:AK158,$BY$81:$BZ$82),TRANSPOSE(AJ158:AK158)),"")</f>
        <v/>
      </c>
      <c r="BA158" s="8" t="str">
        <f t="shared" si="248"/>
        <v/>
      </c>
      <c r="BB158" s="8" t="str">
        <f t="array" ref="BB158">IF(AG158,MMULT(MMULT(AL158:AM158,$BY$111:$BZ$112),TRANSPOSE(AL158:AM158)),"")</f>
        <v/>
      </c>
      <c r="BC158" s="8" t="str">
        <f t="shared" si="241"/>
        <v/>
      </c>
      <c r="BD158" s="8" t="str">
        <f t="shared" si="249"/>
        <v/>
      </c>
      <c r="BE158" s="8">
        <f t="shared" si="250"/>
        <v>0</v>
      </c>
      <c r="BF158" s="8"/>
      <c r="BG158" s="8" t="str">
        <f t="shared" si="242"/>
        <v/>
      </c>
      <c r="BH158" s="8" t="str">
        <f t="shared" si="251"/>
        <v/>
      </c>
      <c r="BI158" s="8" t="str">
        <f t="shared" si="252"/>
        <v/>
      </c>
      <c r="BJ158" s="8" t="str">
        <f t="shared" si="243"/>
        <v/>
      </c>
      <c r="BK158" s="8" t="str">
        <f t="shared" si="253"/>
        <v/>
      </c>
      <c r="BL158" s="8" t="str">
        <f t="shared" si="244"/>
        <v/>
      </c>
      <c r="BM158" s="8" t="str">
        <f t="shared" si="254"/>
        <v/>
      </c>
      <c r="BN158" s="8" t="str">
        <f t="array" ref="BN158">IF(BE158,$CA$29*SQRT(MMULT(MMULT(BH158:BI158,$BY$37:$BZ$38),TRANSPOSE(BH158:BI158))),"")</f>
        <v/>
      </c>
      <c r="BO158" s="8" t="str">
        <f t="shared" si="255"/>
        <v/>
      </c>
      <c r="BP158" s="8" t="str">
        <f t="array" ref="BP158">IF(BE158,$CA$59*SQRT(MMULT(MMULT(BH158:BJ158,$BY$69:$CA$71),TRANSPOSE(BH158:BJ158))),"")</f>
        <v/>
      </c>
      <c r="BQ158" s="8" t="str">
        <f t="array" ref="BQ158">IF(BE158,$CA$80*SQRT(MMULT(MMULT(BI158:BJ158,$BY$88:$BZ$89),TRANSPOSE(BI158:BJ158))),"")</f>
        <v/>
      </c>
      <c r="BR158" s="8" t="str">
        <f t="shared" si="256"/>
        <v/>
      </c>
      <c r="BS158" s="8" t="str">
        <f t="array" ref="BS158">IF(BE158,$CA$110*SQRT(MMULT(MMULT(BK158:BL158,$BY$118:$BZ$119),TRANSPOSE(BK158:BL158))),"")</f>
        <v/>
      </c>
      <c r="BT158" s="8" t="str">
        <f t="shared" si="245"/>
        <v/>
      </c>
      <c r="BU158" s="8" t="str">
        <f t="shared" si="257"/>
        <v/>
      </c>
      <c r="BV158" s="8" t="str">
        <f t="shared" si="258"/>
        <v/>
      </c>
    </row>
    <row r="159" spans="1:74">
      <c r="A159" s="20">
        <v>144</v>
      </c>
      <c r="B159" s="44"/>
      <c r="C159" s="44"/>
      <c r="D159" s="59" t="str">
        <f t="shared" si="224"/>
        <v/>
      </c>
      <c r="E159" s="59" t="str">
        <f t="shared" si="225"/>
        <v/>
      </c>
      <c r="AG159" s="8">
        <f t="shared" si="226"/>
        <v>0</v>
      </c>
      <c r="AH159" s="8">
        <f t="shared" si="227"/>
        <v>0</v>
      </c>
      <c r="AI159" s="8">
        <f t="shared" si="228"/>
        <v>0</v>
      </c>
      <c r="AJ159" s="8">
        <f t="shared" si="229"/>
        <v>0</v>
      </c>
      <c r="AK159" s="8">
        <f t="shared" si="230"/>
        <v>0</v>
      </c>
      <c r="AL159" s="8">
        <f t="shared" si="231"/>
        <v>0</v>
      </c>
      <c r="AM159" s="8">
        <f t="shared" si="232"/>
        <v>0</v>
      </c>
      <c r="AN159" s="8">
        <f t="shared" si="233"/>
        <v>0</v>
      </c>
      <c r="AO159" s="8">
        <f t="shared" si="234"/>
        <v>0</v>
      </c>
      <c r="AP159" s="8">
        <f t="shared" si="235"/>
        <v>0</v>
      </c>
      <c r="AQ159" s="8">
        <f t="shared" si="236"/>
        <v>0</v>
      </c>
      <c r="AR159" s="8">
        <f t="shared" si="237"/>
        <v>0</v>
      </c>
      <c r="AS159" s="8">
        <f t="shared" si="238"/>
        <v>0</v>
      </c>
      <c r="AT159" s="8">
        <f t="shared" si="239"/>
        <v>0</v>
      </c>
      <c r="AU159" s="8" t="str">
        <f t="shared" si="240"/>
        <v/>
      </c>
      <c r="AV159" s="8" t="str">
        <f t="shared" si="246"/>
        <v/>
      </c>
      <c r="AW159" s="8" t="str">
        <f t="array" ref="AW159">IF(AG159,MMULT(MMULT(AI159:AJ159,$BY$30:$BZ$31),TRANSPOSE(AI159:AJ159)),"")</f>
        <v/>
      </c>
      <c r="AX159" s="8" t="str">
        <f t="shared" si="247"/>
        <v/>
      </c>
      <c r="AY159" s="8" t="str">
        <f t="array" ref="AY159">IF(AG159,MMULT(MMULT(AI159:AK159,$BY$60:$CA$62),TRANSPOSE(AI159:AK159)),"")</f>
        <v/>
      </c>
      <c r="AZ159" s="8" t="str">
        <f t="array" ref="AZ159">IF(AG159,MMULT(MMULT(AJ159:AK159,$BY$81:$BZ$82),TRANSPOSE(AJ159:AK159)),"")</f>
        <v/>
      </c>
      <c r="BA159" s="8" t="str">
        <f t="shared" si="248"/>
        <v/>
      </c>
      <c r="BB159" s="8" t="str">
        <f t="array" ref="BB159">IF(AG159,MMULT(MMULT(AL159:AM159,$BY$111:$BZ$112),TRANSPOSE(AL159:AM159)),"")</f>
        <v/>
      </c>
      <c r="BC159" s="8" t="str">
        <f t="shared" si="241"/>
        <v/>
      </c>
      <c r="BD159" s="8" t="str">
        <f t="shared" si="249"/>
        <v/>
      </c>
      <c r="BE159" s="8">
        <f t="shared" si="250"/>
        <v>0</v>
      </c>
      <c r="BF159" s="8"/>
      <c r="BG159" s="8" t="str">
        <f t="shared" si="242"/>
        <v/>
      </c>
      <c r="BH159" s="8" t="str">
        <f t="shared" si="251"/>
        <v/>
      </c>
      <c r="BI159" s="8" t="str">
        <f t="shared" si="252"/>
        <v/>
      </c>
      <c r="BJ159" s="8" t="str">
        <f t="shared" si="243"/>
        <v/>
      </c>
      <c r="BK159" s="8" t="str">
        <f t="shared" si="253"/>
        <v/>
      </c>
      <c r="BL159" s="8" t="str">
        <f t="shared" si="244"/>
        <v/>
      </c>
      <c r="BM159" s="8" t="str">
        <f t="shared" si="254"/>
        <v/>
      </c>
      <c r="BN159" s="8" t="str">
        <f t="array" ref="BN159">IF(BE159,$CA$29*SQRT(MMULT(MMULT(BH159:BI159,$BY$37:$BZ$38),TRANSPOSE(BH159:BI159))),"")</f>
        <v/>
      </c>
      <c r="BO159" s="8" t="str">
        <f t="shared" si="255"/>
        <v/>
      </c>
      <c r="BP159" s="8" t="str">
        <f t="array" ref="BP159">IF(BE159,$CA$59*SQRT(MMULT(MMULT(BH159:BJ159,$BY$69:$CA$71),TRANSPOSE(BH159:BJ159))),"")</f>
        <v/>
      </c>
      <c r="BQ159" s="8" t="str">
        <f t="array" ref="BQ159">IF(BE159,$CA$80*SQRT(MMULT(MMULT(BI159:BJ159,$BY$88:$BZ$89),TRANSPOSE(BI159:BJ159))),"")</f>
        <v/>
      </c>
      <c r="BR159" s="8" t="str">
        <f t="shared" si="256"/>
        <v/>
      </c>
      <c r="BS159" s="8" t="str">
        <f t="array" ref="BS159">IF(BE159,$CA$110*SQRT(MMULT(MMULT(BK159:BL159,$BY$118:$BZ$119),TRANSPOSE(BK159:BL159))),"")</f>
        <v/>
      </c>
      <c r="BT159" s="8" t="str">
        <f t="shared" si="245"/>
        <v/>
      </c>
      <c r="BU159" s="8" t="str">
        <f t="shared" si="257"/>
        <v/>
      </c>
      <c r="BV159" s="8" t="str">
        <f t="shared" si="258"/>
        <v/>
      </c>
    </row>
    <row r="160" spans="1:74">
      <c r="A160" s="20">
        <v>145</v>
      </c>
      <c r="B160" s="44"/>
      <c r="C160" s="44"/>
      <c r="D160" s="59" t="str">
        <f t="shared" si="224"/>
        <v/>
      </c>
      <c r="E160" s="59" t="str">
        <f t="shared" si="225"/>
        <v/>
      </c>
      <c r="AG160" s="8">
        <f t="shared" si="226"/>
        <v>0</v>
      </c>
      <c r="AH160" s="8">
        <f t="shared" si="227"/>
        <v>0</v>
      </c>
      <c r="AI160" s="8">
        <f t="shared" si="228"/>
        <v>0</v>
      </c>
      <c r="AJ160" s="8">
        <f t="shared" si="229"/>
        <v>0</v>
      </c>
      <c r="AK160" s="8">
        <f t="shared" si="230"/>
        <v>0</v>
      </c>
      <c r="AL160" s="8">
        <f t="shared" si="231"/>
        <v>0</v>
      </c>
      <c r="AM160" s="8">
        <f t="shared" si="232"/>
        <v>0</v>
      </c>
      <c r="AN160" s="8">
        <f t="shared" si="233"/>
        <v>0</v>
      </c>
      <c r="AO160" s="8">
        <f t="shared" si="234"/>
        <v>0</v>
      </c>
      <c r="AP160" s="8">
        <f t="shared" si="235"/>
        <v>0</v>
      </c>
      <c r="AQ160" s="8">
        <f t="shared" si="236"/>
        <v>0</v>
      </c>
      <c r="AR160" s="8">
        <f t="shared" si="237"/>
        <v>0</v>
      </c>
      <c r="AS160" s="8">
        <f t="shared" si="238"/>
        <v>0</v>
      </c>
      <c r="AT160" s="8">
        <f t="shared" si="239"/>
        <v>0</v>
      </c>
      <c r="AU160" s="8" t="str">
        <f t="shared" si="240"/>
        <v/>
      </c>
      <c r="AV160" s="8" t="str">
        <f t="shared" si="246"/>
        <v/>
      </c>
      <c r="AW160" s="8" t="str">
        <f t="array" ref="AW160">IF(AG160,MMULT(MMULT(AI160:AJ160,$BY$30:$BZ$31),TRANSPOSE(AI160:AJ160)),"")</f>
        <v/>
      </c>
      <c r="AX160" s="8" t="str">
        <f t="shared" si="247"/>
        <v/>
      </c>
      <c r="AY160" s="8" t="str">
        <f t="array" ref="AY160">IF(AG160,MMULT(MMULT(AI160:AK160,$BY$60:$CA$62),TRANSPOSE(AI160:AK160)),"")</f>
        <v/>
      </c>
      <c r="AZ160" s="8" t="str">
        <f t="array" ref="AZ160">IF(AG160,MMULT(MMULT(AJ160:AK160,$BY$81:$BZ$82),TRANSPOSE(AJ160:AK160)),"")</f>
        <v/>
      </c>
      <c r="BA160" s="8" t="str">
        <f t="shared" si="248"/>
        <v/>
      </c>
      <c r="BB160" s="8" t="str">
        <f t="array" ref="BB160">IF(AG160,MMULT(MMULT(AL160:AM160,$BY$111:$BZ$112),TRANSPOSE(AL160:AM160)),"")</f>
        <v/>
      </c>
      <c r="BC160" s="8" t="str">
        <f t="shared" si="241"/>
        <v/>
      </c>
      <c r="BD160" s="8" t="str">
        <f t="shared" si="249"/>
        <v/>
      </c>
      <c r="BE160" s="8">
        <f t="shared" si="250"/>
        <v>0</v>
      </c>
      <c r="BF160" s="8"/>
      <c r="BG160" s="8" t="str">
        <f t="shared" si="242"/>
        <v/>
      </c>
      <c r="BH160" s="8" t="str">
        <f t="shared" si="251"/>
        <v/>
      </c>
      <c r="BI160" s="8" t="str">
        <f t="shared" si="252"/>
        <v/>
      </c>
      <c r="BJ160" s="8" t="str">
        <f t="shared" si="243"/>
        <v/>
      </c>
      <c r="BK160" s="8" t="str">
        <f t="shared" si="253"/>
        <v/>
      </c>
      <c r="BL160" s="8" t="str">
        <f t="shared" si="244"/>
        <v/>
      </c>
      <c r="BM160" s="8" t="str">
        <f t="shared" si="254"/>
        <v/>
      </c>
      <c r="BN160" s="8" t="str">
        <f t="array" ref="BN160">IF(BE160,$CA$29*SQRT(MMULT(MMULT(BH160:BI160,$BY$37:$BZ$38),TRANSPOSE(BH160:BI160))),"")</f>
        <v/>
      </c>
      <c r="BO160" s="8" t="str">
        <f t="shared" si="255"/>
        <v/>
      </c>
      <c r="BP160" s="8" t="str">
        <f t="array" ref="BP160">IF(BE160,$CA$59*SQRT(MMULT(MMULT(BH160:BJ160,$BY$69:$CA$71),TRANSPOSE(BH160:BJ160))),"")</f>
        <v/>
      </c>
      <c r="BQ160" s="8" t="str">
        <f t="array" ref="BQ160">IF(BE160,$CA$80*SQRT(MMULT(MMULT(BI160:BJ160,$BY$88:$BZ$89),TRANSPOSE(BI160:BJ160))),"")</f>
        <v/>
      </c>
      <c r="BR160" s="8" t="str">
        <f t="shared" si="256"/>
        <v/>
      </c>
      <c r="BS160" s="8" t="str">
        <f t="array" ref="BS160">IF(BE160,$CA$110*SQRT(MMULT(MMULT(BK160:BL160,$BY$118:$BZ$119),TRANSPOSE(BK160:BL160))),"")</f>
        <v/>
      </c>
      <c r="BT160" s="8" t="str">
        <f t="shared" si="245"/>
        <v/>
      </c>
      <c r="BU160" s="8" t="str">
        <f t="shared" si="257"/>
        <v/>
      </c>
      <c r="BV160" s="8" t="str">
        <f t="shared" si="258"/>
        <v/>
      </c>
    </row>
    <row r="161" spans="1:74">
      <c r="A161" s="20">
        <v>146</v>
      </c>
      <c r="B161" s="44"/>
      <c r="C161" s="44"/>
      <c r="D161" s="59" t="str">
        <f t="shared" si="224"/>
        <v/>
      </c>
      <c r="E161" s="59" t="str">
        <f t="shared" si="225"/>
        <v/>
      </c>
      <c r="AG161" s="8">
        <f t="shared" si="226"/>
        <v>0</v>
      </c>
      <c r="AH161" s="8">
        <f t="shared" si="227"/>
        <v>0</v>
      </c>
      <c r="AI161" s="8">
        <f t="shared" si="228"/>
        <v>0</v>
      </c>
      <c r="AJ161" s="8">
        <f t="shared" si="229"/>
        <v>0</v>
      </c>
      <c r="AK161" s="8">
        <f t="shared" si="230"/>
        <v>0</v>
      </c>
      <c r="AL161" s="8">
        <f t="shared" si="231"/>
        <v>0</v>
      </c>
      <c r="AM161" s="8">
        <f t="shared" si="232"/>
        <v>0</v>
      </c>
      <c r="AN161" s="8">
        <f t="shared" si="233"/>
        <v>0</v>
      </c>
      <c r="AO161" s="8">
        <f t="shared" si="234"/>
        <v>0</v>
      </c>
      <c r="AP161" s="8">
        <f t="shared" si="235"/>
        <v>0</v>
      </c>
      <c r="AQ161" s="8">
        <f t="shared" si="236"/>
        <v>0</v>
      </c>
      <c r="AR161" s="8">
        <f t="shared" si="237"/>
        <v>0</v>
      </c>
      <c r="AS161" s="8">
        <f t="shared" si="238"/>
        <v>0</v>
      </c>
      <c r="AT161" s="8">
        <f t="shared" si="239"/>
        <v>0</v>
      </c>
      <c r="AU161" s="8" t="str">
        <f t="shared" si="240"/>
        <v/>
      </c>
      <c r="AV161" s="8" t="str">
        <f t="shared" si="246"/>
        <v/>
      </c>
      <c r="AW161" s="8" t="str">
        <f t="array" ref="AW161">IF(AG161,MMULT(MMULT(AI161:AJ161,$BY$30:$BZ$31),TRANSPOSE(AI161:AJ161)),"")</f>
        <v/>
      </c>
      <c r="AX161" s="8" t="str">
        <f t="shared" si="247"/>
        <v/>
      </c>
      <c r="AY161" s="8" t="str">
        <f t="array" ref="AY161">IF(AG161,MMULT(MMULT(AI161:AK161,$BY$60:$CA$62),TRANSPOSE(AI161:AK161)),"")</f>
        <v/>
      </c>
      <c r="AZ161" s="8" t="str">
        <f t="array" ref="AZ161">IF(AG161,MMULT(MMULT(AJ161:AK161,$BY$81:$BZ$82),TRANSPOSE(AJ161:AK161)),"")</f>
        <v/>
      </c>
      <c r="BA161" s="8" t="str">
        <f t="shared" si="248"/>
        <v/>
      </c>
      <c r="BB161" s="8" t="str">
        <f t="array" ref="BB161">IF(AG161,MMULT(MMULT(AL161:AM161,$BY$111:$BZ$112),TRANSPOSE(AL161:AM161)),"")</f>
        <v/>
      </c>
      <c r="BC161" s="8" t="str">
        <f t="shared" si="241"/>
        <v/>
      </c>
      <c r="BD161" s="8" t="str">
        <f t="shared" si="249"/>
        <v/>
      </c>
      <c r="BE161" s="8">
        <f t="shared" si="250"/>
        <v>0</v>
      </c>
      <c r="BF161" s="8"/>
      <c r="BG161" s="8" t="str">
        <f t="shared" si="242"/>
        <v/>
      </c>
      <c r="BH161" s="8" t="str">
        <f t="shared" si="251"/>
        <v/>
      </c>
      <c r="BI161" s="8" t="str">
        <f t="shared" si="252"/>
        <v/>
      </c>
      <c r="BJ161" s="8" t="str">
        <f t="shared" si="243"/>
        <v/>
      </c>
      <c r="BK161" s="8" t="str">
        <f t="shared" si="253"/>
        <v/>
      </c>
      <c r="BL161" s="8" t="str">
        <f t="shared" si="244"/>
        <v/>
      </c>
      <c r="BM161" s="8" t="str">
        <f t="shared" si="254"/>
        <v/>
      </c>
      <c r="BN161" s="8" t="str">
        <f t="array" ref="BN161">IF(BE161,$CA$29*SQRT(MMULT(MMULT(BH161:BI161,$BY$37:$BZ$38),TRANSPOSE(BH161:BI161))),"")</f>
        <v/>
      </c>
      <c r="BO161" s="8" t="str">
        <f t="shared" si="255"/>
        <v/>
      </c>
      <c r="BP161" s="8" t="str">
        <f t="array" ref="BP161">IF(BE161,$CA$59*SQRT(MMULT(MMULT(BH161:BJ161,$BY$69:$CA$71),TRANSPOSE(BH161:BJ161))),"")</f>
        <v/>
      </c>
      <c r="BQ161" s="8" t="str">
        <f t="array" ref="BQ161">IF(BE161,$CA$80*SQRT(MMULT(MMULT(BI161:BJ161,$BY$88:$BZ$89),TRANSPOSE(BI161:BJ161))),"")</f>
        <v/>
      </c>
      <c r="BR161" s="8" t="str">
        <f t="shared" si="256"/>
        <v/>
      </c>
      <c r="BS161" s="8" t="str">
        <f t="array" ref="BS161">IF(BE161,$CA$110*SQRT(MMULT(MMULT(BK161:BL161,$BY$118:$BZ$119),TRANSPOSE(BK161:BL161))),"")</f>
        <v/>
      </c>
      <c r="BT161" s="8" t="str">
        <f t="shared" si="245"/>
        <v/>
      </c>
      <c r="BU161" s="8" t="str">
        <f t="shared" si="257"/>
        <v/>
      </c>
      <c r="BV161" s="8" t="str">
        <f t="shared" si="258"/>
        <v/>
      </c>
    </row>
    <row r="162" spans="1:74">
      <c r="A162" s="20">
        <v>147</v>
      </c>
      <c r="B162" s="44"/>
      <c r="C162" s="44"/>
      <c r="D162" s="59" t="str">
        <f t="shared" si="224"/>
        <v/>
      </c>
      <c r="E162" s="59" t="str">
        <f t="shared" si="225"/>
        <v/>
      </c>
      <c r="AG162" s="8">
        <f t="shared" si="226"/>
        <v>0</v>
      </c>
      <c r="AH162" s="8">
        <f t="shared" si="227"/>
        <v>0</v>
      </c>
      <c r="AI162" s="8">
        <f t="shared" si="228"/>
        <v>0</v>
      </c>
      <c r="AJ162" s="8">
        <f t="shared" si="229"/>
        <v>0</v>
      </c>
      <c r="AK162" s="8">
        <f t="shared" si="230"/>
        <v>0</v>
      </c>
      <c r="AL162" s="8">
        <f t="shared" si="231"/>
        <v>0</v>
      </c>
      <c r="AM162" s="8">
        <f t="shared" si="232"/>
        <v>0</v>
      </c>
      <c r="AN162" s="8">
        <f t="shared" si="233"/>
        <v>0</v>
      </c>
      <c r="AO162" s="8">
        <f t="shared" si="234"/>
        <v>0</v>
      </c>
      <c r="AP162" s="8">
        <f t="shared" si="235"/>
        <v>0</v>
      </c>
      <c r="AQ162" s="8">
        <f t="shared" si="236"/>
        <v>0</v>
      </c>
      <c r="AR162" s="8">
        <f t="shared" si="237"/>
        <v>0</v>
      </c>
      <c r="AS162" s="8">
        <f t="shared" si="238"/>
        <v>0</v>
      </c>
      <c r="AT162" s="8">
        <f t="shared" si="239"/>
        <v>0</v>
      </c>
      <c r="AU162" s="8" t="str">
        <f t="shared" si="240"/>
        <v/>
      </c>
      <c r="AV162" s="8" t="str">
        <f t="shared" si="246"/>
        <v/>
      </c>
      <c r="AW162" s="8" t="str">
        <f t="array" ref="AW162">IF(AG162,MMULT(MMULT(AI162:AJ162,$BY$30:$BZ$31),TRANSPOSE(AI162:AJ162)),"")</f>
        <v/>
      </c>
      <c r="AX162" s="8" t="str">
        <f t="shared" si="247"/>
        <v/>
      </c>
      <c r="AY162" s="8" t="str">
        <f t="array" ref="AY162">IF(AG162,MMULT(MMULT(AI162:AK162,$BY$60:$CA$62),TRANSPOSE(AI162:AK162)),"")</f>
        <v/>
      </c>
      <c r="AZ162" s="8" t="str">
        <f t="array" ref="AZ162">IF(AG162,MMULT(MMULT(AJ162:AK162,$BY$81:$BZ$82),TRANSPOSE(AJ162:AK162)),"")</f>
        <v/>
      </c>
      <c r="BA162" s="8" t="str">
        <f t="shared" si="248"/>
        <v/>
      </c>
      <c r="BB162" s="8" t="str">
        <f t="array" ref="BB162">IF(AG162,MMULT(MMULT(AL162:AM162,$BY$111:$BZ$112),TRANSPOSE(AL162:AM162)),"")</f>
        <v/>
      </c>
      <c r="BC162" s="8" t="str">
        <f t="shared" si="241"/>
        <v/>
      </c>
      <c r="BD162" s="8" t="str">
        <f t="shared" si="249"/>
        <v/>
      </c>
      <c r="BE162" s="8">
        <f t="shared" si="250"/>
        <v>0</v>
      </c>
      <c r="BF162" s="8"/>
      <c r="BG162" s="8" t="str">
        <f t="shared" si="242"/>
        <v/>
      </c>
      <c r="BH162" s="8" t="str">
        <f t="shared" si="251"/>
        <v/>
      </c>
      <c r="BI162" s="8" t="str">
        <f t="shared" si="252"/>
        <v/>
      </c>
      <c r="BJ162" s="8" t="str">
        <f t="shared" si="243"/>
        <v/>
      </c>
      <c r="BK162" s="8" t="str">
        <f t="shared" si="253"/>
        <v/>
      </c>
      <c r="BL162" s="8" t="str">
        <f t="shared" si="244"/>
        <v/>
      </c>
      <c r="BM162" s="8" t="str">
        <f t="shared" si="254"/>
        <v/>
      </c>
      <c r="BN162" s="8" t="str">
        <f t="array" ref="BN162">IF(BE162,$CA$29*SQRT(MMULT(MMULT(BH162:BI162,$BY$37:$BZ$38),TRANSPOSE(BH162:BI162))),"")</f>
        <v/>
      </c>
      <c r="BO162" s="8" t="str">
        <f t="shared" si="255"/>
        <v/>
      </c>
      <c r="BP162" s="8" t="str">
        <f t="array" ref="BP162">IF(BE162,$CA$59*SQRT(MMULT(MMULT(BH162:BJ162,$BY$69:$CA$71),TRANSPOSE(BH162:BJ162))),"")</f>
        <v/>
      </c>
      <c r="BQ162" s="8" t="str">
        <f t="array" ref="BQ162">IF(BE162,$CA$80*SQRT(MMULT(MMULT(BI162:BJ162,$BY$88:$BZ$89),TRANSPOSE(BI162:BJ162))),"")</f>
        <v/>
      </c>
      <c r="BR162" s="8" t="str">
        <f t="shared" si="256"/>
        <v/>
      </c>
      <c r="BS162" s="8" t="str">
        <f t="array" ref="BS162">IF(BE162,$CA$110*SQRT(MMULT(MMULT(BK162:BL162,$BY$118:$BZ$119),TRANSPOSE(BK162:BL162))),"")</f>
        <v/>
      </c>
      <c r="BT162" s="8" t="str">
        <f t="shared" si="245"/>
        <v/>
      </c>
      <c r="BU162" s="8" t="str">
        <f t="shared" si="257"/>
        <v/>
      </c>
      <c r="BV162" s="8" t="str">
        <f t="shared" si="258"/>
        <v/>
      </c>
    </row>
    <row r="163" spans="1:74">
      <c r="A163" s="20">
        <v>148</v>
      </c>
      <c r="B163" s="44"/>
      <c r="C163" s="44"/>
      <c r="D163" s="59" t="str">
        <f t="shared" si="224"/>
        <v/>
      </c>
      <c r="E163" s="59" t="str">
        <f t="shared" si="225"/>
        <v/>
      </c>
      <c r="AG163" s="8">
        <f t="shared" si="226"/>
        <v>0</v>
      </c>
      <c r="AH163" s="8">
        <f t="shared" si="227"/>
        <v>0</v>
      </c>
      <c r="AI163" s="8">
        <f t="shared" si="228"/>
        <v>0</v>
      </c>
      <c r="AJ163" s="8">
        <f t="shared" si="229"/>
        <v>0</v>
      </c>
      <c r="AK163" s="8">
        <f t="shared" si="230"/>
        <v>0</v>
      </c>
      <c r="AL163" s="8">
        <f t="shared" si="231"/>
        <v>0</v>
      </c>
      <c r="AM163" s="8">
        <f t="shared" si="232"/>
        <v>0</v>
      </c>
      <c r="AN163" s="8">
        <f t="shared" si="233"/>
        <v>0</v>
      </c>
      <c r="AO163" s="8">
        <f t="shared" si="234"/>
        <v>0</v>
      </c>
      <c r="AP163" s="8">
        <f t="shared" si="235"/>
        <v>0</v>
      </c>
      <c r="AQ163" s="8">
        <f t="shared" si="236"/>
        <v>0</v>
      </c>
      <c r="AR163" s="8">
        <f t="shared" si="237"/>
        <v>0</v>
      </c>
      <c r="AS163" s="8">
        <f t="shared" si="238"/>
        <v>0</v>
      </c>
      <c r="AT163" s="8">
        <f t="shared" si="239"/>
        <v>0</v>
      </c>
      <c r="AU163" s="8" t="str">
        <f t="shared" si="240"/>
        <v/>
      </c>
      <c r="AV163" s="8" t="str">
        <f t="shared" si="246"/>
        <v/>
      </c>
      <c r="AW163" s="8" t="str">
        <f t="array" ref="AW163">IF(AG163,MMULT(MMULT(AI163:AJ163,$BY$30:$BZ$31),TRANSPOSE(AI163:AJ163)),"")</f>
        <v/>
      </c>
      <c r="AX163" s="8" t="str">
        <f t="shared" si="247"/>
        <v/>
      </c>
      <c r="AY163" s="8" t="str">
        <f t="array" ref="AY163">IF(AG163,MMULT(MMULT(AI163:AK163,$BY$60:$CA$62),TRANSPOSE(AI163:AK163)),"")</f>
        <v/>
      </c>
      <c r="AZ163" s="8" t="str">
        <f t="array" ref="AZ163">IF(AG163,MMULT(MMULT(AJ163:AK163,$BY$81:$BZ$82),TRANSPOSE(AJ163:AK163)),"")</f>
        <v/>
      </c>
      <c r="BA163" s="8" t="str">
        <f t="shared" si="248"/>
        <v/>
      </c>
      <c r="BB163" s="8" t="str">
        <f t="array" ref="BB163">IF(AG163,MMULT(MMULT(AL163:AM163,$BY$111:$BZ$112),TRANSPOSE(AL163:AM163)),"")</f>
        <v/>
      </c>
      <c r="BC163" s="8" t="str">
        <f t="shared" si="241"/>
        <v/>
      </c>
      <c r="BD163" s="8" t="str">
        <f t="shared" si="249"/>
        <v/>
      </c>
      <c r="BE163" s="8">
        <f t="shared" si="250"/>
        <v>0</v>
      </c>
      <c r="BF163" s="8"/>
      <c r="BG163" s="8" t="str">
        <f t="shared" si="242"/>
        <v/>
      </c>
      <c r="BH163" s="8" t="str">
        <f t="shared" si="251"/>
        <v/>
      </c>
      <c r="BI163" s="8" t="str">
        <f t="shared" si="252"/>
        <v/>
      </c>
      <c r="BJ163" s="8" t="str">
        <f t="shared" si="243"/>
        <v/>
      </c>
      <c r="BK163" s="8" t="str">
        <f t="shared" si="253"/>
        <v/>
      </c>
      <c r="BL163" s="8" t="str">
        <f t="shared" si="244"/>
        <v/>
      </c>
      <c r="BM163" s="8" t="str">
        <f t="shared" si="254"/>
        <v/>
      </c>
      <c r="BN163" s="8" t="str">
        <f t="array" ref="BN163">IF(BE163,$CA$29*SQRT(MMULT(MMULT(BH163:BI163,$BY$37:$BZ$38),TRANSPOSE(BH163:BI163))),"")</f>
        <v/>
      </c>
      <c r="BO163" s="8" t="str">
        <f t="shared" si="255"/>
        <v/>
      </c>
      <c r="BP163" s="8" t="str">
        <f t="array" ref="BP163">IF(BE163,$CA$59*SQRT(MMULT(MMULT(BH163:BJ163,$BY$69:$CA$71),TRANSPOSE(BH163:BJ163))),"")</f>
        <v/>
      </c>
      <c r="BQ163" s="8" t="str">
        <f t="array" ref="BQ163">IF(BE163,$CA$80*SQRT(MMULT(MMULT(BI163:BJ163,$BY$88:$BZ$89),TRANSPOSE(BI163:BJ163))),"")</f>
        <v/>
      </c>
      <c r="BR163" s="8" t="str">
        <f t="shared" si="256"/>
        <v/>
      </c>
      <c r="BS163" s="8" t="str">
        <f t="array" ref="BS163">IF(BE163,$CA$110*SQRT(MMULT(MMULT(BK163:BL163,$BY$118:$BZ$119),TRANSPOSE(BK163:BL163))),"")</f>
        <v/>
      </c>
      <c r="BT163" s="8" t="str">
        <f t="shared" si="245"/>
        <v/>
      </c>
      <c r="BU163" s="8" t="str">
        <f t="shared" si="257"/>
        <v/>
      </c>
      <c r="BV163" s="8" t="str">
        <f t="shared" si="258"/>
        <v/>
      </c>
    </row>
    <row r="164" spans="1:74">
      <c r="A164" s="20">
        <v>149</v>
      </c>
      <c r="B164" s="44"/>
      <c r="C164" s="44"/>
      <c r="D164" s="59" t="str">
        <f t="shared" si="224"/>
        <v/>
      </c>
      <c r="E164" s="59" t="str">
        <f t="shared" si="225"/>
        <v/>
      </c>
      <c r="AG164" s="8">
        <f t="shared" si="226"/>
        <v>0</v>
      </c>
      <c r="AH164" s="8">
        <f t="shared" si="227"/>
        <v>0</v>
      </c>
      <c r="AI164" s="8">
        <f t="shared" si="228"/>
        <v>0</v>
      </c>
      <c r="AJ164" s="8">
        <f t="shared" si="229"/>
        <v>0</v>
      </c>
      <c r="AK164" s="8">
        <f t="shared" si="230"/>
        <v>0</v>
      </c>
      <c r="AL164" s="8">
        <f t="shared" si="231"/>
        <v>0</v>
      </c>
      <c r="AM164" s="8">
        <f t="shared" si="232"/>
        <v>0</v>
      </c>
      <c r="AN164" s="8">
        <f t="shared" si="233"/>
        <v>0</v>
      </c>
      <c r="AO164" s="8">
        <f t="shared" si="234"/>
        <v>0</v>
      </c>
      <c r="AP164" s="8">
        <f t="shared" si="235"/>
        <v>0</v>
      </c>
      <c r="AQ164" s="8">
        <f t="shared" si="236"/>
        <v>0</v>
      </c>
      <c r="AR164" s="8">
        <f t="shared" si="237"/>
        <v>0</v>
      </c>
      <c r="AS164" s="8">
        <f t="shared" si="238"/>
        <v>0</v>
      </c>
      <c r="AT164" s="8">
        <f t="shared" si="239"/>
        <v>0</v>
      </c>
      <c r="AU164" s="8" t="str">
        <f t="shared" si="240"/>
        <v/>
      </c>
      <c r="AV164" s="8" t="str">
        <f t="shared" si="246"/>
        <v/>
      </c>
      <c r="AW164" s="8" t="str">
        <f t="array" ref="AW164">IF(AG164,MMULT(MMULT(AI164:AJ164,$BY$30:$BZ$31),TRANSPOSE(AI164:AJ164)),"")</f>
        <v/>
      </c>
      <c r="AX164" s="8" t="str">
        <f t="shared" si="247"/>
        <v/>
      </c>
      <c r="AY164" s="8" t="str">
        <f t="array" ref="AY164">IF(AG164,MMULT(MMULT(AI164:AK164,$BY$60:$CA$62),TRANSPOSE(AI164:AK164)),"")</f>
        <v/>
      </c>
      <c r="AZ164" s="8" t="str">
        <f t="array" ref="AZ164">IF(AG164,MMULT(MMULT(AJ164:AK164,$BY$81:$BZ$82),TRANSPOSE(AJ164:AK164)),"")</f>
        <v/>
      </c>
      <c r="BA164" s="8" t="str">
        <f t="shared" si="248"/>
        <v/>
      </c>
      <c r="BB164" s="8" t="str">
        <f t="array" ref="BB164">IF(AG164,MMULT(MMULT(AL164:AM164,$BY$111:$BZ$112),TRANSPOSE(AL164:AM164)),"")</f>
        <v/>
      </c>
      <c r="BC164" s="8" t="str">
        <f t="shared" si="241"/>
        <v/>
      </c>
      <c r="BD164" s="8" t="str">
        <f t="shared" si="249"/>
        <v/>
      </c>
      <c r="BE164" s="8">
        <f t="shared" si="250"/>
        <v>0</v>
      </c>
      <c r="BF164" s="8"/>
      <c r="BG164" s="8" t="str">
        <f t="shared" si="242"/>
        <v/>
      </c>
      <c r="BH164" s="8" t="str">
        <f t="shared" si="251"/>
        <v/>
      </c>
      <c r="BI164" s="8" t="str">
        <f t="shared" si="252"/>
        <v/>
      </c>
      <c r="BJ164" s="8" t="str">
        <f t="shared" si="243"/>
        <v/>
      </c>
      <c r="BK164" s="8" t="str">
        <f t="shared" si="253"/>
        <v/>
      </c>
      <c r="BL164" s="8" t="str">
        <f t="shared" si="244"/>
        <v/>
      </c>
      <c r="BM164" s="8" t="str">
        <f t="shared" si="254"/>
        <v/>
      </c>
      <c r="BN164" s="8" t="str">
        <f t="array" ref="BN164">IF(BE164,$CA$29*SQRT(MMULT(MMULT(BH164:BI164,$BY$37:$BZ$38),TRANSPOSE(BH164:BI164))),"")</f>
        <v/>
      </c>
      <c r="BO164" s="8" t="str">
        <f t="shared" si="255"/>
        <v/>
      </c>
      <c r="BP164" s="8" t="str">
        <f t="array" ref="BP164">IF(BE164,$CA$59*SQRT(MMULT(MMULT(BH164:BJ164,$BY$69:$CA$71),TRANSPOSE(BH164:BJ164))),"")</f>
        <v/>
      </c>
      <c r="BQ164" s="8" t="str">
        <f t="array" ref="BQ164">IF(BE164,$CA$80*SQRT(MMULT(MMULT(BI164:BJ164,$BY$88:$BZ$89),TRANSPOSE(BI164:BJ164))),"")</f>
        <v/>
      </c>
      <c r="BR164" s="8" t="str">
        <f t="shared" si="256"/>
        <v/>
      </c>
      <c r="BS164" s="8" t="str">
        <f t="array" ref="BS164">IF(BE164,$CA$110*SQRT(MMULT(MMULT(BK164:BL164,$BY$118:$BZ$119),TRANSPOSE(BK164:BL164))),"")</f>
        <v/>
      </c>
      <c r="BT164" s="8" t="str">
        <f t="shared" si="245"/>
        <v/>
      </c>
      <c r="BU164" s="8" t="str">
        <f t="shared" si="257"/>
        <v/>
      </c>
      <c r="BV164" s="8" t="str">
        <f t="shared" si="258"/>
        <v/>
      </c>
    </row>
    <row r="165" spans="1:74">
      <c r="A165" s="20">
        <v>150</v>
      </c>
      <c r="B165" s="44"/>
      <c r="C165" s="44"/>
      <c r="D165" s="59" t="str">
        <f t="shared" si="224"/>
        <v/>
      </c>
      <c r="E165" s="59" t="str">
        <f t="shared" si="225"/>
        <v/>
      </c>
      <c r="AG165" s="8">
        <f t="shared" si="226"/>
        <v>0</v>
      </c>
      <c r="AH165" s="8">
        <f t="shared" si="227"/>
        <v>0</v>
      </c>
      <c r="AI165" s="8">
        <f t="shared" si="228"/>
        <v>0</v>
      </c>
      <c r="AJ165" s="8">
        <f t="shared" si="229"/>
        <v>0</v>
      </c>
      <c r="AK165" s="8">
        <f t="shared" si="230"/>
        <v>0</v>
      </c>
      <c r="AL165" s="8">
        <f t="shared" si="231"/>
        <v>0</v>
      </c>
      <c r="AM165" s="8">
        <f t="shared" si="232"/>
        <v>0</v>
      </c>
      <c r="AN165" s="8">
        <f t="shared" si="233"/>
        <v>0</v>
      </c>
      <c r="AO165" s="8">
        <f t="shared" si="234"/>
        <v>0</v>
      </c>
      <c r="AP165" s="8">
        <f t="shared" si="235"/>
        <v>0</v>
      </c>
      <c r="AQ165" s="8">
        <f t="shared" si="236"/>
        <v>0</v>
      </c>
      <c r="AR165" s="8">
        <f t="shared" si="237"/>
        <v>0</v>
      </c>
      <c r="AS165" s="8">
        <f t="shared" si="238"/>
        <v>0</v>
      </c>
      <c r="AT165" s="8">
        <f t="shared" si="239"/>
        <v>0</v>
      </c>
      <c r="AU165" s="8" t="str">
        <f t="shared" si="240"/>
        <v/>
      </c>
      <c r="AV165" s="8" t="str">
        <f t="shared" si="246"/>
        <v/>
      </c>
      <c r="AW165" s="8" t="str">
        <f t="array" ref="AW165">IF(AG165,MMULT(MMULT(AI165:AJ165,$BY$30:$BZ$31),TRANSPOSE(AI165:AJ165)),"")</f>
        <v/>
      </c>
      <c r="AX165" s="8" t="str">
        <f t="shared" si="247"/>
        <v/>
      </c>
      <c r="AY165" s="8" t="str">
        <f t="array" ref="AY165">IF(AG165,MMULT(MMULT(AI165:AK165,$BY$60:$CA$62),TRANSPOSE(AI165:AK165)),"")</f>
        <v/>
      </c>
      <c r="AZ165" s="8" t="str">
        <f t="array" ref="AZ165">IF(AG165,MMULT(MMULT(AJ165:AK165,$BY$81:$BZ$82),TRANSPOSE(AJ165:AK165)),"")</f>
        <v/>
      </c>
      <c r="BA165" s="8" t="str">
        <f t="shared" si="248"/>
        <v/>
      </c>
      <c r="BB165" s="8" t="str">
        <f t="array" ref="BB165">IF(AG165,MMULT(MMULT(AL165:AM165,$BY$111:$BZ$112),TRANSPOSE(AL165:AM165)),"")</f>
        <v/>
      </c>
      <c r="BC165" s="8" t="str">
        <f t="shared" si="241"/>
        <v/>
      </c>
      <c r="BD165" s="8" t="str">
        <f t="shared" si="249"/>
        <v/>
      </c>
      <c r="BE165" s="8">
        <f t="shared" si="250"/>
        <v>0</v>
      </c>
      <c r="BF165" s="8"/>
      <c r="BG165" s="8" t="str">
        <f t="shared" si="242"/>
        <v/>
      </c>
      <c r="BH165" s="8" t="str">
        <f t="shared" si="251"/>
        <v/>
      </c>
      <c r="BI165" s="8" t="str">
        <f t="shared" si="252"/>
        <v/>
      </c>
      <c r="BJ165" s="8" t="str">
        <f t="shared" si="243"/>
        <v/>
      </c>
      <c r="BK165" s="8" t="str">
        <f t="shared" si="253"/>
        <v/>
      </c>
      <c r="BL165" s="8" t="str">
        <f t="shared" si="244"/>
        <v/>
      </c>
      <c r="BM165" s="8" t="str">
        <f t="shared" si="254"/>
        <v/>
      </c>
      <c r="BN165" s="8" t="str">
        <f t="array" ref="BN165">IF(BE165,$CA$29*SQRT(MMULT(MMULT(BH165:BI165,$BY$37:$BZ$38),TRANSPOSE(BH165:BI165))),"")</f>
        <v/>
      </c>
      <c r="BO165" s="8" t="str">
        <f t="shared" si="255"/>
        <v/>
      </c>
      <c r="BP165" s="8" t="str">
        <f t="array" ref="BP165">IF(BE165,$CA$59*SQRT(MMULT(MMULT(BH165:BJ165,$BY$69:$CA$71),TRANSPOSE(BH165:BJ165))),"")</f>
        <v/>
      </c>
      <c r="BQ165" s="8" t="str">
        <f t="array" ref="BQ165">IF(BE165,$CA$80*SQRT(MMULT(MMULT(BI165:BJ165,$BY$88:$BZ$89),TRANSPOSE(BI165:BJ165))),"")</f>
        <v/>
      </c>
      <c r="BR165" s="8" t="str">
        <f t="shared" si="256"/>
        <v/>
      </c>
      <c r="BS165" s="8" t="str">
        <f t="array" ref="BS165">IF(BE165,$CA$110*SQRT(MMULT(MMULT(BK165:BL165,$BY$118:$BZ$119),TRANSPOSE(BK165:BL165))),"")</f>
        <v/>
      </c>
      <c r="BT165" s="8" t="str">
        <f t="shared" si="245"/>
        <v/>
      </c>
      <c r="BU165" s="8" t="str">
        <f t="shared" si="257"/>
        <v/>
      </c>
      <c r="BV165" s="8" t="str">
        <f t="shared" si="258"/>
        <v/>
      </c>
    </row>
  </sheetData>
  <mergeCells count="21">
    <mergeCell ref="AI14:AM14"/>
    <mergeCell ref="J4:K4"/>
    <mergeCell ref="G4:H4"/>
    <mergeCell ref="AB14:AD14"/>
    <mergeCell ref="L4:M4"/>
    <mergeCell ref="AN14:AT14"/>
    <mergeCell ref="BX14:CA14"/>
    <mergeCell ref="BE14:BG14"/>
    <mergeCell ref="AU14:BD14"/>
    <mergeCell ref="BH14:BV14"/>
    <mergeCell ref="X47:Z47"/>
    <mergeCell ref="X48:Z48"/>
    <mergeCell ref="U46:V46"/>
    <mergeCell ref="V16:W16"/>
    <mergeCell ref="V17:W17"/>
    <mergeCell ref="V18:W18"/>
    <mergeCell ref="V19:W19"/>
    <mergeCell ref="V20:W20"/>
    <mergeCell ref="V21:W21"/>
    <mergeCell ref="V22:W22"/>
    <mergeCell ref="X46:Z46"/>
  </mergeCells>
  <conditionalFormatting sqref="O32">
    <cfRule type="cellIs" dxfId="64" priority="36" operator="lessThan">
      <formula>$BY$12</formula>
    </cfRule>
    <cfRule type="cellIs" dxfId="63" priority="37" operator="greaterThan">
      <formula>$BY$12</formula>
    </cfRule>
  </conditionalFormatting>
  <conditionalFormatting sqref="O26">
    <cfRule type="cellIs" dxfId="62" priority="32" operator="lessThan">
      <formula>$BY$12</formula>
    </cfRule>
    <cfRule type="cellIs" dxfId="61" priority="33" operator="greaterThan">
      <formula>$BY$12</formula>
    </cfRule>
  </conditionalFormatting>
  <conditionalFormatting sqref="O40">
    <cfRule type="cellIs" dxfId="60" priority="30" operator="lessThan">
      <formula>$BY$12</formula>
    </cfRule>
    <cfRule type="cellIs" dxfId="59" priority="31" operator="greaterThan">
      <formula>$BY$12</formula>
    </cfRule>
  </conditionalFormatting>
  <conditionalFormatting sqref="O47">
    <cfRule type="cellIs" dxfId="58" priority="28" operator="lessThan">
      <formula>$BY$12</formula>
    </cfRule>
    <cfRule type="cellIs" dxfId="57" priority="29" operator="greaterThan">
      <formula>$BY$12</formula>
    </cfRule>
  </conditionalFormatting>
  <conditionalFormatting sqref="O53">
    <cfRule type="cellIs" dxfId="56" priority="26" operator="lessThan">
      <formula>$BY$12</formula>
    </cfRule>
    <cfRule type="cellIs" dxfId="55" priority="27" operator="greaterThan">
      <formula>$BY$12</formula>
    </cfRule>
  </conditionalFormatting>
  <conditionalFormatting sqref="O60">
    <cfRule type="cellIs" dxfId="54" priority="24" operator="lessThan">
      <formula>$BY$12</formula>
    </cfRule>
    <cfRule type="cellIs" dxfId="53" priority="25" operator="greaterThan">
      <formula>$BY$12</formula>
    </cfRule>
  </conditionalFormatting>
  <conditionalFormatting sqref="M17">
    <cfRule type="cellIs" dxfId="52" priority="22" operator="lessThan">
      <formula>$BY$12</formula>
    </cfRule>
    <cfRule type="cellIs" dxfId="51" priority="23" operator="greaterThan">
      <formula>$BY$12</formula>
    </cfRule>
  </conditionalFormatting>
  <conditionalFormatting sqref="M23:M24">
    <cfRule type="cellIs" dxfId="50" priority="20" operator="lessThan">
      <formula>$BY$12</formula>
    </cfRule>
    <cfRule type="cellIs" dxfId="49" priority="21" operator="greaterThan">
      <formula>$BY$12</formula>
    </cfRule>
  </conditionalFormatting>
  <conditionalFormatting sqref="M30">
    <cfRule type="cellIs" dxfId="48" priority="18" operator="lessThan">
      <formula>$BY$12</formula>
    </cfRule>
    <cfRule type="cellIs" dxfId="47" priority="19" operator="greaterThan">
      <formula>$BY$12</formula>
    </cfRule>
  </conditionalFormatting>
  <conditionalFormatting sqref="M36:M38">
    <cfRule type="cellIs" dxfId="46" priority="16" operator="lessThan">
      <formula>$BY$12</formula>
    </cfRule>
    <cfRule type="cellIs" dxfId="45" priority="17" operator="greaterThan">
      <formula>$BY$12</formula>
    </cfRule>
  </conditionalFormatting>
  <conditionalFormatting sqref="M44:M45">
    <cfRule type="cellIs" dxfId="44" priority="14" operator="lessThan">
      <formula>$BY$12</formula>
    </cfRule>
    <cfRule type="cellIs" dxfId="43" priority="15" operator="greaterThan">
      <formula>$BY$12</formula>
    </cfRule>
  </conditionalFormatting>
  <conditionalFormatting sqref="M57:M58">
    <cfRule type="cellIs" dxfId="42" priority="10" operator="lessThan">
      <formula>$BY$12</formula>
    </cfRule>
    <cfRule type="cellIs" dxfId="41" priority="11" operator="greaterThan">
      <formula>$BY$12</formula>
    </cfRule>
  </conditionalFormatting>
  <conditionalFormatting sqref="M51">
    <cfRule type="cellIs" dxfId="40" priority="12" operator="lessThan">
      <formula>$BY$12</formula>
    </cfRule>
    <cfRule type="cellIs" dxfId="39" priority="13" operator="greaterThan">
      <formula>$BY$12</formula>
    </cfRule>
  </conditionalFormatting>
  <conditionalFormatting sqref="AC18">
    <cfRule type="expression" dxfId="38" priority="100">
      <formula>$M$30&lt;=$BY$12</formula>
    </cfRule>
    <cfRule type="expression" dxfId="37" priority="101">
      <formula>$M$30&gt;$BY$12</formula>
    </cfRule>
  </conditionalFormatting>
  <conditionalFormatting sqref="AD21">
    <cfRule type="expression" dxfId="36" priority="102">
      <formula>$M$51&lt;=$BY$12</formula>
    </cfRule>
    <cfRule type="expression" dxfId="35" priority="103">
      <formula>$M$51&gt;$BY$12</formula>
    </cfRule>
  </conditionalFormatting>
  <conditionalFormatting sqref="AB16">
    <cfRule type="expression" dxfId="34" priority="104">
      <formula>$M$17&lt;$BY$12</formula>
    </cfRule>
    <cfRule type="expression" dxfId="33" priority="105">
      <formula>$M$17&gt;$BY$12</formula>
    </cfRule>
  </conditionalFormatting>
  <conditionalFormatting sqref="AB17">
    <cfRule type="expression" dxfId="32" priority="106">
      <formula>$M$23&lt;=$BY$12</formula>
    </cfRule>
    <cfRule type="expression" dxfId="31" priority="107">
      <formula>$M$23&gt;$BY$12</formula>
    </cfRule>
  </conditionalFormatting>
  <conditionalFormatting sqref="AC17">
    <cfRule type="expression" dxfId="30" priority="108">
      <formula>$M$24&lt;=$BY$12</formula>
    </cfRule>
    <cfRule type="expression" dxfId="29" priority="109">
      <formula>$M$24&gt;$BY$12</formula>
    </cfRule>
  </conditionalFormatting>
  <conditionalFormatting sqref="AB19">
    <cfRule type="expression" dxfId="28" priority="110">
      <formula>$M$36&lt;=$BY$12</formula>
    </cfRule>
    <cfRule type="expression" dxfId="27" priority="111">
      <formula>$M$36&gt;$BY$12</formula>
    </cfRule>
  </conditionalFormatting>
  <conditionalFormatting sqref="AC19">
    <cfRule type="expression" dxfId="26" priority="112">
      <formula>$M$37&lt;=$BY$12</formula>
    </cfRule>
    <cfRule type="expression" dxfId="25" priority="113">
      <formula>$M$37&gt;$BY$12</formula>
    </cfRule>
  </conditionalFormatting>
  <conditionalFormatting sqref="AD19">
    <cfRule type="expression" dxfId="24" priority="114">
      <formula>$M$38&lt;=$BY$12</formula>
    </cfRule>
    <cfRule type="expression" dxfId="23" priority="115">
      <formula>$M$38&gt;$BY$12</formula>
    </cfRule>
  </conditionalFormatting>
  <conditionalFormatting sqref="AC20">
    <cfRule type="expression" dxfId="22" priority="116">
      <formula>$M$44&lt;=$BY$12</formula>
    </cfRule>
    <cfRule type="expression" dxfId="21" priority="117">
      <formula>$M$44&gt;$BY$12</formula>
    </cfRule>
  </conditionalFormatting>
  <conditionalFormatting sqref="AD20">
    <cfRule type="expression" dxfId="20" priority="118">
      <formula>$M$45&lt;=$BY$12</formula>
    </cfRule>
    <cfRule type="expression" dxfId="19" priority="119">
      <formula>$M$45&gt;$BY$12</formula>
    </cfRule>
  </conditionalFormatting>
  <conditionalFormatting sqref="AB22">
    <cfRule type="expression" dxfId="18" priority="120">
      <formula>$M$57&lt;=$BY$12</formula>
    </cfRule>
    <cfRule type="expression" dxfId="17" priority="121">
      <formula>$M$57&gt;$BY$12</formula>
    </cfRule>
  </conditionalFormatting>
  <conditionalFormatting sqref="AD22">
    <cfRule type="expression" dxfId="16" priority="122">
      <formula>$M$58&lt;=$BY$12</formula>
    </cfRule>
    <cfRule type="expression" dxfId="15" priority="123">
      <formula>$M$58&gt;$BY$12</formula>
    </cfRule>
  </conditionalFormatting>
  <conditionalFormatting sqref="S59 S52 S46 S39 S31 S25 S18">
    <cfRule type="cellIs" dxfId="14" priority="9" operator="lessThan">
      <formula>$V$13</formula>
    </cfRule>
  </conditionalFormatting>
  <conditionalFormatting sqref="S58">
    <cfRule type="cellIs" dxfId="13" priority="8" operator="lessThan">
      <formula>$V$13</formula>
    </cfRule>
  </conditionalFormatting>
  <conditionalFormatting sqref="S30">
    <cfRule type="cellIs" dxfId="12" priority="1" operator="lessThan">
      <formula>$V$13</formula>
    </cfRule>
  </conditionalFormatting>
  <conditionalFormatting sqref="S57">
    <cfRule type="cellIs" dxfId="11" priority="7" operator="lessThan">
      <formula>$V$13</formula>
    </cfRule>
  </conditionalFormatting>
  <conditionalFormatting sqref="S51">
    <cfRule type="cellIs" dxfId="10" priority="6" operator="lessThan">
      <formula>$V$13</formula>
    </cfRule>
  </conditionalFormatting>
  <conditionalFormatting sqref="S44:S45">
    <cfRule type="cellIs" dxfId="9" priority="5" operator="lessThan">
      <formula>$V$13</formula>
    </cfRule>
  </conditionalFormatting>
  <conditionalFormatting sqref="S36:S38">
    <cfRule type="cellIs" dxfId="8" priority="4" operator="lessThan">
      <formula>$V$13</formula>
    </cfRule>
  </conditionalFormatting>
  <conditionalFormatting sqref="S23:S24">
    <cfRule type="cellIs" dxfId="7" priority="3" operator="lessThan">
      <formula>$V$13</formula>
    </cfRule>
  </conditionalFormatting>
  <conditionalFormatting sqref="S17">
    <cfRule type="cellIs" dxfId="6" priority="2" operator="lessThan">
      <formula>$V$13</formula>
    </cfRule>
  </conditionalFormatting>
  <dataValidations count="1">
    <dataValidation type="list" allowBlank="1" showInputMessage="1" showErrorMessage="1" sqref="X48" xr:uid="{00000000-0002-0000-0000-000000000000}">
      <formula1>$U$16:$U$22</formula1>
    </dataValidation>
  </dataValidations>
  <pageMargins left="0.7" right="0.7" top="0.75" bottom="0.75" header="0.3" footer="0.3"/>
  <pageSetup paperSize="9" orientation="portrait" verticalDpi="0" r:id="rId1"/>
  <ignoredErrors>
    <ignoredError sqref="Y16:Y22" formula="1"/>
  </ignoredErrors>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Calibration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emile</dc:creator>
  <cp:lastModifiedBy>Hageman J, Jurre</cp:lastModifiedBy>
  <dcterms:created xsi:type="dcterms:W3CDTF">2018-11-11T14:42:22Z</dcterms:created>
  <dcterms:modified xsi:type="dcterms:W3CDTF">2020-01-15T07:54:11Z</dcterms:modified>
</cp:coreProperties>
</file>