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4"/>
  </bookViews>
  <sheets>
    <sheet name="2x Cuv Vol" sheetId="1" r:id="rId1"/>
    <sheet name="4x Cuv Vol" sheetId="2" r:id="rId2"/>
    <sheet name="10x Cuv Vol" sheetId="3" r:id="rId3"/>
    <sheet name="DI 2x" sheetId="4" r:id="rId4"/>
    <sheet name="DI 4x" sheetId="5" r:id="rId5"/>
    <sheet name="DI 10x" sheetId="6" r:id="rId6"/>
    <sheet name="Static Cuvette" sheetId="8" r:id="rId7"/>
    <sheet name="Static Multiplexer " sheetId="9" r:id="rId8"/>
    <sheet name="SAS Output" sheetId="10" r:id="rId9"/>
  </sheets>
  <calcPr calcId="152511"/>
</workbook>
</file>

<file path=xl/calcChain.xml><?xml version="1.0" encoding="utf-8"?>
<calcChain xmlns="http://schemas.openxmlformats.org/spreadsheetml/2006/main">
  <c r="B21" i="5" l="1"/>
  <c r="B12" i="5"/>
  <c r="B22" i="6"/>
  <c r="B11" i="6"/>
  <c r="C38" i="6"/>
  <c r="C37" i="6"/>
  <c r="B31" i="6"/>
  <c r="B27" i="5"/>
  <c r="B20" i="5"/>
  <c r="B26" i="4"/>
  <c r="B16" i="4"/>
  <c r="D14" i="1"/>
  <c r="C18" i="2"/>
  <c r="C22" i="3"/>
  <c r="D34" i="6" l="1"/>
  <c r="D35" i="6"/>
  <c r="I26" i="3"/>
  <c r="E27" i="6"/>
  <c r="I27" i="4"/>
  <c r="M6" i="3" l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5" i="3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5" i="2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6" i="1"/>
  <c r="J6" i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K5" i="4"/>
  <c r="K7" i="4"/>
  <c r="L5" i="4"/>
  <c r="K9" i="4"/>
  <c r="K11" i="4"/>
  <c r="K13" i="4"/>
  <c r="K15" i="4"/>
  <c r="K17" i="4"/>
  <c r="K19" i="4"/>
  <c r="K21" i="4"/>
  <c r="K23" i="4"/>
  <c r="K25" i="4"/>
  <c r="K6" i="4"/>
  <c r="K10" i="4"/>
  <c r="K12" i="4"/>
  <c r="K14" i="4"/>
  <c r="K16" i="4"/>
  <c r="K18" i="4"/>
  <c r="K20" i="4"/>
  <c r="K22" i="4"/>
  <c r="K24" i="4"/>
  <c r="E10" i="4"/>
  <c r="E12" i="4" s="1"/>
  <c r="E11" i="4"/>
  <c r="B12" i="4"/>
  <c r="B11" i="4"/>
  <c r="B10" i="4"/>
  <c r="K8" i="3"/>
  <c r="K10" i="3"/>
  <c r="K12" i="3"/>
  <c r="K14" i="3"/>
  <c r="K16" i="3"/>
  <c r="K18" i="3"/>
  <c r="K20" i="3"/>
  <c r="K22" i="3"/>
  <c r="K24" i="3"/>
  <c r="K6" i="3"/>
  <c r="K7" i="3"/>
  <c r="K9" i="3"/>
  <c r="K11" i="3"/>
  <c r="K13" i="3"/>
  <c r="K15" i="3"/>
  <c r="K17" i="3"/>
  <c r="K19" i="3"/>
  <c r="K21" i="3"/>
  <c r="K23" i="3"/>
  <c r="K5" i="3"/>
  <c r="E12" i="3"/>
  <c r="E14" i="3" s="1"/>
  <c r="E13" i="3"/>
  <c r="B14" i="3"/>
  <c r="B13" i="3"/>
  <c r="B12" i="3"/>
  <c r="K8" i="2"/>
  <c r="K10" i="2"/>
  <c r="K12" i="2"/>
  <c r="K14" i="2"/>
  <c r="K16" i="2"/>
  <c r="K18" i="2"/>
  <c r="K20" i="2"/>
  <c r="K22" i="2"/>
  <c r="K24" i="2"/>
  <c r="K6" i="2"/>
  <c r="K7" i="2"/>
  <c r="K9" i="2"/>
  <c r="K11" i="2"/>
  <c r="K13" i="2"/>
  <c r="K15" i="2"/>
  <c r="K17" i="2"/>
  <c r="K19" i="2"/>
  <c r="K21" i="2"/>
  <c r="K23" i="2"/>
  <c r="K5" i="2"/>
  <c r="E10" i="2"/>
  <c r="E11" i="2"/>
  <c r="E12" i="2" s="1"/>
  <c r="B11" i="2"/>
  <c r="B10" i="2"/>
  <c r="B12" i="2" s="1"/>
  <c r="J9" i="1"/>
  <c r="J11" i="1"/>
  <c r="J13" i="1"/>
  <c r="J15" i="1"/>
  <c r="J17" i="1"/>
  <c r="J19" i="1"/>
  <c r="J21" i="1"/>
  <c r="J23" i="1"/>
  <c r="J7" i="1"/>
  <c r="J8" i="1"/>
  <c r="J10" i="1"/>
  <c r="J12" i="1"/>
  <c r="J14" i="1"/>
  <c r="J16" i="1"/>
  <c r="J18" i="1"/>
  <c r="J20" i="1"/>
  <c r="J22" i="1"/>
  <c r="J24" i="1"/>
  <c r="E10" i="1"/>
  <c r="B10" i="1"/>
  <c r="E8" i="1"/>
  <c r="E9" i="1"/>
  <c r="B8" i="1"/>
  <c r="B9" i="1"/>
  <c r="E48" i="8" l="1"/>
  <c r="B48" i="8"/>
  <c r="E47" i="8"/>
  <c r="B47" i="8"/>
  <c r="B46" i="8"/>
  <c r="E46" i="8"/>
</calcChain>
</file>

<file path=xl/sharedStrings.xml><?xml version="1.0" encoding="utf-8"?>
<sst xmlns="http://schemas.openxmlformats.org/spreadsheetml/2006/main" count="763" uniqueCount="386">
  <si>
    <t>Date/Time</t>
  </si>
  <si>
    <t>NO3-Neq [mg/l]87.50-0.00_1</t>
  </si>
  <si>
    <t>2015.05.28  13:41:30</t>
  </si>
  <si>
    <t>2015.05.28  13:42:00</t>
  </si>
  <si>
    <t>2015.05.28  13:42:30</t>
  </si>
  <si>
    <t>2015.05.28  13:43:00</t>
  </si>
  <si>
    <t>13230081_40_0x0100_spectro::lyser_RIV1000FV20T</t>
  </si>
  <si>
    <t>2015.05.28  14:36:33</t>
  </si>
  <si>
    <t>2015.05.28  14:37:00</t>
  </si>
  <si>
    <t>2015.05.28  14:37:30</t>
  </si>
  <si>
    <t>2015.05.28  14:38:00</t>
  </si>
  <si>
    <t>Tap</t>
  </si>
  <si>
    <t>Nitrate</t>
  </si>
  <si>
    <t>NO3 (mg/L)</t>
  </si>
  <si>
    <t>Testing</t>
  </si>
  <si>
    <t>2015.05.28  14:06:00</t>
  </si>
  <si>
    <t>2015.05.28  14:07:30</t>
  </si>
  <si>
    <t>2015.05.28  14:09:00</t>
  </si>
  <si>
    <t>2015.05.28  14:10:30</t>
  </si>
  <si>
    <t>2015.05.28  14:12:00</t>
  </si>
  <si>
    <t>2015.05.28  14:13:30</t>
  </si>
  <si>
    <t>2015.05.28  14:15:00</t>
  </si>
  <si>
    <t>2015.05.28  14:16:30</t>
  </si>
  <si>
    <t>2015.05.28  14:18:00</t>
  </si>
  <si>
    <t>2015.05.28  14:19:30</t>
  </si>
  <si>
    <t>2015.05.28  14:21:00</t>
  </si>
  <si>
    <t>2015.05.28  14:22:30</t>
  </si>
  <si>
    <t>2015.05.28  14:24:00</t>
  </si>
  <si>
    <t>2015.05.28  14:25:30</t>
  </si>
  <si>
    <t>2015.05.28  14:27:00</t>
  </si>
  <si>
    <t>2015.05.28  14:28:30</t>
  </si>
  <si>
    <t>2015.05.28  14:30:00</t>
  </si>
  <si>
    <t>2015.05.28  14:31:30</t>
  </si>
  <si>
    <t>2015.05.28  14:33:00</t>
  </si>
  <si>
    <t>2015.05.28  14:34:30</t>
  </si>
  <si>
    <t>2015.05.28  14:49:30</t>
  </si>
  <si>
    <t>2015.05.28  14:50:00</t>
  </si>
  <si>
    <t>2015.05.28  14:50:30</t>
  </si>
  <si>
    <t>2015.05.28  14:51:00</t>
  </si>
  <si>
    <t>2015.05.28  15:55:48</t>
  </si>
  <si>
    <t>2015.05.28  15:56:20</t>
  </si>
  <si>
    <t>2015.05.28  15:56:40</t>
  </si>
  <si>
    <t>2015.05.28  15:57:10</t>
  </si>
  <si>
    <t>2015.05.28  15:57:40</t>
  </si>
  <si>
    <t>NO3</t>
  </si>
  <si>
    <t>2015.05.28  15:04:40</t>
  </si>
  <si>
    <t>2015.05.28  15:07:00</t>
  </si>
  <si>
    <t>2015.05.28  15:09:20</t>
  </si>
  <si>
    <t>2015.05.28  15:11:40</t>
  </si>
  <si>
    <t>2015.05.28  15:14:00</t>
  </si>
  <si>
    <t>2015.05.28  15:16:20</t>
  </si>
  <si>
    <t>2015.05.28  15:18:40</t>
  </si>
  <si>
    <t>2015.05.28  15:21:00</t>
  </si>
  <si>
    <t>2015.05.28  15:23:20</t>
  </si>
  <si>
    <t>2015.05.28  15:25:40</t>
  </si>
  <si>
    <t>2015.05.28  15:28:00</t>
  </si>
  <si>
    <t>2015.05.28  15:30:20</t>
  </si>
  <si>
    <t>2015.05.28  15:32:40</t>
  </si>
  <si>
    <t>2015.05.28  15:35:00</t>
  </si>
  <si>
    <t>2015.05.28  15:37:20</t>
  </si>
  <si>
    <t>2015.05.28  15:39:40</t>
  </si>
  <si>
    <t>2015.05.28  15:42:00</t>
  </si>
  <si>
    <t>2015.05.28  15:44:20</t>
  </si>
  <si>
    <t>2015.05.28  15:46:40</t>
  </si>
  <si>
    <t>2015.05.28  15:49:00</t>
  </si>
  <si>
    <t xml:space="preserve">Tap </t>
  </si>
  <si>
    <t>2015.05.28  16:15:00</t>
  </si>
  <si>
    <t>2015.05.28  16:15:30</t>
  </si>
  <si>
    <t>2015.05.28  16:16:00</t>
  </si>
  <si>
    <t>2015.05.28  16:16:30</t>
  </si>
  <si>
    <t>2015.05.28  16:17:00</t>
  </si>
  <si>
    <t>2015.05.28  16:17:30</t>
  </si>
  <si>
    <t>2015.05.28  16:18:00</t>
  </si>
  <si>
    <t>2015.05.28  17:44:35</t>
  </si>
  <si>
    <t>2015.05.28  17:45:00</t>
  </si>
  <si>
    <t>2015.05.28  17:45:30</t>
  </si>
  <si>
    <t>2015.05.28  17:46:00</t>
  </si>
  <si>
    <t>2015.05.28  17:46:30</t>
  </si>
  <si>
    <t>2015.05.28  17:47:00</t>
  </si>
  <si>
    <t>2015.05.28  17:47:30</t>
  </si>
  <si>
    <t>2015.05.28  16:35:00</t>
  </si>
  <si>
    <t>2015.05.28  16:38:30</t>
  </si>
  <si>
    <t>2015.05.28  16:42:00</t>
  </si>
  <si>
    <t>2015.05.28  16:45:30</t>
  </si>
  <si>
    <t>2015.05.28  16:49:00</t>
  </si>
  <si>
    <t>2015.05.28  16:52:30</t>
  </si>
  <si>
    <t>2015.05.28  16:56:00</t>
  </si>
  <si>
    <t>2015.05.28  16:59:30</t>
  </si>
  <si>
    <t>2015.05.28  17:03:00</t>
  </si>
  <si>
    <t>2015.05.28  17:06:30</t>
  </si>
  <si>
    <t>2015.05.28  17:10:00</t>
  </si>
  <si>
    <t>2015.05.28  17:13:30</t>
  </si>
  <si>
    <t>2015.05.28  17:17:00</t>
  </si>
  <si>
    <t>2015.05.28  17:20:30</t>
  </si>
  <si>
    <t>2015.05.28  17:24:00</t>
  </si>
  <si>
    <t>2015.05.28  17:27:30</t>
  </si>
  <si>
    <t>2015.05.28  17:31:00</t>
  </si>
  <si>
    <t>2015.05.28  17:34:30</t>
  </si>
  <si>
    <t>2015.05.28  17:38:00</t>
  </si>
  <si>
    <t>2015.05.28  17:41:30</t>
  </si>
  <si>
    <t>DI</t>
  </si>
  <si>
    <t>2015.05.29  08:20:00</t>
  </si>
  <si>
    <t>2015.05.29  08:20:30</t>
  </si>
  <si>
    <t>2015.05.29  08:21:00</t>
  </si>
  <si>
    <t>2015.05.29  08:21:30</t>
  </si>
  <si>
    <t>2015.05.29  09:36:32</t>
  </si>
  <si>
    <t>2015.05.29  09:37:00</t>
  </si>
  <si>
    <t>2015.05.29  09:37:30</t>
  </si>
  <si>
    <t>2015.05.29  09:38:00</t>
  </si>
  <si>
    <t>2015.05.29  09:38:30</t>
  </si>
  <si>
    <t>2015.05.29  09:39:00</t>
  </si>
  <si>
    <t>2015.05.29  08:26:54</t>
  </si>
  <si>
    <t>2015.05.29  08:31:25</t>
  </si>
  <si>
    <t>2015.05.29  08:33:50</t>
  </si>
  <si>
    <t>2015.05.29  08:36:15</t>
  </si>
  <si>
    <t>2015.05.29  08:48:20</t>
  </si>
  <si>
    <t>2015.05.29  08:50:45</t>
  </si>
  <si>
    <t>2015.05.29  08:53:10</t>
  </si>
  <si>
    <t>2015.05.29  08:55:35</t>
  </si>
  <si>
    <t>2015.05.29  08:58:01</t>
  </si>
  <si>
    <t>2015.05.29  09:00:25</t>
  </si>
  <si>
    <t>2015.05.29  09:02:50</t>
  </si>
  <si>
    <t>2015.05.29  09:05:15</t>
  </si>
  <si>
    <t>2015.05.29  09:07:40</t>
  </si>
  <si>
    <t>2015.05.29  09:10:05</t>
  </si>
  <si>
    <t>2015.05.29  09:12:30</t>
  </si>
  <si>
    <t>2015.05.29  09:14:55</t>
  </si>
  <si>
    <t>2015.05.29  09:17:20</t>
  </si>
  <si>
    <t>2015.05.29  09:19:45</t>
  </si>
  <si>
    <t>2015.05.29  09:22:10</t>
  </si>
  <si>
    <t>2015.05.29  09:24:35</t>
  </si>
  <si>
    <t>2015.05.29  09:27:00</t>
  </si>
  <si>
    <t>2015.05.29  09:49:00</t>
  </si>
  <si>
    <t>2015.05.29  09:49:30</t>
  </si>
  <si>
    <t>2015.05.29  09:50:00</t>
  </si>
  <si>
    <t>2015.05.29  09:50:30</t>
  </si>
  <si>
    <t>2015.05.29  09:51:00</t>
  </si>
  <si>
    <t>2015.05.29  09:51:30</t>
  </si>
  <si>
    <t>2015.05.29  09:52:00</t>
  </si>
  <si>
    <t>2015.05.29  10:05:38</t>
  </si>
  <si>
    <t>2015.05.29  10:10:00</t>
  </si>
  <si>
    <t>2015.05.29  10:13:20</t>
  </si>
  <si>
    <t>2015.05.29  10:16:40</t>
  </si>
  <si>
    <t>2015.05.29  10:20:00</t>
  </si>
  <si>
    <t>2015.05.29  10:23:20</t>
  </si>
  <si>
    <t>2015.05.29  10:26:40</t>
  </si>
  <si>
    <t>2015.05.29  10:30:00</t>
  </si>
  <si>
    <t>2015.05.29  10:33:20</t>
  </si>
  <si>
    <t>2015.05.29  10:36:40</t>
  </si>
  <si>
    <t>2015.05.29  10:40:00</t>
  </si>
  <si>
    <t>2015.05.29  10:43:20</t>
  </si>
  <si>
    <t>2015.05.29  10:46:40</t>
  </si>
  <si>
    <t>2015.05.29  10:50:00</t>
  </si>
  <si>
    <t>2015.05.29  10:53:20</t>
  </si>
  <si>
    <t>2015.05.29  10:56:40</t>
  </si>
  <si>
    <t>2015.05.29  11:00:00</t>
  </si>
  <si>
    <t>2015.05.29  11:03:20</t>
  </si>
  <si>
    <t>2015.05.29  11:06:40</t>
  </si>
  <si>
    <t>2015.05.29  11:10:00</t>
  </si>
  <si>
    <t>2015.05.29  11:13:20</t>
  </si>
  <si>
    <t>2015.05.29  14:16:30</t>
  </si>
  <si>
    <t>2015.05.29  14:18:00</t>
  </si>
  <si>
    <t>2015.05.29  14:19:30</t>
  </si>
  <si>
    <t>2015.05.29  14:21:00</t>
  </si>
  <si>
    <t>2015.05.29  14:22:30</t>
  </si>
  <si>
    <t>2015.05.29  14:24:00</t>
  </si>
  <si>
    <t>2015.05.29  14:25:30</t>
  </si>
  <si>
    <t>2015.05.29  14:27:00</t>
  </si>
  <si>
    <t>2015.05.29  14:28:30</t>
  </si>
  <si>
    <t>2015.05.29  14:30:00</t>
  </si>
  <si>
    <t>2015.05.29  14:31:30</t>
  </si>
  <si>
    <t>2015.05.29  14:33:00</t>
  </si>
  <si>
    <t>2015.05.29  14:34:30</t>
  </si>
  <si>
    <t>2015.05.29  14:36:00</t>
  </si>
  <si>
    <t>2015.05.29  14:37:30</t>
  </si>
  <si>
    <t>2015.05.29  14:39:00</t>
  </si>
  <si>
    <t>2015.05.29  14:40:30</t>
  </si>
  <si>
    <t>2015.05.29  14:42:00</t>
  </si>
  <si>
    <t>2015.05.29  14:43:30</t>
  </si>
  <si>
    <t>2015.05.29  14:45:00</t>
  </si>
  <si>
    <t>2015.05.29  14:46:30</t>
  </si>
  <si>
    <t>2015.05.29  14:48:00</t>
  </si>
  <si>
    <t>2015.05.29  14:49:30</t>
  </si>
  <si>
    <t>2015.05.29  14:51:00</t>
  </si>
  <si>
    <t>2015.05.29  14:52:30</t>
  </si>
  <si>
    <t>2015.05.29  14:54:00</t>
  </si>
  <si>
    <t>2015.05.29  14:55:30</t>
  </si>
  <si>
    <t>2015.05.29  14:57:00</t>
  </si>
  <si>
    <t>2015.05.29  14:58:30</t>
  </si>
  <si>
    <t>This was done simply using all twelve ports two send the same source water (0.5 L tap water)</t>
  </si>
  <si>
    <t>through the multiplexer again and again to see the level of variation induced by the multiplexer</t>
  </si>
  <si>
    <t>2015.05.29  12:42:48</t>
  </si>
  <si>
    <t>2015.05.29  12:43:20</t>
  </si>
  <si>
    <t>2015.05.29  12:43:40</t>
  </si>
  <si>
    <t>2015.05.29  12:44:10</t>
  </si>
  <si>
    <t>2015.05.29  12:44:40</t>
  </si>
  <si>
    <t>2015.05.29  12:45:10</t>
  </si>
  <si>
    <t>2015.05.29  12:45:40</t>
  </si>
  <si>
    <t>2015.05.29  12:46:10</t>
  </si>
  <si>
    <t>2015.05.29  12:46:40</t>
  </si>
  <si>
    <t>2015.05.29  12:47:00</t>
  </si>
  <si>
    <t>2015.05.29  12:47:30</t>
  </si>
  <si>
    <t>2015.05.29  12:48:00</t>
  </si>
  <si>
    <t>2015.05.29  12:48:30</t>
  </si>
  <si>
    <t>2015.05.29  12:49:00</t>
  </si>
  <si>
    <t>2015.05.29  12:49:30</t>
  </si>
  <si>
    <t>2015.05.29  12:50:00</t>
  </si>
  <si>
    <t>2015.05.29  12:50:30</t>
  </si>
  <si>
    <t>2015.05.29  12:51:00</t>
  </si>
  <si>
    <t>2015.05.29  12:51:30</t>
  </si>
  <si>
    <t>2015.05.29  12:52:00</t>
  </si>
  <si>
    <t>2015.05.29  12:52:30</t>
  </si>
  <si>
    <t>2015.05.29  12:53:00</t>
  </si>
  <si>
    <t>2015.05.29  12:53:30</t>
  </si>
  <si>
    <t>2015.05.29  12:54:00</t>
  </si>
  <si>
    <t>2015.05.29  12:54:30</t>
  </si>
  <si>
    <t>2015.05.29  12:55:00</t>
  </si>
  <si>
    <t>2015.05.29  12:55:30</t>
  </si>
  <si>
    <t>2015.05.29  12:56:00</t>
  </si>
  <si>
    <t>2015.05.29  12:56:30</t>
  </si>
  <si>
    <t>2015.05.29  12:57:00</t>
  </si>
  <si>
    <t>2015.05.29  12:57:30</t>
  </si>
  <si>
    <t>2015.05.29  12:58:00</t>
  </si>
  <si>
    <t>2015.05.29  12:58:30</t>
  </si>
  <si>
    <t>2015.05.29  12:59:00</t>
  </si>
  <si>
    <t>2015.05.29  12:59:30</t>
  </si>
  <si>
    <t>2015.05.29  13:00:00</t>
  </si>
  <si>
    <t>2015.05.29  13:00:30</t>
  </si>
  <si>
    <t>2015.05.29  13:01:00</t>
  </si>
  <si>
    <t>2015.05.29  13:01:30</t>
  </si>
  <si>
    <t>2015.05.29  13:02:00</t>
  </si>
  <si>
    <t>2015.05.29  13:05:30</t>
  </si>
  <si>
    <t>2015.05.29  13:06:00</t>
  </si>
  <si>
    <t>2015.05.29  13:06:30</t>
  </si>
  <si>
    <t>2015.05.29  13:07:00</t>
  </si>
  <si>
    <t>2015.05.29  13:07:30</t>
  </si>
  <si>
    <t>2015.05.29  13:08:00</t>
  </si>
  <si>
    <t>2015.05.29  13:08:30</t>
  </si>
  <si>
    <t>2015.05.29  13:09:00</t>
  </si>
  <si>
    <t>2015.05.29  13:09:30</t>
  </si>
  <si>
    <t>2015.05.29  13:10:00</t>
  </si>
  <si>
    <t>2015.05.29  13:10:30</t>
  </si>
  <si>
    <t>2015.05.29  13:11:00</t>
  </si>
  <si>
    <t>2015.05.29  13:11:30</t>
  </si>
  <si>
    <t>2015.05.29  13:12:00</t>
  </si>
  <si>
    <t>2015.05.29  13:12:30</t>
  </si>
  <si>
    <t>2015.05.29  13:13:00</t>
  </si>
  <si>
    <t>2015.05.29  13:13:30</t>
  </si>
  <si>
    <t>2015.05.29  13:14:00</t>
  </si>
  <si>
    <t>2015.05.29  13:14:30</t>
  </si>
  <si>
    <t>2015.05.29  13:15:00</t>
  </si>
  <si>
    <t>2015.05.29  13:15:30</t>
  </si>
  <si>
    <t>2015.05.29  13:16:00</t>
  </si>
  <si>
    <t>2015.05.29  13:16:30</t>
  </si>
  <si>
    <t>2015.05.29  13:17:00</t>
  </si>
  <si>
    <t>2015.05.29  13:17:30</t>
  </si>
  <si>
    <t>2015.05.29  13:18:00</t>
  </si>
  <si>
    <t>2015.05.29  13:18:30</t>
  </si>
  <si>
    <t>2015.05.29  13:19:00</t>
  </si>
  <si>
    <t>2015.05.29  13:19:30</t>
  </si>
  <si>
    <t>2015.05.29  13:20:00</t>
  </si>
  <si>
    <t>2015.05.29  13:20:30</t>
  </si>
  <si>
    <t>2015.05.29  13:21:00</t>
  </si>
  <si>
    <t>2015.05.29  13:21:30</t>
  </si>
  <si>
    <t>2015.05.29  13:22:00</t>
  </si>
  <si>
    <t>2015.05.29  13:22:30</t>
  </si>
  <si>
    <t>2015.05.29  13:23:00</t>
  </si>
  <si>
    <t>2015.05.29  13:23:30</t>
  </si>
  <si>
    <t>2015.05.29  13:24:00</t>
  </si>
  <si>
    <t>2015.05.29  13:24:30</t>
  </si>
  <si>
    <t>2015.05.29  13:25:00</t>
  </si>
  <si>
    <t>2015.05.29  13:25:30</t>
  </si>
  <si>
    <t>2015.05.29  13:26:00</t>
  </si>
  <si>
    <t>Std Dev</t>
  </si>
  <si>
    <t>Mean</t>
  </si>
  <si>
    <t>std dev</t>
  </si>
  <si>
    <t>mean</t>
  </si>
  <si>
    <t>cov</t>
  </si>
  <si>
    <t>2015.06.01  09:13:00</t>
  </si>
  <si>
    <t>2015.06.01  09:13:30</t>
  </si>
  <si>
    <t>2015.06.01  09:14:00</t>
  </si>
  <si>
    <t>2015.06.01  09:14:30</t>
  </si>
  <si>
    <t>2015.06.01  09:15:00</t>
  </si>
  <si>
    <t>2015.06.01  09:15:30</t>
  </si>
  <si>
    <t>2015.06.01  11:10:58</t>
  </si>
  <si>
    <t>2015.06.01  11:11:30</t>
  </si>
  <si>
    <t>2015.06.01  11:12:00</t>
  </si>
  <si>
    <t>2015.06.01  11:12:30</t>
  </si>
  <si>
    <t>2015.06.01  11:13:00</t>
  </si>
  <si>
    <t>2015.06.01  11:13:30</t>
  </si>
  <si>
    <t>2015.06.01  11:14:00</t>
  </si>
  <si>
    <t>2015.06.01  11:14:30</t>
  </si>
  <si>
    <t>2015.06.01  11:15:00</t>
  </si>
  <si>
    <t>2015.06.01  09:23:33</t>
  </si>
  <si>
    <t>2015.06.01  09:31:30</t>
  </si>
  <si>
    <t>2015.06.01  09:36:00</t>
  </si>
  <si>
    <t>2015.06.01  09:40:30</t>
  </si>
  <si>
    <t>2015.06.01  09:45:00</t>
  </si>
  <si>
    <t>2015.06.01  09:49:30</t>
  </si>
  <si>
    <t>2015.06.01  09:54:00</t>
  </si>
  <si>
    <t>2015.06.01  09:58:30</t>
  </si>
  <si>
    <t>2015.06.01  10:03:00</t>
  </si>
  <si>
    <t>2015.06.01  10:07:30</t>
  </si>
  <si>
    <t>2015.06.01  10:12:00</t>
  </si>
  <si>
    <t>2015.06.01  10:16:30</t>
  </si>
  <si>
    <t>2015.06.01  10:21:00</t>
  </si>
  <si>
    <t>2015.06.01  10:25:30</t>
  </si>
  <si>
    <t>2015.06.01  10:30:00</t>
  </si>
  <si>
    <t>2015.06.01  10:34:30</t>
  </si>
  <si>
    <t>2015.06.01  10:39:00</t>
  </si>
  <si>
    <t>2015.06.01  10:43:30</t>
  </si>
  <si>
    <t>2015.06.01  10:48:00</t>
  </si>
  <si>
    <t>2015.06.01  10:52:30</t>
  </si>
  <si>
    <t>% Change</t>
  </si>
  <si>
    <t>% Change over Difference in Con.</t>
  </si>
  <si>
    <t xml:space="preserve">NO3-Neq </t>
  </si>
  <si>
    <t>% Change over Diff in Conc.</t>
  </si>
  <si>
    <t>mu</t>
  </si>
  <si>
    <t>pr</t>
  </si>
  <si>
    <t>tester</t>
  </si>
  <si>
    <t>tester2</t>
  </si>
  <si>
    <t>`</t>
  </si>
  <si>
    <t>tester4</t>
  </si>
  <si>
    <t>.</t>
  </si>
  <si>
    <t>2x Cuvette</t>
  </si>
  <si>
    <t>Conc High</t>
  </si>
  <si>
    <t>satt p-value</t>
  </si>
  <si>
    <t>pooled p-value</t>
  </si>
  <si>
    <t>Conc Low</t>
  </si>
  <si>
    <t>Conf Int</t>
  </si>
  <si>
    <t>&lt;0.0001</t>
  </si>
  <si>
    <t>(-1.59,-1.37)</t>
  </si>
  <si>
    <t>&lt;0.0002</t>
  </si>
  <si>
    <t>(1.29,2.10)</t>
  </si>
  <si>
    <t>4x Cuvette</t>
  </si>
  <si>
    <t>(0.15,0.18)</t>
  </si>
  <si>
    <t>(-0.19,-0.14)</t>
  </si>
  <si>
    <t>10x Cuvette</t>
  </si>
  <si>
    <t>(-0.03,0.01)</t>
  </si>
  <si>
    <t>(0.06,0.09)</t>
  </si>
  <si>
    <t>2x Cuvette, DI</t>
  </si>
  <si>
    <t>4x Cuvette, DI</t>
  </si>
  <si>
    <t>10x Cuvette, DI</t>
  </si>
  <si>
    <t>(-1.74,-1.41)</t>
  </si>
  <si>
    <t>(0.28,0.35)</t>
  </si>
  <si>
    <t>(-0.11,-0.07)</t>
  </si>
  <si>
    <t>(0.04,0.08)</t>
  </si>
  <si>
    <t>(-0.06,-0.02)</t>
  </si>
  <si>
    <t>(-0.02,0.04)</t>
  </si>
  <si>
    <t>2015.05.29  15:30:00</t>
  </si>
  <si>
    <t>2015.05.29  15:31:30</t>
  </si>
  <si>
    <t>2015.05.29  15:33:00</t>
  </si>
  <si>
    <t>2015.05.29  15:34:30</t>
  </si>
  <si>
    <t>2015.05.29  15:36:00</t>
  </si>
  <si>
    <t>2015.05.29  15:37:30</t>
  </si>
  <si>
    <t>2015.05.29  15:39:00</t>
  </si>
  <si>
    <t>2015.05.29  15:40:30</t>
  </si>
  <si>
    <t>2015.05.29  15:42:00</t>
  </si>
  <si>
    <t>2015.05.29  15:43:30</t>
  </si>
  <si>
    <t>2015.05.29  15:45:00</t>
  </si>
  <si>
    <t>2015.05.29  15:46:30</t>
  </si>
  <si>
    <t>2015.05.29  15:48:00</t>
  </si>
  <si>
    <t>2015.05.29  15:49:30</t>
  </si>
  <si>
    <t>2015.05.29  15:51:00</t>
  </si>
  <si>
    <t>2015.05.29  15:52:30</t>
  </si>
  <si>
    <t>2015.05.29  15:54:00</t>
  </si>
  <si>
    <t>2015.05.29  15:55:30</t>
  </si>
  <si>
    <t>2015.05.29  15:57:00</t>
  </si>
  <si>
    <t>2015.05.29  15:58:30</t>
  </si>
  <si>
    <t>2015.05.29  16:00:00</t>
  </si>
  <si>
    <t>2015.05.29  16:01:30</t>
  </si>
  <si>
    <t>2015.05.29  16:03:00</t>
  </si>
  <si>
    <t>2015.05.29  16:04:30</t>
  </si>
  <si>
    <t>2015.05.29  16:06:00</t>
  </si>
  <si>
    <t>2015.05.29  16:07:30</t>
  </si>
  <si>
    <t>2015.05.29  16:09:00</t>
  </si>
  <si>
    <t>tester7</t>
  </si>
  <si>
    <t>cuvette</t>
  </si>
  <si>
    <t>multi</t>
  </si>
  <si>
    <t>Cuvette vs Multi</t>
  </si>
  <si>
    <t>(-0.001,0.020)</t>
  </si>
  <si>
    <t>(0.019,0.034)</t>
  </si>
  <si>
    <t>**this final test looked at the difference between taking a sample of a volume of water, filling the cuvette with it</t>
  </si>
  <si>
    <t>and taking repeated measurements of that sample volume, and the measurements obtained when using the multiplexer</t>
  </si>
  <si>
    <t xml:space="preserve">to sample repeatedly out of the same source of water.  Any variation betweeen the means seen would likely only be </t>
  </si>
  <si>
    <t>variation induced by using the multiplexer.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</si>
</sst>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topLeftCell="B1" workbookViewId="0">
      <selection activeCell="D15" sqref="D15"/>
    </sheetView>
  </sheetViews>
  <sheetFormatPr defaultRowHeight="14.4" x14ac:dyDescent="0.3"/>
  <cols>
    <col min="2" max="2" width="11.109375" customWidth="1"/>
    <col min="12" max="12" width="25.88671875" customWidth="1"/>
    <col min="13" max="13" width="28.33203125" customWidth="1"/>
  </cols>
  <sheetData>
    <row r="2" spans="1:15" x14ac:dyDescent="0.3">
      <c r="G2" t="s">
        <v>14</v>
      </c>
    </row>
    <row r="3" spans="1:15" x14ac:dyDescent="0.3">
      <c r="A3" t="s">
        <v>11</v>
      </c>
      <c r="B3" t="s">
        <v>13</v>
      </c>
      <c r="D3" t="s">
        <v>12</v>
      </c>
      <c r="G3" t="s">
        <v>6</v>
      </c>
      <c r="M3" t="s">
        <v>319</v>
      </c>
    </row>
    <row r="4" spans="1:15" x14ac:dyDescent="0.3">
      <c r="A4" t="s">
        <v>2</v>
      </c>
      <c r="B4">
        <v>0.11899999999999999</v>
      </c>
      <c r="D4" t="s">
        <v>7</v>
      </c>
      <c r="E4">
        <v>14.722</v>
      </c>
      <c r="G4" t="s">
        <v>0</v>
      </c>
      <c r="H4" t="s">
        <v>1</v>
      </c>
      <c r="M4" t="s">
        <v>317</v>
      </c>
      <c r="N4">
        <v>12.952</v>
      </c>
      <c r="O4">
        <v>1.429</v>
      </c>
    </row>
    <row r="5" spans="1:15" x14ac:dyDescent="0.3">
      <c r="A5" t="s">
        <v>3</v>
      </c>
      <c r="B5">
        <v>0.113</v>
      </c>
      <c r="D5" t="s">
        <v>8</v>
      </c>
      <c r="E5">
        <v>14.680999999999999</v>
      </c>
      <c r="G5" t="s">
        <v>15</v>
      </c>
      <c r="H5">
        <v>0.14899999999999999</v>
      </c>
      <c r="I5" t="s">
        <v>11</v>
      </c>
      <c r="J5" t="s">
        <v>313</v>
      </c>
      <c r="K5" t="s">
        <v>313</v>
      </c>
      <c r="L5" t="s">
        <v>314</v>
      </c>
      <c r="M5" t="s">
        <v>317</v>
      </c>
      <c r="N5">
        <v>13.041</v>
      </c>
      <c r="O5">
        <v>1.4239999999999999</v>
      </c>
    </row>
    <row r="6" spans="1:15" x14ac:dyDescent="0.3">
      <c r="A6" t="s">
        <v>4</v>
      </c>
      <c r="B6">
        <v>0.105</v>
      </c>
      <c r="D6" t="s">
        <v>9</v>
      </c>
      <c r="E6">
        <v>14.738</v>
      </c>
      <c r="G6" t="s">
        <v>16</v>
      </c>
      <c r="H6">
        <v>12.952</v>
      </c>
      <c r="I6" t="s">
        <v>12</v>
      </c>
      <c r="J6">
        <f>((H6-E$9)/E$9)</f>
        <v>-0.11974989805627285</v>
      </c>
      <c r="L6" s="1">
        <f>J6/(E$9-B$9)*100</f>
        <v>-0.82033120211178345</v>
      </c>
      <c r="M6" t="s">
        <v>317</v>
      </c>
      <c r="N6">
        <v>13.427</v>
      </c>
      <c r="O6">
        <v>1.4870000000000001</v>
      </c>
    </row>
    <row r="7" spans="1:15" x14ac:dyDescent="0.3">
      <c r="A7" t="s">
        <v>5</v>
      </c>
      <c r="B7">
        <v>0.128</v>
      </c>
      <c r="D7" t="s">
        <v>10</v>
      </c>
      <c r="E7">
        <v>14.715</v>
      </c>
      <c r="G7" t="s">
        <v>17</v>
      </c>
      <c r="H7">
        <v>1.429</v>
      </c>
      <c r="I7" t="s">
        <v>11</v>
      </c>
      <c r="J7">
        <f>(H7-B$9)/B$9</f>
        <v>11.292473118279572</v>
      </c>
      <c r="L7" s="1">
        <f t="shared" ref="L7:L24" si="0">J7/(E$9-B$9)*100</f>
        <v>77.357627841822023</v>
      </c>
      <c r="M7" t="s">
        <v>317</v>
      </c>
      <c r="N7">
        <v>13.291</v>
      </c>
      <c r="O7">
        <v>1.639</v>
      </c>
    </row>
    <row r="8" spans="1:15" x14ac:dyDescent="0.3">
      <c r="B8">
        <f>_xlfn.STDEV.S(B4:B7)</f>
        <v>9.708243919473801E-3</v>
      </c>
      <c r="E8">
        <f t="shared" ref="E8" si="1">_xlfn.STDEV.S(E4:E7)</f>
        <v>2.4013884872437347E-2</v>
      </c>
      <c r="G8" t="s">
        <v>18</v>
      </c>
      <c r="H8">
        <v>13.041</v>
      </c>
      <c r="I8" t="s">
        <v>12</v>
      </c>
      <c r="J8">
        <f t="shared" ref="J8:J24" si="2">((H8-E$9)/E$9)</f>
        <v>-0.11370123691722159</v>
      </c>
      <c r="L8" s="1">
        <f t="shared" si="0"/>
        <v>-0.77889563060897471</v>
      </c>
      <c r="M8" t="s">
        <v>317</v>
      </c>
      <c r="N8">
        <v>13.324</v>
      </c>
      <c r="O8">
        <v>1.8</v>
      </c>
    </row>
    <row r="9" spans="1:15" x14ac:dyDescent="0.3">
      <c r="A9" t="s">
        <v>276</v>
      </c>
      <c r="B9">
        <f>AVERAGE(B4:B7)</f>
        <v>0.11624999999999999</v>
      </c>
      <c r="E9">
        <f t="shared" ref="E9" si="3">AVERAGE(E4:E7)</f>
        <v>14.713999999999999</v>
      </c>
      <c r="G9" t="s">
        <v>19</v>
      </c>
      <c r="H9">
        <v>1.4239999999999999</v>
      </c>
      <c r="I9" t="s">
        <v>11</v>
      </c>
      <c r="J9">
        <f>(H9-B$9)/B$9</f>
        <v>11.249462365591398</v>
      </c>
      <c r="L9" s="1">
        <f t="shared" si="0"/>
        <v>77.062988238539504</v>
      </c>
      <c r="M9" t="s">
        <v>317</v>
      </c>
      <c r="N9">
        <v>13.225</v>
      </c>
      <c r="O9">
        <v>1.8149999999999999</v>
      </c>
    </row>
    <row r="10" spans="1:15" x14ac:dyDescent="0.3">
      <c r="B10">
        <f>B8/B9</f>
        <v>8.3511775651387538E-2</v>
      </c>
      <c r="E10">
        <f t="shared" ref="E10" si="4">E8/E9</f>
        <v>1.6320432834332846E-3</v>
      </c>
      <c r="G10" t="s">
        <v>20</v>
      </c>
      <c r="H10">
        <v>13.427</v>
      </c>
      <c r="I10" t="s">
        <v>12</v>
      </c>
      <c r="J10">
        <f t="shared" si="2"/>
        <v>-8.7467717819763438E-2</v>
      </c>
      <c r="L10" s="1">
        <f t="shared" si="0"/>
        <v>-0.59918629802376022</v>
      </c>
      <c r="M10" t="s">
        <v>317</v>
      </c>
      <c r="N10">
        <v>13.292</v>
      </c>
      <c r="O10">
        <v>1.7490000000000001</v>
      </c>
    </row>
    <row r="11" spans="1:15" x14ac:dyDescent="0.3">
      <c r="G11" t="s">
        <v>21</v>
      </c>
      <c r="H11">
        <v>1.4870000000000001</v>
      </c>
      <c r="I11" t="s">
        <v>11</v>
      </c>
      <c r="J11">
        <f>(H11-B$9)/B$9</f>
        <v>11.791397849462367</v>
      </c>
      <c r="L11" s="1">
        <f t="shared" si="0"/>
        <v>80.775447239899094</v>
      </c>
      <c r="M11" t="s">
        <v>317</v>
      </c>
      <c r="N11">
        <v>13.132</v>
      </c>
      <c r="O11">
        <v>1.8320000000000001</v>
      </c>
    </row>
    <row r="12" spans="1:15" x14ac:dyDescent="0.3">
      <c r="G12" t="s">
        <v>22</v>
      </c>
      <c r="H12">
        <v>13.291</v>
      </c>
      <c r="I12" t="s">
        <v>12</v>
      </c>
      <c r="J12">
        <f t="shared" si="2"/>
        <v>-9.6710615740111347E-2</v>
      </c>
      <c r="L12" s="1">
        <f t="shared" si="0"/>
        <v>-0.66250357582580433</v>
      </c>
      <c r="M12" t="s">
        <v>317</v>
      </c>
      <c r="N12">
        <v>13.241</v>
      </c>
      <c r="O12">
        <v>3.1480000000000001</v>
      </c>
    </row>
    <row r="13" spans="1:15" x14ac:dyDescent="0.3">
      <c r="G13" t="s">
        <v>23</v>
      </c>
      <c r="H13">
        <v>1.639</v>
      </c>
      <c r="I13" t="s">
        <v>11</v>
      </c>
      <c r="J13">
        <f>(H13-B$9)/B$9</f>
        <v>13.098924731182796</v>
      </c>
      <c r="L13" s="1">
        <f t="shared" si="0"/>
        <v>89.732491179687273</v>
      </c>
      <c r="M13" t="s">
        <v>317</v>
      </c>
      <c r="N13">
        <v>13.404999999999999</v>
      </c>
    </row>
    <row r="14" spans="1:15" x14ac:dyDescent="0.3">
      <c r="D14">
        <f>14.7/0.11</f>
        <v>133.63636363636363</v>
      </c>
      <c r="G14" t="s">
        <v>24</v>
      </c>
      <c r="H14">
        <v>13.324</v>
      </c>
      <c r="I14" t="s">
        <v>12</v>
      </c>
      <c r="J14">
        <f t="shared" si="2"/>
        <v>-9.4467853744732835E-2</v>
      </c>
      <c r="L14" s="1">
        <f t="shared" si="0"/>
        <v>-0.64713982459442621</v>
      </c>
      <c r="M14" t="s">
        <v>318</v>
      </c>
      <c r="N14">
        <v>14.722</v>
      </c>
      <c r="O14">
        <v>0.11899999999999999</v>
      </c>
    </row>
    <row r="15" spans="1:15" x14ac:dyDescent="0.3">
      <c r="G15" t="s">
        <v>25</v>
      </c>
      <c r="H15">
        <v>1.8</v>
      </c>
      <c r="I15" t="s">
        <v>11</v>
      </c>
      <c r="J15">
        <f>(H15-B$9)/B$9</f>
        <v>14.483870967741938</v>
      </c>
      <c r="L15" s="1">
        <f t="shared" si="0"/>
        <v>99.219886405383988</v>
      </c>
      <c r="M15" t="s">
        <v>318</v>
      </c>
      <c r="N15">
        <v>14.680999999999999</v>
      </c>
      <c r="O15">
        <v>0.113</v>
      </c>
    </row>
    <row r="16" spans="1:15" x14ac:dyDescent="0.3">
      <c r="G16" t="s">
        <v>26</v>
      </c>
      <c r="H16">
        <v>13.225</v>
      </c>
      <c r="I16" t="s">
        <v>12</v>
      </c>
      <c r="J16">
        <f t="shared" si="2"/>
        <v>-0.1011961397308685</v>
      </c>
      <c r="L16" s="1">
        <f t="shared" si="0"/>
        <v>-0.69323107828856168</v>
      </c>
      <c r="M16" t="s">
        <v>318</v>
      </c>
      <c r="N16">
        <v>14.738</v>
      </c>
      <c r="O16">
        <v>0.105</v>
      </c>
    </row>
    <row r="17" spans="7:15" x14ac:dyDescent="0.3">
      <c r="G17" t="s">
        <v>27</v>
      </c>
      <c r="H17">
        <v>1.8149999999999999</v>
      </c>
      <c r="I17" t="s">
        <v>11</v>
      </c>
      <c r="J17">
        <f>(H17-B$9)/B$9</f>
        <v>14.612903225806452</v>
      </c>
      <c r="L17" s="1">
        <f t="shared" si="0"/>
        <v>100.10380521523147</v>
      </c>
      <c r="M17" t="s">
        <v>318</v>
      </c>
      <c r="N17">
        <v>14.715</v>
      </c>
      <c r="O17">
        <v>0.128</v>
      </c>
    </row>
    <row r="18" spans="7:15" x14ac:dyDescent="0.3">
      <c r="G18" t="s">
        <v>28</v>
      </c>
      <c r="H18">
        <v>13.292</v>
      </c>
      <c r="I18" t="s">
        <v>12</v>
      </c>
      <c r="J18">
        <f t="shared" si="2"/>
        <v>-9.6642653255402944E-2</v>
      </c>
      <c r="L18" s="1">
        <f t="shared" si="0"/>
        <v>-0.66203800760667197</v>
      </c>
    </row>
    <row r="19" spans="7:15" x14ac:dyDescent="0.3">
      <c r="G19" t="s">
        <v>29</v>
      </c>
      <c r="H19">
        <v>1.7490000000000001</v>
      </c>
      <c r="I19" t="s">
        <v>11</v>
      </c>
      <c r="J19">
        <f>(H19-B$9)/B$9</f>
        <v>14.045161290322582</v>
      </c>
      <c r="L19" s="1">
        <f t="shared" si="0"/>
        <v>96.21456245190241</v>
      </c>
    </row>
    <row r="20" spans="7:15" x14ac:dyDescent="0.3">
      <c r="G20" t="s">
        <v>30</v>
      </c>
      <c r="H20">
        <v>13.132</v>
      </c>
      <c r="I20" t="s">
        <v>12</v>
      </c>
      <c r="J20">
        <f t="shared" si="2"/>
        <v>-0.10751665080875351</v>
      </c>
      <c r="L20" s="1">
        <f t="shared" si="0"/>
        <v>-0.73652892266790115</v>
      </c>
    </row>
    <row r="21" spans="7:15" x14ac:dyDescent="0.3">
      <c r="G21" t="s">
        <v>31</v>
      </c>
      <c r="H21">
        <v>1.8320000000000001</v>
      </c>
      <c r="I21" t="s">
        <v>11</v>
      </c>
      <c r="J21">
        <f>(H21-B$9)/B$9</f>
        <v>14.759139784946239</v>
      </c>
      <c r="L21" s="1">
        <f t="shared" si="0"/>
        <v>101.10557986639202</v>
      </c>
    </row>
    <row r="22" spans="7:15" x14ac:dyDescent="0.3">
      <c r="G22" t="s">
        <v>32</v>
      </c>
      <c r="H22">
        <v>13.241</v>
      </c>
      <c r="I22" t="s">
        <v>12</v>
      </c>
      <c r="J22">
        <f t="shared" si="2"/>
        <v>-0.10010873997553345</v>
      </c>
      <c r="L22" s="1">
        <f t="shared" si="0"/>
        <v>-0.68578198678243885</v>
      </c>
    </row>
    <row r="23" spans="7:15" x14ac:dyDescent="0.3">
      <c r="G23" t="s">
        <v>33</v>
      </c>
      <c r="H23">
        <v>3.1480000000000001</v>
      </c>
      <c r="I23" t="s">
        <v>11</v>
      </c>
      <c r="J23">
        <f>(H23-B$9)/B$9</f>
        <v>26.079569892473121</v>
      </c>
      <c r="L23" s="1">
        <f t="shared" si="0"/>
        <v>178.65472345034766</v>
      </c>
    </row>
    <row r="24" spans="7:15" x14ac:dyDescent="0.3">
      <c r="G24" t="s">
        <v>34</v>
      </c>
      <c r="H24">
        <v>13.404999999999999</v>
      </c>
      <c r="I24" t="s">
        <v>12</v>
      </c>
      <c r="J24">
        <f t="shared" si="2"/>
        <v>-8.8962892483349154E-2</v>
      </c>
      <c r="L24" s="1">
        <f t="shared" si="0"/>
        <v>-0.60942879884467926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4"/>
  <sheetViews>
    <sheetView workbookViewId="0">
      <selection activeCell="C19" sqref="C19"/>
    </sheetView>
  </sheetViews>
  <sheetFormatPr defaultRowHeight="14.4" x14ac:dyDescent="0.3"/>
  <cols>
    <col min="12" max="12" width="23.6640625" bestFit="1" customWidth="1"/>
  </cols>
  <sheetData>
    <row r="3" spans="1:16" x14ac:dyDescent="0.3">
      <c r="A3" t="s">
        <v>11</v>
      </c>
      <c r="B3" t="s">
        <v>13</v>
      </c>
      <c r="D3" t="s">
        <v>44</v>
      </c>
    </row>
    <row r="4" spans="1:16" x14ac:dyDescent="0.3">
      <c r="A4" t="s">
        <v>0</v>
      </c>
      <c r="D4" t="s">
        <v>39</v>
      </c>
      <c r="E4">
        <v>14.712999999999999</v>
      </c>
      <c r="H4" t="s">
        <v>0</v>
      </c>
      <c r="I4" t="s">
        <v>315</v>
      </c>
      <c r="K4" t="s">
        <v>313</v>
      </c>
      <c r="L4" t="s">
        <v>316</v>
      </c>
      <c r="N4" t="s">
        <v>320</v>
      </c>
    </row>
    <row r="5" spans="1:16" x14ac:dyDescent="0.3">
      <c r="A5" t="s">
        <v>35</v>
      </c>
      <c r="B5">
        <v>0.09</v>
      </c>
      <c r="D5" t="s">
        <v>40</v>
      </c>
      <c r="E5">
        <v>14.715999999999999</v>
      </c>
      <c r="H5" t="s">
        <v>45</v>
      </c>
      <c r="I5">
        <v>0.26200000000000001</v>
      </c>
      <c r="J5" t="s">
        <v>65</v>
      </c>
      <c r="K5">
        <f>(I5-B$11)/B$11</f>
        <v>1.9273743016759779</v>
      </c>
      <c r="L5" s="1">
        <f>K5/(E$11-B$11)*100</f>
        <v>13.186968179367998</v>
      </c>
      <c r="N5" t="s">
        <v>317</v>
      </c>
      <c r="O5">
        <v>14.510999999999999</v>
      </c>
      <c r="P5">
        <v>0.26200000000000001</v>
      </c>
    </row>
    <row r="6" spans="1:16" x14ac:dyDescent="0.3">
      <c r="A6" t="s">
        <v>36</v>
      </c>
      <c r="B6">
        <v>0.10100000000000001</v>
      </c>
      <c r="D6" t="s">
        <v>41</v>
      </c>
      <c r="E6">
        <v>14.706</v>
      </c>
      <c r="H6" t="s">
        <v>46</v>
      </c>
      <c r="I6">
        <v>14.510999999999999</v>
      </c>
      <c r="J6" t="s">
        <v>12</v>
      </c>
      <c r="K6">
        <f>(I6-E$11)/E$11</f>
        <v>-1.3209568011424509E-2</v>
      </c>
      <c r="L6" s="1">
        <f t="shared" ref="L6:L24" si="0">K6/(E$11-B$11)*100</f>
        <v>-9.0378995340126292E-2</v>
      </c>
      <c r="N6" t="s">
        <v>317</v>
      </c>
      <c r="O6">
        <v>14.481</v>
      </c>
      <c r="P6">
        <v>0.26600000000000001</v>
      </c>
    </row>
    <row r="7" spans="1:16" x14ac:dyDescent="0.3">
      <c r="A7" t="s">
        <v>37</v>
      </c>
      <c r="B7">
        <v>7.3999999999999996E-2</v>
      </c>
      <c r="D7" t="s">
        <v>42</v>
      </c>
      <c r="E7">
        <v>14.680999999999999</v>
      </c>
      <c r="G7" t="s">
        <v>321</v>
      </c>
      <c r="H7" t="s">
        <v>47</v>
      </c>
      <c r="I7">
        <v>0.26600000000000001</v>
      </c>
      <c r="J7" t="s">
        <v>65</v>
      </c>
      <c r="K7">
        <f t="shared" ref="K7:K23" si="1">(I7-B$11)/B$11</f>
        <v>1.9720670391061454</v>
      </c>
      <c r="L7" s="1">
        <f t="shared" si="0"/>
        <v>13.492752948744643</v>
      </c>
      <c r="N7" t="s">
        <v>317</v>
      </c>
      <c r="O7">
        <v>14.582000000000001</v>
      </c>
      <c r="P7">
        <v>0.249</v>
      </c>
    </row>
    <row r="8" spans="1:16" x14ac:dyDescent="0.3">
      <c r="A8" t="s">
        <v>38</v>
      </c>
      <c r="B8">
        <v>9.2999999999999999E-2</v>
      </c>
      <c r="D8" t="s">
        <v>43</v>
      </c>
      <c r="E8">
        <v>14.718</v>
      </c>
      <c r="H8" t="s">
        <v>48</v>
      </c>
      <c r="I8">
        <v>14.481</v>
      </c>
      <c r="J8" t="s">
        <v>12</v>
      </c>
      <c r="K8">
        <f>(I8-E$11)/E$11</f>
        <v>-1.5249655735196588E-2</v>
      </c>
      <c r="L8" s="1">
        <f t="shared" si="0"/>
        <v>-0.1043371413386011</v>
      </c>
      <c r="N8" t="s">
        <v>317</v>
      </c>
      <c r="O8">
        <v>14.555999999999999</v>
      </c>
      <c r="P8">
        <v>0.28199999999999997</v>
      </c>
    </row>
    <row r="9" spans="1:16" x14ac:dyDescent="0.3">
      <c r="H9" t="s">
        <v>49</v>
      </c>
      <c r="I9">
        <v>0.249</v>
      </c>
      <c r="J9" t="s">
        <v>65</v>
      </c>
      <c r="K9">
        <f t="shared" si="1"/>
        <v>1.782122905027933</v>
      </c>
      <c r="L9" s="1">
        <f t="shared" si="0"/>
        <v>12.193167678893884</v>
      </c>
      <c r="N9" t="s">
        <v>317</v>
      </c>
      <c r="O9">
        <v>14.567</v>
      </c>
      <c r="P9">
        <v>0.23799999999999999</v>
      </c>
    </row>
    <row r="10" spans="1:16" x14ac:dyDescent="0.3">
      <c r="B10">
        <f>_xlfn.STDEV.S(B5:B8)</f>
        <v>1.1328430311977567E-2</v>
      </c>
      <c r="E10">
        <f t="shared" ref="E10" si="2">_xlfn.STDEV.S(E5:E9)</f>
        <v>1.6997548842897166E-2</v>
      </c>
      <c r="H10" t="s">
        <v>50</v>
      </c>
      <c r="I10">
        <v>14.582000000000001</v>
      </c>
      <c r="J10" t="s">
        <v>12</v>
      </c>
      <c r="K10">
        <f>(I10-E$11)/E$11</f>
        <v>-8.3813603984970505E-3</v>
      </c>
      <c r="L10" s="1">
        <f t="shared" si="0"/>
        <v>-5.7344716477067889E-2</v>
      </c>
      <c r="N10" t="s">
        <v>317</v>
      </c>
      <c r="O10">
        <v>14.555</v>
      </c>
      <c r="P10">
        <v>0.26800000000000002</v>
      </c>
    </row>
    <row r="11" spans="1:16" x14ac:dyDescent="0.3">
      <c r="B11">
        <f>AVERAGE(B5:B8)</f>
        <v>8.9499999999999996E-2</v>
      </c>
      <c r="E11">
        <f t="shared" ref="E11" si="3">AVERAGE(E5:E9)</f>
        <v>14.705249999999999</v>
      </c>
      <c r="H11" t="s">
        <v>51</v>
      </c>
      <c r="I11">
        <v>0.28199999999999997</v>
      </c>
      <c r="J11" t="s">
        <v>65</v>
      </c>
      <c r="K11">
        <f t="shared" si="1"/>
        <v>2.1508379888268156</v>
      </c>
      <c r="L11" s="1">
        <f t="shared" si="0"/>
        <v>14.71589202625124</v>
      </c>
      <c r="N11" t="s">
        <v>317</v>
      </c>
      <c r="O11">
        <v>14.555999999999999</v>
      </c>
      <c r="P11">
        <v>0.28199999999999997</v>
      </c>
    </row>
    <row r="12" spans="1:16" x14ac:dyDescent="0.3">
      <c r="B12">
        <f>B10/B11</f>
        <v>0.12657464035729127</v>
      </c>
      <c r="E12">
        <f t="shared" ref="E12" si="4">E10/E11</f>
        <v>1.1558830242870517E-3</v>
      </c>
      <c r="H12" t="s">
        <v>52</v>
      </c>
      <c r="I12">
        <v>14.555999999999999</v>
      </c>
      <c r="J12" t="s">
        <v>12</v>
      </c>
      <c r="K12">
        <f>(I12-E$11)/E$11</f>
        <v>-1.014943642576633E-2</v>
      </c>
      <c r="L12" s="1">
        <f t="shared" si="0"/>
        <v>-6.9441776342413691E-2</v>
      </c>
      <c r="N12" t="s">
        <v>317</v>
      </c>
      <c r="O12">
        <v>14.539</v>
      </c>
      <c r="P12">
        <v>0.26100000000000001</v>
      </c>
    </row>
    <row r="13" spans="1:16" x14ac:dyDescent="0.3">
      <c r="H13" t="s">
        <v>53</v>
      </c>
      <c r="I13">
        <v>0.23799999999999999</v>
      </c>
      <c r="J13" t="s">
        <v>65</v>
      </c>
      <c r="K13">
        <f t="shared" si="1"/>
        <v>1.6592178770949721</v>
      </c>
      <c r="L13" s="1">
        <f t="shared" si="0"/>
        <v>11.352259563108099</v>
      </c>
      <c r="N13" t="s">
        <v>317</v>
      </c>
      <c r="O13">
        <v>14.536</v>
      </c>
      <c r="P13">
        <v>0.222</v>
      </c>
    </row>
    <row r="14" spans="1:16" x14ac:dyDescent="0.3">
      <c r="H14" t="s">
        <v>54</v>
      </c>
      <c r="I14">
        <v>14.567</v>
      </c>
      <c r="J14" t="s">
        <v>12</v>
      </c>
      <c r="K14">
        <f>(I14-E$11)/E$11</f>
        <v>-9.4014042603831512E-3</v>
      </c>
      <c r="L14" s="1">
        <f t="shared" si="0"/>
        <v>-6.4323789476305696E-2</v>
      </c>
      <c r="N14" t="s">
        <v>317</v>
      </c>
      <c r="O14">
        <v>14.54</v>
      </c>
      <c r="P14">
        <v>0.26100000000000001</v>
      </c>
    </row>
    <row r="15" spans="1:16" x14ac:dyDescent="0.3">
      <c r="H15" t="s">
        <v>55</v>
      </c>
      <c r="I15">
        <v>0.26800000000000002</v>
      </c>
      <c r="J15" t="s">
        <v>65</v>
      </c>
      <c r="K15">
        <f t="shared" si="1"/>
        <v>1.9944134078212294</v>
      </c>
      <c r="L15" s="1">
        <f t="shared" si="0"/>
        <v>13.64564533343297</v>
      </c>
      <c r="N15" t="s">
        <v>318</v>
      </c>
      <c r="O15">
        <v>14.712999999999999</v>
      </c>
    </row>
    <row r="16" spans="1:16" x14ac:dyDescent="0.3">
      <c r="H16" t="s">
        <v>56</v>
      </c>
      <c r="I16">
        <v>14.555</v>
      </c>
      <c r="J16" t="s">
        <v>12</v>
      </c>
      <c r="K16">
        <f>(I16-E$11)/E$11</f>
        <v>-1.021743934989203E-2</v>
      </c>
      <c r="L16" s="1">
        <f t="shared" si="0"/>
        <v>-6.9907047875695946E-2</v>
      </c>
      <c r="N16" t="s">
        <v>318</v>
      </c>
      <c r="O16">
        <v>14.715999999999999</v>
      </c>
      <c r="P16">
        <v>0.09</v>
      </c>
    </row>
    <row r="17" spans="3:16" x14ac:dyDescent="0.3">
      <c r="H17" t="s">
        <v>57</v>
      </c>
      <c r="I17">
        <v>0.28199999999999997</v>
      </c>
      <c r="J17" t="s">
        <v>65</v>
      </c>
      <c r="K17">
        <f t="shared" si="1"/>
        <v>2.1508379888268156</v>
      </c>
      <c r="L17" s="1">
        <f t="shared" si="0"/>
        <v>14.71589202625124</v>
      </c>
      <c r="N17" t="s">
        <v>318</v>
      </c>
      <c r="O17">
        <v>14.706</v>
      </c>
      <c r="P17">
        <v>0.10100000000000001</v>
      </c>
    </row>
    <row r="18" spans="3:16" x14ac:dyDescent="0.3">
      <c r="C18">
        <f>14.7/0.09</f>
        <v>163.33333333333334</v>
      </c>
      <c r="H18" t="s">
        <v>58</v>
      </c>
      <c r="I18">
        <v>14.555999999999999</v>
      </c>
      <c r="J18" t="s">
        <v>12</v>
      </c>
      <c r="K18">
        <f>(I18-E$11)/E$11</f>
        <v>-1.014943642576633E-2</v>
      </c>
      <c r="L18" s="1">
        <f t="shared" si="0"/>
        <v>-6.9441776342413691E-2</v>
      </c>
      <c r="N18" t="s">
        <v>318</v>
      </c>
      <c r="O18">
        <v>14.680999999999999</v>
      </c>
      <c r="P18">
        <v>7.3999999999999996E-2</v>
      </c>
    </row>
    <row r="19" spans="3:16" x14ac:dyDescent="0.3">
      <c r="H19" t="s">
        <v>59</v>
      </c>
      <c r="I19">
        <v>0.26100000000000001</v>
      </c>
      <c r="J19" t="s">
        <v>65</v>
      </c>
      <c r="K19">
        <f t="shared" si="1"/>
        <v>1.9162011173184359</v>
      </c>
      <c r="L19" s="1">
        <f t="shared" si="0"/>
        <v>13.110521987023832</v>
      </c>
      <c r="N19" t="s">
        <v>318</v>
      </c>
      <c r="O19">
        <v>14.718</v>
      </c>
      <c r="P19">
        <v>9.2999999999999999E-2</v>
      </c>
    </row>
    <row r="20" spans="3:16" x14ac:dyDescent="0.3">
      <c r="H20" t="s">
        <v>60</v>
      </c>
      <c r="I20">
        <v>14.539</v>
      </c>
      <c r="J20" t="s">
        <v>12</v>
      </c>
      <c r="K20">
        <f>(I20-E$11)/E$11</f>
        <v>-1.130548613590383E-2</v>
      </c>
      <c r="L20" s="1">
        <f t="shared" si="0"/>
        <v>-7.7351392408215994E-2</v>
      </c>
    </row>
    <row r="21" spans="3:16" x14ac:dyDescent="0.3">
      <c r="H21" t="s">
        <v>61</v>
      </c>
      <c r="I21">
        <v>0.222</v>
      </c>
      <c r="J21" t="s">
        <v>65</v>
      </c>
      <c r="K21">
        <f t="shared" si="1"/>
        <v>1.4804469273743017</v>
      </c>
      <c r="L21" s="1">
        <f t="shared" si="0"/>
        <v>10.129120485601502</v>
      </c>
    </row>
    <row r="22" spans="3:16" x14ac:dyDescent="0.3">
      <c r="H22" t="s">
        <v>62</v>
      </c>
      <c r="I22">
        <v>14.536</v>
      </c>
      <c r="J22" t="s">
        <v>12</v>
      </c>
      <c r="K22">
        <f>(I22-E$11)/E$11</f>
        <v>-1.150949490828105E-2</v>
      </c>
      <c r="L22" s="1">
        <f t="shared" si="0"/>
        <v>-7.8747207008063563E-2</v>
      </c>
    </row>
    <row r="23" spans="3:16" x14ac:dyDescent="0.3">
      <c r="H23" t="s">
        <v>63</v>
      </c>
      <c r="I23">
        <v>0.26100000000000001</v>
      </c>
      <c r="J23" t="s">
        <v>65</v>
      </c>
      <c r="K23">
        <f t="shared" si="1"/>
        <v>1.9162011173184359</v>
      </c>
      <c r="L23" s="1">
        <f t="shared" si="0"/>
        <v>13.110521987023832</v>
      </c>
    </row>
    <row r="24" spans="3:16" x14ac:dyDescent="0.3">
      <c r="H24" t="s">
        <v>64</v>
      </c>
      <c r="I24">
        <v>14.54</v>
      </c>
      <c r="J24" t="s">
        <v>12</v>
      </c>
      <c r="K24">
        <f>(I24-E$11)/E$11</f>
        <v>-1.1237483211778129E-2</v>
      </c>
      <c r="L24" s="1">
        <f t="shared" si="0"/>
        <v>-7.6886120874933753E-2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"/>
  <sheetViews>
    <sheetView workbookViewId="0">
      <selection activeCell="C22" sqref="C22"/>
    </sheetView>
  </sheetViews>
  <sheetFormatPr defaultRowHeight="14.4" x14ac:dyDescent="0.3"/>
  <cols>
    <col min="2" max="2" width="11.109375" customWidth="1"/>
    <col min="12" max="12" width="23.33203125" customWidth="1"/>
    <col min="13" max="13" width="14.44140625" customWidth="1"/>
  </cols>
  <sheetData>
    <row r="3" spans="1:17" x14ac:dyDescent="0.3">
      <c r="B3" t="s">
        <v>13</v>
      </c>
    </row>
    <row r="4" spans="1:17" x14ac:dyDescent="0.3">
      <c r="A4" t="s">
        <v>11</v>
      </c>
      <c r="D4" t="s">
        <v>44</v>
      </c>
      <c r="H4" t="s">
        <v>0</v>
      </c>
      <c r="I4" t="s">
        <v>44</v>
      </c>
      <c r="K4" t="s">
        <v>313</v>
      </c>
      <c r="M4" t="s">
        <v>316</v>
      </c>
      <c r="O4" t="s">
        <v>317</v>
      </c>
      <c r="P4">
        <v>14.749000000000001</v>
      </c>
      <c r="Q4">
        <v>0.158</v>
      </c>
    </row>
    <row r="5" spans="1:17" x14ac:dyDescent="0.3">
      <c r="A5" t="s">
        <v>66</v>
      </c>
      <c r="B5">
        <v>6.3E-2</v>
      </c>
      <c r="D5" t="s">
        <v>73</v>
      </c>
      <c r="E5">
        <v>14.755000000000001</v>
      </c>
      <c r="H5" t="s">
        <v>80</v>
      </c>
      <c r="I5">
        <v>0.113</v>
      </c>
      <c r="J5" t="s">
        <v>11</v>
      </c>
      <c r="K5">
        <f>(I5-B$13)/B$13</f>
        <v>0.86556603773584917</v>
      </c>
      <c r="M5" s="1">
        <f>K5/(E$13-B$13)*100</f>
        <v>5.8914105481612387</v>
      </c>
      <c r="O5" t="s">
        <v>317</v>
      </c>
      <c r="P5">
        <v>14.737</v>
      </c>
      <c r="Q5">
        <v>0.126</v>
      </c>
    </row>
    <row r="6" spans="1:17" x14ac:dyDescent="0.3">
      <c r="A6" t="s">
        <v>67</v>
      </c>
      <c r="B6">
        <v>6.2E-2</v>
      </c>
      <c r="D6" t="s">
        <v>74</v>
      </c>
      <c r="E6">
        <v>14.756</v>
      </c>
      <c r="H6" t="s">
        <v>81</v>
      </c>
      <c r="I6">
        <v>14.749000000000001</v>
      </c>
      <c r="J6" t="s">
        <v>12</v>
      </c>
      <c r="K6">
        <f>(I6-E$13)/E$13</f>
        <v>-2.4208854630654579E-4</v>
      </c>
      <c r="M6" s="1">
        <f t="shared" ref="M6:M24" si="0">K6/(E$13-B$13)*100</f>
        <v>-1.6477575980570775E-3</v>
      </c>
      <c r="O6" t="s">
        <v>317</v>
      </c>
      <c r="P6">
        <v>14.734</v>
      </c>
      <c r="Q6">
        <v>0.16200000000000001</v>
      </c>
    </row>
    <row r="7" spans="1:17" x14ac:dyDescent="0.3">
      <c r="A7" t="s">
        <v>68</v>
      </c>
      <c r="B7">
        <v>7.0999999999999994E-2</v>
      </c>
      <c r="D7" t="s">
        <v>75</v>
      </c>
      <c r="E7">
        <v>14.759</v>
      </c>
      <c r="H7" t="s">
        <v>82</v>
      </c>
      <c r="I7">
        <v>0.158</v>
      </c>
      <c r="J7" t="s">
        <v>11</v>
      </c>
      <c r="K7">
        <f t="shared" ref="K7:K23" si="1">(I7-B$13)/B$13</f>
        <v>1.608490566037736</v>
      </c>
      <c r="M7" s="1">
        <f t="shared" si="0"/>
        <v>10.94807082791816</v>
      </c>
      <c r="O7" t="s">
        <v>317</v>
      </c>
      <c r="P7">
        <v>14.704000000000001</v>
      </c>
      <c r="Q7">
        <v>0.112</v>
      </c>
    </row>
    <row r="8" spans="1:17" x14ac:dyDescent="0.3">
      <c r="A8" t="s">
        <v>69</v>
      </c>
      <c r="B8">
        <v>4.4999999999999998E-2</v>
      </c>
      <c r="D8" t="s">
        <v>76</v>
      </c>
      <c r="E8">
        <v>14.731999999999999</v>
      </c>
      <c r="H8" t="s">
        <v>83</v>
      </c>
      <c r="I8">
        <v>14.737</v>
      </c>
      <c r="J8" t="s">
        <v>12</v>
      </c>
      <c r="K8">
        <f>(I8-E$13)/E$13</f>
        <v>-1.0555060618970792E-3</v>
      </c>
      <c r="M8" s="1">
        <f t="shared" si="0"/>
        <v>-7.1842231275325297E-3</v>
      </c>
      <c r="O8" t="s">
        <v>317</v>
      </c>
      <c r="P8">
        <v>14.739000000000001</v>
      </c>
      <c r="Q8">
        <v>0.129</v>
      </c>
    </row>
    <row r="9" spans="1:17" x14ac:dyDescent="0.3">
      <c r="A9" t="s">
        <v>70</v>
      </c>
      <c r="B9">
        <v>6.4000000000000001E-2</v>
      </c>
      <c r="D9" t="s">
        <v>77</v>
      </c>
      <c r="E9">
        <v>14.771000000000001</v>
      </c>
      <c r="H9" t="s">
        <v>84</v>
      </c>
      <c r="I9">
        <v>0.126</v>
      </c>
      <c r="J9" t="s">
        <v>11</v>
      </c>
      <c r="K9">
        <f t="shared" si="1"/>
        <v>1.0801886792452831</v>
      </c>
      <c r="M9" s="1">
        <f t="shared" si="0"/>
        <v>7.3522235178687927</v>
      </c>
      <c r="O9" t="s">
        <v>317</v>
      </c>
      <c r="P9">
        <v>14.709</v>
      </c>
      <c r="Q9">
        <v>0.128</v>
      </c>
    </row>
    <row r="10" spans="1:17" x14ac:dyDescent="0.3">
      <c r="A10" t="s">
        <v>71</v>
      </c>
      <c r="B10">
        <v>5.2999999999999999E-2</v>
      </c>
      <c r="D10" t="s">
        <v>78</v>
      </c>
      <c r="E10">
        <v>14.743</v>
      </c>
      <c r="H10" t="s">
        <v>85</v>
      </c>
      <c r="I10">
        <v>14.734</v>
      </c>
      <c r="J10" t="s">
        <v>12</v>
      </c>
      <c r="K10">
        <f>(I10-E$13)/E$13</f>
        <v>-1.2588604407947125E-3</v>
      </c>
      <c r="M10" s="1">
        <f t="shared" si="0"/>
        <v>-8.5683395099013931E-3</v>
      </c>
      <c r="O10" t="s">
        <v>317</v>
      </c>
      <c r="P10">
        <v>14.79</v>
      </c>
      <c r="Q10">
        <v>0.13500000000000001</v>
      </c>
    </row>
    <row r="11" spans="1:17" x14ac:dyDescent="0.3">
      <c r="A11" t="s">
        <v>72</v>
      </c>
      <c r="B11">
        <v>6.6000000000000003E-2</v>
      </c>
      <c r="D11" t="s">
        <v>79</v>
      </c>
      <c r="E11">
        <v>14.752000000000001</v>
      </c>
      <c r="H11" t="s">
        <v>86</v>
      </c>
      <c r="I11">
        <v>0.16200000000000001</v>
      </c>
      <c r="J11" t="s">
        <v>11</v>
      </c>
      <c r="K11">
        <f t="shared" si="1"/>
        <v>1.6745283018867927</v>
      </c>
      <c r="M11" s="1">
        <f t="shared" si="0"/>
        <v>11.397551741674333</v>
      </c>
      <c r="O11" t="s">
        <v>317</v>
      </c>
      <c r="P11">
        <v>14.733000000000001</v>
      </c>
      <c r="Q11">
        <v>0.13100000000000001</v>
      </c>
    </row>
    <row r="12" spans="1:17" x14ac:dyDescent="0.3">
      <c r="B12">
        <f>_xlfn.STDEV.S(B5:B11)</f>
        <v>8.7341693529329918E-3</v>
      </c>
      <c r="E12">
        <f t="shared" ref="E12" si="2">_xlfn.STDEV.S(E5:E11)</f>
        <v>1.2340409810282813E-2</v>
      </c>
      <c r="H12" t="s">
        <v>87</v>
      </c>
      <c r="I12">
        <v>14.704000000000001</v>
      </c>
      <c r="J12" t="s">
        <v>12</v>
      </c>
      <c r="K12">
        <f>(I12-E$13)/E$13</f>
        <v>-3.2924042297709255E-3</v>
      </c>
      <c r="M12" s="1">
        <f t="shared" si="0"/>
        <v>-2.2409503333589206E-2</v>
      </c>
      <c r="O12" t="s">
        <v>317</v>
      </c>
      <c r="P12">
        <v>14.766999999999999</v>
      </c>
      <c r="Q12">
        <v>0.13400000000000001</v>
      </c>
    </row>
    <row r="13" spans="1:17" x14ac:dyDescent="0.3">
      <c r="B13">
        <f>AVERAGE(B5:B11)</f>
        <v>6.0571428571428568E-2</v>
      </c>
      <c r="E13">
        <f t="shared" ref="E13" si="3">AVERAGE(E5:E11)</f>
        <v>14.752571428571427</v>
      </c>
      <c r="H13" t="s">
        <v>88</v>
      </c>
      <c r="I13">
        <v>0.112</v>
      </c>
      <c r="J13" t="s">
        <v>11</v>
      </c>
      <c r="K13">
        <f t="shared" si="1"/>
        <v>0.84905660377358505</v>
      </c>
      <c r="M13" s="1">
        <f t="shared" si="0"/>
        <v>5.7790403197221965</v>
      </c>
      <c r="O13" t="s">
        <v>317</v>
      </c>
      <c r="P13">
        <v>14.74</v>
      </c>
    </row>
    <row r="14" spans="1:17" x14ac:dyDescent="0.3">
      <c r="B14">
        <f>B12/B13</f>
        <v>0.14419619214747864</v>
      </c>
      <c r="E14">
        <f t="shared" ref="E14" si="4">E12/E13</f>
        <v>8.3649212410407585E-4</v>
      </c>
      <c r="H14" t="s">
        <v>89</v>
      </c>
      <c r="I14">
        <v>14.739000000000001</v>
      </c>
      <c r="J14" t="s">
        <v>12</v>
      </c>
      <c r="K14">
        <f>(I14-E$13)/E$13</f>
        <v>-9.1993647596528346E-4</v>
      </c>
      <c r="M14" s="1">
        <f t="shared" si="0"/>
        <v>-6.2614788726196814E-3</v>
      </c>
      <c r="O14" t="s">
        <v>318</v>
      </c>
      <c r="P14">
        <v>14.755000000000001</v>
      </c>
      <c r="Q14">
        <v>6.3E-2</v>
      </c>
    </row>
    <row r="15" spans="1:17" x14ac:dyDescent="0.3">
      <c r="H15" t="s">
        <v>90</v>
      </c>
      <c r="I15">
        <v>0.129</v>
      </c>
      <c r="J15" t="s">
        <v>11</v>
      </c>
      <c r="K15">
        <f t="shared" si="1"/>
        <v>1.1297169811320757</v>
      </c>
      <c r="M15" s="1">
        <f t="shared" si="0"/>
        <v>7.6893342031859238</v>
      </c>
      <c r="O15" t="s">
        <v>318</v>
      </c>
      <c r="P15">
        <v>14.756</v>
      </c>
      <c r="Q15">
        <v>6.2E-2</v>
      </c>
    </row>
    <row r="16" spans="1:17" x14ac:dyDescent="0.3">
      <c r="H16" t="s">
        <v>91</v>
      </c>
      <c r="I16">
        <v>14.709</v>
      </c>
      <c r="J16" t="s">
        <v>12</v>
      </c>
      <c r="K16">
        <f>(I16-E$13)/E$13</f>
        <v>-2.9534802649416165E-3</v>
      </c>
      <c r="M16" s="1">
        <f t="shared" si="0"/>
        <v>-2.010264269630831E-2</v>
      </c>
      <c r="O16" t="s">
        <v>318</v>
      </c>
      <c r="P16">
        <v>14.759</v>
      </c>
      <c r="Q16">
        <v>7.0999999999999994E-2</v>
      </c>
    </row>
    <row r="17" spans="3:17" x14ac:dyDescent="0.3">
      <c r="H17" t="s">
        <v>92</v>
      </c>
      <c r="I17">
        <v>0.128</v>
      </c>
      <c r="J17" t="s">
        <v>11</v>
      </c>
      <c r="K17">
        <f t="shared" si="1"/>
        <v>1.1132075471698115</v>
      </c>
      <c r="M17" s="1">
        <f t="shared" si="0"/>
        <v>7.5769639747468807</v>
      </c>
      <c r="O17" t="s">
        <v>318</v>
      </c>
      <c r="P17">
        <v>14.731999999999999</v>
      </c>
      <c r="Q17">
        <v>4.4999999999999998E-2</v>
      </c>
    </row>
    <row r="18" spans="3:17" x14ac:dyDescent="0.3">
      <c r="H18" t="s">
        <v>93</v>
      </c>
      <c r="I18">
        <v>14.79</v>
      </c>
      <c r="J18" t="s">
        <v>12</v>
      </c>
      <c r="K18">
        <f>(I18-E$13)/E$13</f>
        <v>2.5370879652942425E-3</v>
      </c>
      <c r="M18" s="1">
        <f t="shared" si="0"/>
        <v>1.7268499627649352E-2</v>
      </c>
      <c r="O18" t="s">
        <v>318</v>
      </c>
      <c r="P18">
        <v>14.771000000000001</v>
      </c>
      <c r="Q18">
        <v>6.4000000000000001E-2</v>
      </c>
    </row>
    <row r="19" spans="3:17" x14ac:dyDescent="0.3">
      <c r="H19" t="s">
        <v>94</v>
      </c>
      <c r="I19">
        <v>0.13500000000000001</v>
      </c>
      <c r="J19" t="s">
        <v>11</v>
      </c>
      <c r="K19">
        <f t="shared" si="1"/>
        <v>1.2287735849056607</v>
      </c>
      <c r="M19" s="1">
        <f t="shared" si="0"/>
        <v>8.3635555738201788</v>
      </c>
      <c r="O19" t="s">
        <v>318</v>
      </c>
      <c r="P19">
        <v>14.743</v>
      </c>
      <c r="Q19">
        <v>5.2999999999999999E-2</v>
      </c>
    </row>
    <row r="20" spans="3:17" x14ac:dyDescent="0.3">
      <c r="H20" t="s">
        <v>95</v>
      </c>
      <c r="I20">
        <v>14.733000000000001</v>
      </c>
      <c r="J20" t="s">
        <v>12</v>
      </c>
      <c r="K20">
        <f>(I20-E$13)/E$13</f>
        <v>-1.32664523376055E-3</v>
      </c>
      <c r="M20" s="1">
        <f t="shared" si="0"/>
        <v>-9.0297116373574057E-3</v>
      </c>
      <c r="O20" t="s">
        <v>318</v>
      </c>
      <c r="P20">
        <v>14.752000000000001</v>
      </c>
      <c r="Q20">
        <v>6.6000000000000003E-2</v>
      </c>
    </row>
    <row r="21" spans="3:17" x14ac:dyDescent="0.3">
      <c r="H21" t="s">
        <v>96</v>
      </c>
      <c r="I21">
        <v>0.13100000000000001</v>
      </c>
      <c r="J21" t="s">
        <v>11</v>
      </c>
      <c r="K21">
        <f t="shared" si="1"/>
        <v>1.162735849056604</v>
      </c>
      <c r="M21" s="1">
        <f t="shared" si="0"/>
        <v>7.9140746600640082</v>
      </c>
    </row>
    <row r="22" spans="3:17" x14ac:dyDescent="0.3">
      <c r="C22">
        <f>14.7/0.06</f>
        <v>245</v>
      </c>
      <c r="H22" t="s">
        <v>97</v>
      </c>
      <c r="I22">
        <v>14.766999999999999</v>
      </c>
      <c r="J22" t="s">
        <v>12</v>
      </c>
      <c r="K22">
        <f>(I22-E$13)/E$13</f>
        <v>9.7803772707913384E-4</v>
      </c>
      <c r="M22" s="1">
        <f t="shared" si="0"/>
        <v>6.6569406961552811E-3</v>
      </c>
    </row>
    <row r="23" spans="3:17" x14ac:dyDescent="0.3">
      <c r="H23" t="s">
        <v>98</v>
      </c>
      <c r="I23">
        <v>0.13400000000000001</v>
      </c>
      <c r="J23" t="s">
        <v>11</v>
      </c>
      <c r="K23">
        <f t="shared" si="1"/>
        <v>1.2122641509433965</v>
      </c>
      <c r="M23" s="1">
        <f t="shared" si="0"/>
        <v>8.2511853453811366</v>
      </c>
    </row>
    <row r="24" spans="3:17" x14ac:dyDescent="0.3">
      <c r="H24" t="s">
        <v>99</v>
      </c>
      <c r="I24">
        <v>14.74</v>
      </c>
      <c r="J24" t="s">
        <v>12</v>
      </c>
      <c r="K24">
        <f>(I24-E$13)/E$13</f>
        <v>-8.5215168299944573E-4</v>
      </c>
      <c r="M24" s="1">
        <f t="shared" si="0"/>
        <v>-5.8001067451636662E-3</v>
      </c>
    </row>
    <row r="26" spans="3:17" x14ac:dyDescent="0.3">
      <c r="I26">
        <f>AVERAGE(I7,I9,I11,I13,I15,I17,I19,I21,I23)</f>
        <v>0.13499999999999998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7"/>
  <sheetViews>
    <sheetView workbookViewId="0">
      <selection activeCell="B27" sqref="B27"/>
    </sheetView>
  </sheetViews>
  <sheetFormatPr defaultRowHeight="14.4" x14ac:dyDescent="0.3"/>
  <sheetData>
    <row r="3" spans="1:17" x14ac:dyDescent="0.3">
      <c r="D3" t="s">
        <v>0</v>
      </c>
      <c r="H3" t="s">
        <v>0</v>
      </c>
      <c r="I3" t="s">
        <v>1</v>
      </c>
      <c r="O3" t="s">
        <v>322</v>
      </c>
    </row>
    <row r="4" spans="1:17" x14ac:dyDescent="0.3">
      <c r="A4" t="s">
        <v>0</v>
      </c>
      <c r="B4" t="s">
        <v>13</v>
      </c>
      <c r="D4" t="s">
        <v>105</v>
      </c>
      <c r="E4">
        <v>14.74</v>
      </c>
      <c r="H4" t="s">
        <v>111</v>
      </c>
      <c r="I4">
        <v>0.70699999999999996</v>
      </c>
      <c r="J4" t="s">
        <v>65</v>
      </c>
      <c r="O4" t="s">
        <v>317</v>
      </c>
      <c r="P4">
        <v>12.815</v>
      </c>
      <c r="Q4">
        <v>0.48699999999999999</v>
      </c>
    </row>
    <row r="5" spans="1:17" x14ac:dyDescent="0.3">
      <c r="A5" t="s">
        <v>101</v>
      </c>
      <c r="B5">
        <v>8.1000000000000003E-2</v>
      </c>
      <c r="D5" t="s">
        <v>106</v>
      </c>
      <c r="E5">
        <v>14.72</v>
      </c>
      <c r="H5" t="s">
        <v>112</v>
      </c>
      <c r="I5">
        <v>12.815</v>
      </c>
      <c r="J5" t="s">
        <v>12</v>
      </c>
      <c r="K5">
        <f>(I5-E$11)/E$11</f>
        <v>-0.13043478260869576</v>
      </c>
      <c r="L5">
        <f>K5/(E$11-B$11)</f>
        <v>-8.8973248709887948E-3</v>
      </c>
      <c r="O5" t="s">
        <v>317</v>
      </c>
      <c r="P5">
        <v>12.750999999999999</v>
      </c>
      <c r="Q5">
        <v>0.39</v>
      </c>
    </row>
    <row r="6" spans="1:17" x14ac:dyDescent="0.3">
      <c r="A6" t="s">
        <v>102</v>
      </c>
      <c r="B6">
        <v>8.1000000000000003E-2</v>
      </c>
      <c r="D6" t="s">
        <v>107</v>
      </c>
      <c r="E6">
        <v>14.75</v>
      </c>
      <c r="H6" t="s">
        <v>113</v>
      </c>
      <c r="I6">
        <v>0.48699999999999999</v>
      </c>
      <c r="J6" t="s">
        <v>65</v>
      </c>
      <c r="K6">
        <f t="shared" ref="K6:K24" si="0">(I6-B$11)/B$11</f>
        <v>5.3042071197411005</v>
      </c>
      <c r="L6">
        <f t="shared" ref="L6:L25" si="1">K6/(E$11-B$11)</f>
        <v>0.36181494677633697</v>
      </c>
      <c r="O6" t="s">
        <v>317</v>
      </c>
      <c r="P6">
        <v>13.347</v>
      </c>
      <c r="Q6">
        <v>0.40100000000000002</v>
      </c>
    </row>
    <row r="7" spans="1:17" x14ac:dyDescent="0.3">
      <c r="A7" t="s">
        <v>103</v>
      </c>
      <c r="B7">
        <v>7.0000000000000007E-2</v>
      </c>
      <c r="D7" t="s">
        <v>108</v>
      </c>
      <c r="E7">
        <v>14.733000000000001</v>
      </c>
      <c r="H7" t="s">
        <v>114</v>
      </c>
      <c r="I7">
        <v>12.750999999999999</v>
      </c>
      <c r="J7" t="s">
        <v>12</v>
      </c>
      <c r="K7">
        <f>(I7-E$11)/E$11</f>
        <v>-0.13477751955079825</v>
      </c>
      <c r="L7">
        <f t="shared" si="1"/>
        <v>-9.1935552217461275E-3</v>
      </c>
      <c r="O7" t="s">
        <v>317</v>
      </c>
      <c r="P7">
        <v>13.223000000000001</v>
      </c>
      <c r="Q7">
        <v>0.33500000000000002</v>
      </c>
    </row>
    <row r="8" spans="1:17" x14ac:dyDescent="0.3">
      <c r="A8" t="s">
        <v>104</v>
      </c>
      <c r="B8">
        <v>7.6999999999999999E-2</v>
      </c>
      <c r="D8" t="s">
        <v>109</v>
      </c>
      <c r="E8">
        <v>14.746</v>
      </c>
      <c r="J8" t="s">
        <v>65</v>
      </c>
      <c r="L8">
        <f t="shared" si="1"/>
        <v>0</v>
      </c>
      <c r="O8" t="s">
        <v>317</v>
      </c>
      <c r="P8">
        <v>13.327999999999999</v>
      </c>
      <c r="Q8">
        <v>0.40899999999999997</v>
      </c>
    </row>
    <row r="9" spans="1:17" x14ac:dyDescent="0.3">
      <c r="D9" t="s">
        <v>110</v>
      </c>
      <c r="E9">
        <v>14.749000000000001</v>
      </c>
      <c r="H9" t="s">
        <v>115</v>
      </c>
      <c r="I9">
        <v>13.347</v>
      </c>
      <c r="J9" t="s">
        <v>12</v>
      </c>
      <c r="K9">
        <f>(I9-E$11)/E$11</f>
        <v>-9.4335781777468777E-2</v>
      </c>
      <c r="L9">
        <f t="shared" si="1"/>
        <v>-6.43491008031847E-3</v>
      </c>
      <c r="O9" t="s">
        <v>317</v>
      </c>
      <c r="P9">
        <v>12.89</v>
      </c>
      <c r="Q9">
        <v>0.38100000000000001</v>
      </c>
    </row>
    <row r="10" spans="1:17" x14ac:dyDescent="0.3">
      <c r="B10">
        <f>_xlfn.STDEV.S(B5:B8)</f>
        <v>5.1881274720911256E-3</v>
      </c>
      <c r="E10">
        <f t="shared" ref="E10" si="2">_xlfn.STDEV.S(E5:E8)</f>
        <v>1.3598406769421936E-2</v>
      </c>
      <c r="H10" t="s">
        <v>116</v>
      </c>
      <c r="I10">
        <v>0.39</v>
      </c>
      <c r="J10" t="s">
        <v>65</v>
      </c>
      <c r="K10">
        <f t="shared" si="0"/>
        <v>4.0485436893203888</v>
      </c>
      <c r="L10">
        <f t="shared" si="1"/>
        <v>0.27616259818010835</v>
      </c>
      <c r="O10" t="s">
        <v>317</v>
      </c>
      <c r="P10">
        <v>13.221</v>
      </c>
      <c r="Q10">
        <v>0.38800000000000001</v>
      </c>
    </row>
    <row r="11" spans="1:17" x14ac:dyDescent="0.3">
      <c r="B11">
        <f>AVERAGE(B5:B8)</f>
        <v>7.7249999999999999E-2</v>
      </c>
      <c r="E11">
        <f t="shared" ref="E11" si="3">AVERAGE(E5:E8)</f>
        <v>14.737250000000001</v>
      </c>
      <c r="H11" t="s">
        <v>117</v>
      </c>
      <c r="I11">
        <v>13.223000000000001</v>
      </c>
      <c r="J11" t="s">
        <v>12</v>
      </c>
      <c r="K11">
        <f>(I11-E$11)/E$11</f>
        <v>-0.10274983460279227</v>
      </c>
      <c r="L11">
        <f t="shared" si="1"/>
        <v>-7.008856384910795E-3</v>
      </c>
      <c r="O11" t="s">
        <v>317</v>
      </c>
      <c r="P11">
        <v>13.456</v>
      </c>
      <c r="Q11">
        <v>0.33300000000000002</v>
      </c>
    </row>
    <row r="12" spans="1:17" x14ac:dyDescent="0.3">
      <c r="B12">
        <f>B10/B11</f>
        <v>6.7160226175936907E-2</v>
      </c>
      <c r="E12">
        <f t="shared" ref="E12" si="4">E10/E11</f>
        <v>9.2272349111414509E-4</v>
      </c>
      <c r="H12" t="s">
        <v>118</v>
      </c>
      <c r="I12">
        <v>0.40100000000000002</v>
      </c>
      <c r="J12" t="s">
        <v>65</v>
      </c>
      <c r="K12">
        <f t="shared" si="0"/>
        <v>4.1909385113268618</v>
      </c>
      <c r="L12">
        <f t="shared" si="1"/>
        <v>0.28587575111370134</v>
      </c>
      <c r="O12" t="s">
        <v>317</v>
      </c>
      <c r="P12">
        <v>13.356</v>
      </c>
      <c r="Q12">
        <v>0.378</v>
      </c>
    </row>
    <row r="13" spans="1:17" x14ac:dyDescent="0.3">
      <c r="H13" t="s">
        <v>119</v>
      </c>
      <c r="I13">
        <v>13.327999999999999</v>
      </c>
      <c r="J13" t="s">
        <v>12</v>
      </c>
      <c r="K13">
        <f>(I13-E$11)/E$11</f>
        <v>-9.5625031807155453E-2</v>
      </c>
      <c r="L13">
        <f t="shared" si="1"/>
        <v>-6.5228534656995522E-3</v>
      </c>
      <c r="O13" t="s">
        <v>317</v>
      </c>
      <c r="P13">
        <v>13.311</v>
      </c>
    </row>
    <row r="14" spans="1:17" x14ac:dyDescent="0.3">
      <c r="H14" t="s">
        <v>120</v>
      </c>
      <c r="I14">
        <v>0.33500000000000002</v>
      </c>
      <c r="J14" t="s">
        <v>65</v>
      </c>
      <c r="K14">
        <f t="shared" si="0"/>
        <v>3.3365695792880263</v>
      </c>
      <c r="L14">
        <f t="shared" si="1"/>
        <v>0.22759683351214366</v>
      </c>
      <c r="O14" t="s">
        <v>317</v>
      </c>
      <c r="P14">
        <v>13.106999999999999</v>
      </c>
    </row>
    <row r="15" spans="1:17" x14ac:dyDescent="0.3">
      <c r="H15" t="s">
        <v>121</v>
      </c>
      <c r="I15">
        <v>12.89</v>
      </c>
      <c r="J15" t="s">
        <v>12</v>
      </c>
      <c r="K15">
        <f>(I15-E$11)/E$11</f>
        <v>-0.12534563775466934</v>
      </c>
      <c r="L15">
        <f t="shared" si="1"/>
        <v>-8.5501799286950425E-3</v>
      </c>
      <c r="O15" t="s">
        <v>318</v>
      </c>
      <c r="P15">
        <v>14.74</v>
      </c>
      <c r="Q15">
        <v>8.1000000000000003E-2</v>
      </c>
    </row>
    <row r="16" spans="1:17" x14ac:dyDescent="0.3">
      <c r="B16">
        <f>14.7/0.08</f>
        <v>183.75</v>
      </c>
      <c r="H16" t="s">
        <v>122</v>
      </c>
      <c r="I16">
        <v>0.40899999999999997</v>
      </c>
      <c r="J16" t="s">
        <v>65</v>
      </c>
      <c r="K16">
        <f t="shared" si="0"/>
        <v>4.2944983818770224</v>
      </c>
      <c r="L16">
        <f t="shared" si="1"/>
        <v>0.29293986233813246</v>
      </c>
      <c r="O16" t="s">
        <v>318</v>
      </c>
      <c r="P16">
        <v>14.72</v>
      </c>
      <c r="Q16">
        <v>8.1000000000000003E-2</v>
      </c>
    </row>
    <row r="17" spans="2:17" x14ac:dyDescent="0.3">
      <c r="H17" t="s">
        <v>123</v>
      </c>
      <c r="I17">
        <v>13.221</v>
      </c>
      <c r="J17" t="s">
        <v>12</v>
      </c>
      <c r="K17">
        <f>(I17-E$11)/E$11</f>
        <v>-0.10288554513223303</v>
      </c>
      <c r="L17">
        <f t="shared" si="1"/>
        <v>-7.0181135833719656E-3</v>
      </c>
      <c r="O17" t="s">
        <v>318</v>
      </c>
      <c r="P17">
        <v>14.75</v>
      </c>
      <c r="Q17">
        <v>7.0000000000000007E-2</v>
      </c>
    </row>
    <row r="18" spans="2:17" x14ac:dyDescent="0.3">
      <c r="H18" t="s">
        <v>124</v>
      </c>
      <c r="I18">
        <v>0.38100000000000001</v>
      </c>
      <c r="J18" t="s">
        <v>65</v>
      </c>
      <c r="K18">
        <f t="shared" si="0"/>
        <v>3.9320388349514568</v>
      </c>
      <c r="L18">
        <f t="shared" si="1"/>
        <v>0.26821547305262322</v>
      </c>
      <c r="O18" t="s">
        <v>318</v>
      </c>
      <c r="P18">
        <v>14.733000000000001</v>
      </c>
      <c r="Q18">
        <v>7.6999999999999999E-2</v>
      </c>
    </row>
    <row r="19" spans="2:17" x14ac:dyDescent="0.3">
      <c r="H19" t="s">
        <v>125</v>
      </c>
      <c r="I19">
        <v>13.456</v>
      </c>
      <c r="J19" t="s">
        <v>12</v>
      </c>
      <c r="K19">
        <f>(I19-E$11)/E$11</f>
        <v>-8.6939557922950467E-2</v>
      </c>
      <c r="L19">
        <f t="shared" si="1"/>
        <v>-5.9303927641848877E-3</v>
      </c>
      <c r="O19" t="s">
        <v>318</v>
      </c>
      <c r="P19">
        <v>14.746</v>
      </c>
    </row>
    <row r="20" spans="2:17" x14ac:dyDescent="0.3">
      <c r="H20" t="s">
        <v>126</v>
      </c>
      <c r="I20">
        <v>0.38800000000000001</v>
      </c>
      <c r="J20" t="s">
        <v>65</v>
      </c>
      <c r="K20">
        <f t="shared" si="0"/>
        <v>4.0226537216828486</v>
      </c>
      <c r="L20">
        <f t="shared" si="1"/>
        <v>0.27439657037400056</v>
      </c>
      <c r="O20" t="s">
        <v>318</v>
      </c>
      <c r="P20">
        <v>14.749000000000001</v>
      </c>
    </row>
    <row r="21" spans="2:17" x14ac:dyDescent="0.3">
      <c r="H21" t="s">
        <v>127</v>
      </c>
      <c r="I21">
        <v>13.356</v>
      </c>
      <c r="J21" t="s">
        <v>12</v>
      </c>
      <c r="K21">
        <f>(I21-E$11)/E$11</f>
        <v>-9.3725084394985586E-2</v>
      </c>
      <c r="L21">
        <f t="shared" si="1"/>
        <v>-6.3932526872432175E-3</v>
      </c>
    </row>
    <row r="22" spans="2:17" x14ac:dyDescent="0.3">
      <c r="H22" t="s">
        <v>128</v>
      </c>
      <c r="I22">
        <v>0.33300000000000002</v>
      </c>
      <c r="J22" t="s">
        <v>65</v>
      </c>
      <c r="K22">
        <f t="shared" si="0"/>
        <v>3.3106796116504857</v>
      </c>
      <c r="L22">
        <f t="shared" si="1"/>
        <v>0.22583080570603584</v>
      </c>
    </row>
    <row r="23" spans="2:17" x14ac:dyDescent="0.3">
      <c r="H23" t="s">
        <v>129</v>
      </c>
      <c r="I23">
        <v>13.311</v>
      </c>
      <c r="J23" t="s">
        <v>12</v>
      </c>
      <c r="K23">
        <f>(I23-E$11)/E$11</f>
        <v>-9.677857130740139E-2</v>
      </c>
      <c r="L23">
        <f t="shared" si="1"/>
        <v>-6.6015396526194663E-3</v>
      </c>
    </row>
    <row r="24" spans="2:17" x14ac:dyDescent="0.3">
      <c r="H24" t="s">
        <v>130</v>
      </c>
      <c r="I24">
        <v>0.378</v>
      </c>
      <c r="J24" t="s">
        <v>65</v>
      </c>
      <c r="K24">
        <f t="shared" si="0"/>
        <v>3.8932038834951457</v>
      </c>
      <c r="L24">
        <f t="shared" si="1"/>
        <v>0.26556643134346147</v>
      </c>
    </row>
    <row r="25" spans="2:17" x14ac:dyDescent="0.3">
      <c r="H25" t="s">
        <v>131</v>
      </c>
      <c r="I25">
        <v>13.106999999999999</v>
      </c>
      <c r="J25" t="s">
        <v>12</v>
      </c>
      <c r="K25">
        <f>(I25-E$11)/E$11</f>
        <v>-0.11062104531035315</v>
      </c>
      <c r="L25">
        <f t="shared" si="1"/>
        <v>-7.5457738956584671E-3</v>
      </c>
    </row>
    <row r="26" spans="2:17" x14ac:dyDescent="0.3">
      <c r="B26">
        <f>0.5*50</f>
        <v>25</v>
      </c>
    </row>
    <row r="27" spans="2:17" x14ac:dyDescent="0.3">
      <c r="I27">
        <f>AVERAGE(I9,I11,I13,I15,I17,I19,I21,I23,I25)</f>
        <v>13.248777777777779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B22" sqref="B22"/>
    </sheetView>
  </sheetViews>
  <sheetFormatPr defaultRowHeight="14.4" x14ac:dyDescent="0.3"/>
  <sheetData>
    <row r="1" spans="1:10" x14ac:dyDescent="0.3">
      <c r="A1" t="s">
        <v>100</v>
      </c>
    </row>
    <row r="4" spans="1:10" x14ac:dyDescent="0.3">
      <c r="A4" t="s">
        <v>0</v>
      </c>
      <c r="B4" t="s">
        <v>44</v>
      </c>
    </row>
    <row r="5" spans="1:10" x14ac:dyDescent="0.3">
      <c r="A5" t="s">
        <v>132</v>
      </c>
      <c r="B5">
        <v>0.10100000000000001</v>
      </c>
      <c r="D5" t="s">
        <v>0</v>
      </c>
      <c r="E5" t="s">
        <v>44</v>
      </c>
    </row>
    <row r="6" spans="1:10" x14ac:dyDescent="0.3">
      <c r="A6" t="s">
        <v>133</v>
      </c>
      <c r="B6">
        <v>6.5000000000000002E-2</v>
      </c>
      <c r="D6" t="s">
        <v>139</v>
      </c>
      <c r="E6">
        <v>0.159</v>
      </c>
      <c r="F6" t="s">
        <v>11</v>
      </c>
    </row>
    <row r="7" spans="1:10" x14ac:dyDescent="0.3">
      <c r="A7" t="s">
        <v>134</v>
      </c>
      <c r="B7">
        <v>0.13100000000000001</v>
      </c>
      <c r="D7" t="s">
        <v>140</v>
      </c>
      <c r="E7">
        <v>14.628</v>
      </c>
      <c r="F7" t="s">
        <v>12</v>
      </c>
      <c r="H7" t="s">
        <v>317</v>
      </c>
      <c r="I7">
        <v>14.628</v>
      </c>
      <c r="J7">
        <v>0.193</v>
      </c>
    </row>
    <row r="8" spans="1:10" x14ac:dyDescent="0.3">
      <c r="A8" t="s">
        <v>135</v>
      </c>
      <c r="B8">
        <v>0.106</v>
      </c>
      <c r="D8" t="s">
        <v>141</v>
      </c>
      <c r="E8">
        <v>0.193</v>
      </c>
      <c r="F8" t="s">
        <v>11</v>
      </c>
      <c r="H8" t="s">
        <v>317</v>
      </c>
      <c r="I8">
        <v>14.622</v>
      </c>
      <c r="J8">
        <v>0.16400000000000001</v>
      </c>
    </row>
    <row r="9" spans="1:10" x14ac:dyDescent="0.3">
      <c r="A9" t="s">
        <v>136</v>
      </c>
      <c r="B9">
        <v>0.11600000000000001</v>
      </c>
      <c r="D9" t="s">
        <v>142</v>
      </c>
      <c r="E9">
        <v>14.622</v>
      </c>
      <c r="F9" t="s">
        <v>12</v>
      </c>
      <c r="H9" t="s">
        <v>317</v>
      </c>
      <c r="I9">
        <v>14.622999999999999</v>
      </c>
      <c r="J9">
        <v>0.14499999999999999</v>
      </c>
    </row>
    <row r="10" spans="1:10" x14ac:dyDescent="0.3">
      <c r="A10" t="s">
        <v>137</v>
      </c>
      <c r="B10">
        <v>0.108</v>
      </c>
      <c r="D10" t="s">
        <v>143</v>
      </c>
      <c r="E10">
        <v>0.16400000000000001</v>
      </c>
      <c r="F10" t="s">
        <v>11</v>
      </c>
      <c r="H10" t="s">
        <v>317</v>
      </c>
      <c r="I10">
        <v>14.67</v>
      </c>
      <c r="J10">
        <v>0.153</v>
      </c>
    </row>
    <row r="11" spans="1:10" x14ac:dyDescent="0.3">
      <c r="A11" t="s">
        <v>138</v>
      </c>
      <c r="B11">
        <v>0.122</v>
      </c>
      <c r="D11" t="s">
        <v>144</v>
      </c>
      <c r="E11">
        <v>14.622999999999999</v>
      </c>
      <c r="F11" t="s">
        <v>12</v>
      </c>
      <c r="H11" t="s">
        <v>317</v>
      </c>
      <c r="I11">
        <v>14.634</v>
      </c>
      <c r="J11">
        <v>0.193</v>
      </c>
    </row>
    <row r="12" spans="1:10" x14ac:dyDescent="0.3">
      <c r="B12">
        <f>_xlfn.STDEV.P(B5:B11)</f>
        <v>1.9581332217920515E-2</v>
      </c>
      <c r="D12" t="s">
        <v>145</v>
      </c>
      <c r="E12">
        <v>0.14499999999999999</v>
      </c>
      <c r="F12" t="s">
        <v>11</v>
      </c>
      <c r="H12" t="s">
        <v>317</v>
      </c>
      <c r="I12">
        <v>14.641999999999999</v>
      </c>
      <c r="J12">
        <v>0.16900000000000001</v>
      </c>
    </row>
    <row r="13" spans="1:10" x14ac:dyDescent="0.3">
      <c r="A13" t="s">
        <v>0</v>
      </c>
      <c r="D13" t="s">
        <v>146</v>
      </c>
      <c r="E13">
        <v>14.67</v>
      </c>
      <c r="F13" t="s">
        <v>12</v>
      </c>
      <c r="H13" t="s">
        <v>317</v>
      </c>
      <c r="I13">
        <v>14.680999999999999</v>
      </c>
      <c r="J13">
        <v>0.157</v>
      </c>
    </row>
    <row r="14" spans="1:10" x14ac:dyDescent="0.3">
      <c r="A14" t="s">
        <v>105</v>
      </c>
      <c r="B14">
        <v>14.74</v>
      </c>
      <c r="D14" t="s">
        <v>147</v>
      </c>
      <c r="E14">
        <v>0.153</v>
      </c>
      <c r="F14" t="s">
        <v>11</v>
      </c>
      <c r="H14" t="s">
        <v>317</v>
      </c>
      <c r="I14">
        <v>14.662000000000001</v>
      </c>
      <c r="J14">
        <v>0.17199999999999999</v>
      </c>
    </row>
    <row r="15" spans="1:10" x14ac:dyDescent="0.3">
      <c r="A15" t="s">
        <v>106</v>
      </c>
      <c r="B15">
        <v>14.72</v>
      </c>
      <c r="D15" t="s">
        <v>148</v>
      </c>
      <c r="E15">
        <v>14.634</v>
      </c>
      <c r="F15" t="s">
        <v>12</v>
      </c>
      <c r="H15" t="s">
        <v>317</v>
      </c>
      <c r="I15">
        <v>14.662000000000001</v>
      </c>
      <c r="J15">
        <v>0.154</v>
      </c>
    </row>
    <row r="16" spans="1:10" x14ac:dyDescent="0.3">
      <c r="A16" t="s">
        <v>107</v>
      </c>
      <c r="B16">
        <v>14.75</v>
      </c>
      <c r="D16" t="s">
        <v>149</v>
      </c>
      <c r="E16">
        <v>0.193</v>
      </c>
      <c r="F16" t="s">
        <v>11</v>
      </c>
      <c r="H16" t="s">
        <v>317</v>
      </c>
      <c r="I16">
        <v>14.682</v>
      </c>
      <c r="J16">
        <v>0.16700000000000001</v>
      </c>
    </row>
    <row r="17" spans="1:10" x14ac:dyDescent="0.3">
      <c r="A17" t="s">
        <v>108</v>
      </c>
      <c r="B17">
        <v>14.733000000000001</v>
      </c>
      <c r="D17" t="s">
        <v>150</v>
      </c>
      <c r="E17">
        <v>14.641999999999999</v>
      </c>
      <c r="F17" t="s">
        <v>12</v>
      </c>
      <c r="H17" t="s">
        <v>318</v>
      </c>
      <c r="I17">
        <v>14.74</v>
      </c>
      <c r="J17">
        <v>0.10100000000000001</v>
      </c>
    </row>
    <row r="18" spans="1:10" x14ac:dyDescent="0.3">
      <c r="A18" t="s">
        <v>109</v>
      </c>
      <c r="B18">
        <v>14.746</v>
      </c>
      <c r="D18" t="s">
        <v>151</v>
      </c>
      <c r="E18">
        <v>0.16900000000000001</v>
      </c>
      <c r="F18" t="s">
        <v>11</v>
      </c>
      <c r="H18" t="s">
        <v>318</v>
      </c>
      <c r="I18">
        <v>14.72</v>
      </c>
      <c r="J18">
        <v>6.5000000000000002E-2</v>
      </c>
    </row>
    <row r="19" spans="1:10" x14ac:dyDescent="0.3">
      <c r="A19" t="s">
        <v>110</v>
      </c>
      <c r="B19">
        <v>14.749000000000001</v>
      </c>
      <c r="D19" t="s">
        <v>152</v>
      </c>
      <c r="E19">
        <v>14.680999999999999</v>
      </c>
      <c r="F19" t="s">
        <v>12</v>
      </c>
      <c r="H19" t="s">
        <v>318</v>
      </c>
      <c r="I19">
        <v>14.75</v>
      </c>
      <c r="J19">
        <v>0.13100000000000001</v>
      </c>
    </row>
    <row r="20" spans="1:10" x14ac:dyDescent="0.3">
      <c r="B20">
        <f>AVERAGE(B14:B19)</f>
        <v>14.739666666666665</v>
      </c>
      <c r="D20" t="s">
        <v>153</v>
      </c>
      <c r="E20">
        <v>0.157</v>
      </c>
      <c r="F20" t="s">
        <v>11</v>
      </c>
      <c r="H20" t="s">
        <v>318</v>
      </c>
      <c r="I20">
        <v>14.733000000000001</v>
      </c>
      <c r="J20">
        <v>0.106</v>
      </c>
    </row>
    <row r="21" spans="1:10" x14ac:dyDescent="0.3">
      <c r="B21">
        <f>_xlfn.STDEV.P(B14:B19)</f>
        <v>1.0530379332620748E-2</v>
      </c>
      <c r="D21" t="s">
        <v>154</v>
      </c>
      <c r="E21">
        <v>14.662000000000001</v>
      </c>
      <c r="F21" t="s">
        <v>12</v>
      </c>
      <c r="H21" t="s">
        <v>318</v>
      </c>
      <c r="I21">
        <v>14.746</v>
      </c>
      <c r="J21">
        <v>0.11600000000000001</v>
      </c>
    </row>
    <row r="22" spans="1:10" x14ac:dyDescent="0.3">
      <c r="D22" t="s">
        <v>155</v>
      </c>
      <c r="E22">
        <v>0.17199999999999999</v>
      </c>
      <c r="F22" t="s">
        <v>11</v>
      </c>
      <c r="H22" t="s">
        <v>318</v>
      </c>
      <c r="I22">
        <v>14.749000000000001</v>
      </c>
      <c r="J22">
        <v>0.108</v>
      </c>
    </row>
    <row r="23" spans="1:10" x14ac:dyDescent="0.3">
      <c r="D23" t="s">
        <v>156</v>
      </c>
      <c r="E23">
        <v>14.662000000000001</v>
      </c>
      <c r="F23" t="s">
        <v>12</v>
      </c>
      <c r="H23" t="s">
        <v>318</v>
      </c>
      <c r="I23" t="s">
        <v>323</v>
      </c>
      <c r="J23">
        <v>0.122</v>
      </c>
    </row>
    <row r="24" spans="1:10" x14ac:dyDescent="0.3">
      <c r="D24" t="s">
        <v>157</v>
      </c>
      <c r="E24">
        <v>0.154</v>
      </c>
      <c r="F24" t="s">
        <v>11</v>
      </c>
    </row>
    <row r="25" spans="1:10" x14ac:dyDescent="0.3">
      <c r="D25" t="s">
        <v>158</v>
      </c>
      <c r="E25">
        <v>14.682</v>
      </c>
      <c r="F25" t="s">
        <v>12</v>
      </c>
    </row>
    <row r="26" spans="1:10" x14ac:dyDescent="0.3">
      <c r="D26" t="s">
        <v>159</v>
      </c>
      <c r="E26">
        <v>0.16700000000000001</v>
      </c>
      <c r="F26" t="s">
        <v>11</v>
      </c>
    </row>
    <row r="27" spans="1:10" x14ac:dyDescent="0.3">
      <c r="B27">
        <f>14.74/0.11</f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8"/>
  <sheetViews>
    <sheetView workbookViewId="0">
      <selection activeCell="B23" sqref="B23"/>
    </sheetView>
  </sheetViews>
  <sheetFormatPr defaultRowHeight="14.4" x14ac:dyDescent="0.3"/>
  <sheetData>
    <row r="4" spans="1:11" x14ac:dyDescent="0.3">
      <c r="A4" t="s">
        <v>0</v>
      </c>
      <c r="B4" t="s">
        <v>44</v>
      </c>
    </row>
    <row r="5" spans="1:11" x14ac:dyDescent="0.3">
      <c r="A5" t="s">
        <v>278</v>
      </c>
      <c r="B5">
        <v>8.1000000000000003E-2</v>
      </c>
      <c r="D5" t="s">
        <v>0</v>
      </c>
      <c r="E5" t="s">
        <v>44</v>
      </c>
    </row>
    <row r="6" spans="1:11" x14ac:dyDescent="0.3">
      <c r="A6" t="s">
        <v>279</v>
      </c>
      <c r="B6">
        <v>0.14000000000000001</v>
      </c>
      <c r="D6" t="s">
        <v>293</v>
      </c>
      <c r="E6">
        <v>0.10199999999999999</v>
      </c>
      <c r="F6" t="s">
        <v>11</v>
      </c>
      <c r="I6" t="s">
        <v>317</v>
      </c>
      <c r="J6">
        <v>15.055999999999999</v>
      </c>
      <c r="K6">
        <v>0.10199999999999999</v>
      </c>
    </row>
    <row r="7" spans="1:11" x14ac:dyDescent="0.3">
      <c r="A7" t="s">
        <v>280</v>
      </c>
      <c r="B7">
        <v>8.5999999999999993E-2</v>
      </c>
      <c r="D7" t="s">
        <v>294</v>
      </c>
      <c r="E7">
        <v>15.055999999999999</v>
      </c>
      <c r="F7" t="s">
        <v>12</v>
      </c>
      <c r="I7" t="s">
        <v>317</v>
      </c>
      <c r="J7">
        <v>15.084</v>
      </c>
      <c r="K7">
        <v>9.8000000000000004E-2</v>
      </c>
    </row>
    <row r="8" spans="1:11" x14ac:dyDescent="0.3">
      <c r="A8" t="s">
        <v>281</v>
      </c>
      <c r="B8">
        <v>7.8E-2</v>
      </c>
      <c r="D8" t="s">
        <v>295</v>
      </c>
      <c r="E8">
        <v>9.8000000000000004E-2</v>
      </c>
      <c r="F8" t="s">
        <v>11</v>
      </c>
      <c r="I8" t="s">
        <v>317</v>
      </c>
      <c r="J8">
        <v>15.087</v>
      </c>
      <c r="K8">
        <v>0.10199999999999999</v>
      </c>
    </row>
    <row r="9" spans="1:11" x14ac:dyDescent="0.3">
      <c r="A9" t="s">
        <v>282</v>
      </c>
      <c r="B9">
        <v>0.1</v>
      </c>
      <c r="D9" t="s">
        <v>296</v>
      </c>
      <c r="E9">
        <v>15.084</v>
      </c>
      <c r="F9" t="s">
        <v>12</v>
      </c>
      <c r="I9" t="s">
        <v>317</v>
      </c>
      <c r="J9">
        <v>15.102</v>
      </c>
      <c r="K9">
        <v>0.05</v>
      </c>
    </row>
    <row r="10" spans="1:11" x14ac:dyDescent="0.3">
      <c r="A10" t="s">
        <v>283</v>
      </c>
      <c r="B10">
        <v>7.6999999999999999E-2</v>
      </c>
      <c r="D10" t="s">
        <v>297</v>
      </c>
      <c r="E10">
        <v>0.10199999999999999</v>
      </c>
      <c r="F10" t="s">
        <v>11</v>
      </c>
      <c r="I10" t="s">
        <v>317</v>
      </c>
      <c r="J10">
        <v>15.099</v>
      </c>
      <c r="K10">
        <v>0.14000000000000001</v>
      </c>
    </row>
    <row r="11" spans="1:11" x14ac:dyDescent="0.3">
      <c r="B11">
        <f>_xlfn.STDEV.P(B5:B10)</f>
        <v>2.2095751225568724E-2</v>
      </c>
      <c r="D11" t="s">
        <v>298</v>
      </c>
      <c r="E11">
        <v>15.087</v>
      </c>
      <c r="F11" t="s">
        <v>12</v>
      </c>
      <c r="I11" t="s">
        <v>317</v>
      </c>
      <c r="J11">
        <v>15.102</v>
      </c>
      <c r="K11">
        <v>6.4000000000000001E-2</v>
      </c>
    </row>
    <row r="12" spans="1:11" x14ac:dyDescent="0.3">
      <c r="A12" t="s">
        <v>0</v>
      </c>
      <c r="D12" t="s">
        <v>299</v>
      </c>
      <c r="E12">
        <v>0.05</v>
      </c>
      <c r="F12" t="s">
        <v>11</v>
      </c>
      <c r="I12" t="s">
        <v>317</v>
      </c>
      <c r="J12">
        <v>15.081</v>
      </c>
      <c r="K12">
        <v>0.11600000000000001</v>
      </c>
    </row>
    <row r="13" spans="1:11" x14ac:dyDescent="0.3">
      <c r="A13" t="s">
        <v>284</v>
      </c>
      <c r="B13">
        <v>15.16</v>
      </c>
      <c r="D13" t="s">
        <v>300</v>
      </c>
      <c r="E13">
        <v>15.102</v>
      </c>
      <c r="F13" t="s">
        <v>12</v>
      </c>
      <c r="I13" t="s">
        <v>317</v>
      </c>
      <c r="J13">
        <v>15.115</v>
      </c>
      <c r="K13">
        <v>0.112</v>
      </c>
    </row>
    <row r="14" spans="1:11" x14ac:dyDescent="0.3">
      <c r="A14" t="s">
        <v>285</v>
      </c>
      <c r="B14">
        <v>15.122999999999999</v>
      </c>
      <c r="D14" t="s">
        <v>301</v>
      </c>
      <c r="E14">
        <v>0.14000000000000001</v>
      </c>
      <c r="F14" t="s">
        <v>11</v>
      </c>
      <c r="I14" t="s">
        <v>317</v>
      </c>
      <c r="J14">
        <v>15.097</v>
      </c>
      <c r="K14">
        <v>0.125</v>
      </c>
    </row>
    <row r="15" spans="1:11" x14ac:dyDescent="0.3">
      <c r="A15" t="s">
        <v>286</v>
      </c>
      <c r="B15">
        <v>15.131</v>
      </c>
      <c r="D15" t="s">
        <v>302</v>
      </c>
      <c r="E15">
        <v>15.099</v>
      </c>
      <c r="F15" t="s">
        <v>12</v>
      </c>
      <c r="I15" t="s">
        <v>317</v>
      </c>
      <c r="J15">
        <v>15.135</v>
      </c>
      <c r="K15">
        <v>9.5000000000000001E-2</v>
      </c>
    </row>
    <row r="16" spans="1:11" x14ac:dyDescent="0.3">
      <c r="A16" t="s">
        <v>287</v>
      </c>
      <c r="B16">
        <v>15.134</v>
      </c>
      <c r="D16" t="s">
        <v>303</v>
      </c>
      <c r="E16">
        <v>6.4000000000000001E-2</v>
      </c>
      <c r="F16" t="s">
        <v>11</v>
      </c>
      <c r="I16" t="s">
        <v>318</v>
      </c>
      <c r="J16">
        <v>15.16</v>
      </c>
      <c r="K16">
        <v>8.1000000000000003E-2</v>
      </c>
    </row>
    <row r="17" spans="1:11" x14ac:dyDescent="0.3">
      <c r="A17" t="s">
        <v>288</v>
      </c>
      <c r="B17">
        <v>15.145</v>
      </c>
      <c r="D17" t="s">
        <v>304</v>
      </c>
      <c r="E17">
        <v>15.102</v>
      </c>
      <c r="F17" t="s">
        <v>12</v>
      </c>
      <c r="I17" t="s">
        <v>318</v>
      </c>
      <c r="J17">
        <v>15.122999999999999</v>
      </c>
      <c r="K17">
        <v>0.14000000000000001</v>
      </c>
    </row>
    <row r="18" spans="1:11" x14ac:dyDescent="0.3">
      <c r="A18" t="s">
        <v>289</v>
      </c>
      <c r="B18">
        <v>15.159000000000001</v>
      </c>
      <c r="D18" t="s">
        <v>305</v>
      </c>
      <c r="E18">
        <v>0.11600000000000001</v>
      </c>
      <c r="F18" t="s">
        <v>11</v>
      </c>
      <c r="I18" t="s">
        <v>318</v>
      </c>
      <c r="J18">
        <v>15.131</v>
      </c>
      <c r="K18">
        <v>8.5999999999999993E-2</v>
      </c>
    </row>
    <row r="19" spans="1:11" x14ac:dyDescent="0.3">
      <c r="A19" t="s">
        <v>290</v>
      </c>
      <c r="B19">
        <v>15.141</v>
      </c>
      <c r="D19" t="s">
        <v>306</v>
      </c>
      <c r="E19">
        <v>15.081</v>
      </c>
      <c r="F19" t="s">
        <v>12</v>
      </c>
      <c r="I19" t="s">
        <v>318</v>
      </c>
      <c r="J19">
        <v>15.134</v>
      </c>
      <c r="K19">
        <v>7.8E-2</v>
      </c>
    </row>
    <row r="20" spans="1:11" x14ac:dyDescent="0.3">
      <c r="A20" t="s">
        <v>291</v>
      </c>
      <c r="B20">
        <v>15.106</v>
      </c>
      <c r="D20" t="s">
        <v>307</v>
      </c>
      <c r="E20">
        <v>0.112</v>
      </c>
      <c r="F20" t="s">
        <v>11</v>
      </c>
      <c r="I20" t="s">
        <v>318</v>
      </c>
      <c r="J20">
        <v>15.145</v>
      </c>
      <c r="K20">
        <v>0.1</v>
      </c>
    </row>
    <row r="21" spans="1:11" x14ac:dyDescent="0.3">
      <c r="A21" t="s">
        <v>292</v>
      </c>
      <c r="B21">
        <v>15.122</v>
      </c>
      <c r="D21" t="s">
        <v>308</v>
      </c>
      <c r="E21">
        <v>15.115</v>
      </c>
      <c r="F21" t="s">
        <v>12</v>
      </c>
      <c r="I21" t="s">
        <v>318</v>
      </c>
      <c r="J21">
        <v>15.159000000000001</v>
      </c>
      <c r="K21">
        <v>7.6999999999999999E-2</v>
      </c>
    </row>
    <row r="22" spans="1:11" x14ac:dyDescent="0.3">
      <c r="B22">
        <f>_xlfn.STDEV.P(B13:B21)</f>
        <v>1.667999467092926E-2</v>
      </c>
      <c r="D22" t="s">
        <v>309</v>
      </c>
      <c r="E22">
        <v>0.125</v>
      </c>
      <c r="F22" t="s">
        <v>11</v>
      </c>
      <c r="I22" t="s">
        <v>318</v>
      </c>
      <c r="J22">
        <v>15.141</v>
      </c>
      <c r="K22" t="s">
        <v>323</v>
      </c>
    </row>
    <row r="23" spans="1:11" x14ac:dyDescent="0.3">
      <c r="D23" t="s">
        <v>310</v>
      </c>
      <c r="E23">
        <v>15.097</v>
      </c>
      <c r="F23" t="s">
        <v>12</v>
      </c>
      <c r="I23" t="s">
        <v>318</v>
      </c>
      <c r="J23">
        <v>15.106</v>
      </c>
      <c r="K23" t="s">
        <v>323</v>
      </c>
    </row>
    <row r="24" spans="1:11" x14ac:dyDescent="0.3">
      <c r="D24" t="s">
        <v>311</v>
      </c>
      <c r="E24">
        <v>9.5000000000000001E-2</v>
      </c>
      <c r="F24" t="s">
        <v>11</v>
      </c>
      <c r="I24" t="s">
        <v>318</v>
      </c>
      <c r="J24">
        <v>15.122</v>
      </c>
      <c r="K24" t="s">
        <v>323</v>
      </c>
    </row>
    <row r="25" spans="1:11" x14ac:dyDescent="0.3">
      <c r="D25" t="s">
        <v>312</v>
      </c>
      <c r="E25">
        <v>15.135</v>
      </c>
      <c r="F25" t="s">
        <v>12</v>
      </c>
    </row>
    <row r="27" spans="1:11" x14ac:dyDescent="0.3">
      <c r="E27">
        <f>AVERAGE(E8,E10,E12,E14,E16,E18,E20,E22,E24)</f>
        <v>0.10022222222222223</v>
      </c>
    </row>
    <row r="31" spans="1:11" x14ac:dyDescent="0.3">
      <c r="B31">
        <f>150/5</f>
        <v>30</v>
      </c>
    </row>
    <row r="34" spans="3:4" x14ac:dyDescent="0.3">
      <c r="D34">
        <f>14.72/0.09</f>
        <v>163.55555555555557</v>
      </c>
    </row>
    <row r="35" spans="3:4" x14ac:dyDescent="0.3">
      <c r="D35">
        <f>0.09*30</f>
        <v>2.6999999999999997</v>
      </c>
    </row>
    <row r="37" spans="3:4" x14ac:dyDescent="0.3">
      <c r="C37">
        <f>0.19/3</f>
        <v>6.3333333333333339E-2</v>
      </c>
    </row>
    <row r="38" spans="3:4" x14ac:dyDescent="0.3">
      <c r="C38">
        <f>0.19/10</f>
        <v>1.9E-2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"/>
  <sheetViews>
    <sheetView topLeftCell="A21" zoomScale="70" zoomScaleNormal="70" workbookViewId="0">
      <selection activeCell="E3" sqref="E3:E44"/>
    </sheetView>
  </sheetViews>
  <sheetFormatPr defaultRowHeight="14.4" x14ac:dyDescent="0.3"/>
  <sheetData>
    <row r="2" spans="1:5" x14ac:dyDescent="0.3">
      <c r="A2" t="s">
        <v>0</v>
      </c>
      <c r="B2" t="s">
        <v>44</v>
      </c>
      <c r="E2" t="s">
        <v>44</v>
      </c>
    </row>
    <row r="3" spans="1:5" x14ac:dyDescent="0.3">
      <c r="A3" t="s">
        <v>191</v>
      </c>
      <c r="B3">
        <v>14.808999999999999</v>
      </c>
      <c r="D3" t="s">
        <v>231</v>
      </c>
      <c r="E3">
        <v>0.14199999999999999</v>
      </c>
    </row>
    <row r="4" spans="1:5" x14ac:dyDescent="0.3">
      <c r="A4" t="s">
        <v>192</v>
      </c>
      <c r="B4">
        <v>14.792999999999999</v>
      </c>
      <c r="D4" t="s">
        <v>232</v>
      </c>
      <c r="E4">
        <v>0.13900000000000001</v>
      </c>
    </row>
    <row r="5" spans="1:5" x14ac:dyDescent="0.3">
      <c r="A5" t="s">
        <v>193</v>
      </c>
      <c r="B5">
        <v>14.816000000000001</v>
      </c>
      <c r="D5" t="s">
        <v>233</v>
      </c>
      <c r="E5">
        <v>0.19500000000000001</v>
      </c>
    </row>
    <row r="6" spans="1:5" x14ac:dyDescent="0.3">
      <c r="A6" t="s">
        <v>194</v>
      </c>
      <c r="B6">
        <v>14.859</v>
      </c>
      <c r="D6" t="s">
        <v>234</v>
      </c>
      <c r="E6">
        <v>0.16</v>
      </c>
    </row>
    <row r="7" spans="1:5" x14ac:dyDescent="0.3">
      <c r="A7" t="s">
        <v>195</v>
      </c>
      <c r="B7">
        <v>14.837999999999999</v>
      </c>
      <c r="D7" t="s">
        <v>235</v>
      </c>
      <c r="E7">
        <v>0.17599999999999999</v>
      </c>
    </row>
    <row r="8" spans="1:5" x14ac:dyDescent="0.3">
      <c r="A8" t="s">
        <v>196</v>
      </c>
      <c r="B8">
        <v>14.837</v>
      </c>
      <c r="D8" t="s">
        <v>236</v>
      </c>
      <c r="E8">
        <v>0.153</v>
      </c>
    </row>
    <row r="9" spans="1:5" x14ac:dyDescent="0.3">
      <c r="A9" t="s">
        <v>197</v>
      </c>
      <c r="B9">
        <v>14.853</v>
      </c>
      <c r="D9" t="s">
        <v>237</v>
      </c>
      <c r="E9">
        <v>0.19</v>
      </c>
    </row>
    <row r="10" spans="1:5" x14ac:dyDescent="0.3">
      <c r="A10" t="s">
        <v>198</v>
      </c>
      <c r="B10">
        <v>14.837999999999999</v>
      </c>
      <c r="D10" t="s">
        <v>238</v>
      </c>
      <c r="E10">
        <v>0.17199999999999999</v>
      </c>
    </row>
    <row r="11" spans="1:5" x14ac:dyDescent="0.3">
      <c r="A11" t="s">
        <v>199</v>
      </c>
      <c r="B11">
        <v>14.826000000000001</v>
      </c>
      <c r="D11" t="s">
        <v>239</v>
      </c>
      <c r="E11">
        <v>0.156</v>
      </c>
    </row>
    <row r="12" spans="1:5" x14ac:dyDescent="0.3">
      <c r="A12" t="s">
        <v>200</v>
      </c>
      <c r="B12">
        <v>14.865</v>
      </c>
      <c r="D12" t="s">
        <v>240</v>
      </c>
      <c r="E12">
        <v>0.13500000000000001</v>
      </c>
    </row>
    <row r="13" spans="1:5" x14ac:dyDescent="0.3">
      <c r="A13" t="s">
        <v>201</v>
      </c>
      <c r="B13">
        <v>14.827</v>
      </c>
      <c r="D13" t="s">
        <v>241</v>
      </c>
      <c r="E13">
        <v>0.16900000000000001</v>
      </c>
    </row>
    <row r="14" spans="1:5" x14ac:dyDescent="0.3">
      <c r="A14" t="s">
        <v>202</v>
      </c>
      <c r="B14">
        <v>14.824</v>
      </c>
      <c r="D14" t="s">
        <v>242</v>
      </c>
      <c r="E14">
        <v>0.17899999999999999</v>
      </c>
    </row>
    <row r="15" spans="1:5" x14ac:dyDescent="0.3">
      <c r="A15" t="s">
        <v>203</v>
      </c>
      <c r="B15">
        <v>14.819000000000001</v>
      </c>
      <c r="D15" t="s">
        <v>243</v>
      </c>
      <c r="E15">
        <v>0.152</v>
      </c>
    </row>
    <row r="16" spans="1:5" x14ac:dyDescent="0.3">
      <c r="A16" t="s">
        <v>204</v>
      </c>
      <c r="B16">
        <v>14.842000000000001</v>
      </c>
      <c r="D16" t="s">
        <v>244</v>
      </c>
      <c r="E16">
        <v>0.151</v>
      </c>
    </row>
    <row r="17" spans="1:5" x14ac:dyDescent="0.3">
      <c r="A17" t="s">
        <v>205</v>
      </c>
      <c r="B17">
        <v>14.831</v>
      </c>
      <c r="D17" t="s">
        <v>245</v>
      </c>
      <c r="E17">
        <v>0.151</v>
      </c>
    </row>
    <row r="18" spans="1:5" x14ac:dyDescent="0.3">
      <c r="A18" t="s">
        <v>206</v>
      </c>
      <c r="B18">
        <v>14.871</v>
      </c>
      <c r="D18" t="s">
        <v>246</v>
      </c>
      <c r="E18">
        <v>0.152</v>
      </c>
    </row>
    <row r="19" spans="1:5" x14ac:dyDescent="0.3">
      <c r="A19" t="s">
        <v>207</v>
      </c>
      <c r="B19">
        <v>14.851000000000001</v>
      </c>
      <c r="D19" t="s">
        <v>247</v>
      </c>
      <c r="E19">
        <v>0.14499999999999999</v>
      </c>
    </row>
    <row r="20" spans="1:5" x14ac:dyDescent="0.3">
      <c r="A20" t="s">
        <v>208</v>
      </c>
      <c r="B20">
        <v>14.853</v>
      </c>
      <c r="D20" t="s">
        <v>248</v>
      </c>
      <c r="E20">
        <v>0.161</v>
      </c>
    </row>
    <row r="21" spans="1:5" x14ac:dyDescent="0.3">
      <c r="A21" t="s">
        <v>209</v>
      </c>
      <c r="B21">
        <v>14.833</v>
      </c>
      <c r="D21" t="s">
        <v>249</v>
      </c>
      <c r="E21">
        <v>0.157</v>
      </c>
    </row>
    <row r="22" spans="1:5" x14ac:dyDescent="0.3">
      <c r="A22" t="s">
        <v>210</v>
      </c>
      <c r="B22">
        <v>14.823</v>
      </c>
      <c r="D22" t="s">
        <v>250</v>
      </c>
      <c r="E22">
        <v>0.161</v>
      </c>
    </row>
    <row r="23" spans="1:5" x14ac:dyDescent="0.3">
      <c r="A23" t="s">
        <v>211</v>
      </c>
      <c r="B23">
        <v>14.821999999999999</v>
      </c>
      <c r="D23" t="s">
        <v>251</v>
      </c>
      <c r="E23">
        <v>0.14499999999999999</v>
      </c>
    </row>
    <row r="24" spans="1:5" x14ac:dyDescent="0.3">
      <c r="A24" t="s">
        <v>212</v>
      </c>
      <c r="B24">
        <v>14.864000000000001</v>
      </c>
      <c r="D24" t="s">
        <v>252</v>
      </c>
      <c r="E24">
        <v>0.154</v>
      </c>
    </row>
    <row r="25" spans="1:5" x14ac:dyDescent="0.3">
      <c r="A25" t="s">
        <v>213</v>
      </c>
      <c r="B25">
        <v>14.805</v>
      </c>
      <c r="D25" t="s">
        <v>253</v>
      </c>
      <c r="E25">
        <v>0.14699999999999999</v>
      </c>
    </row>
    <row r="26" spans="1:5" x14ac:dyDescent="0.3">
      <c r="A26" t="s">
        <v>214</v>
      </c>
      <c r="B26">
        <v>14.816000000000001</v>
      </c>
      <c r="D26" t="s">
        <v>254</v>
      </c>
      <c r="E26">
        <v>0.154</v>
      </c>
    </row>
    <row r="27" spans="1:5" x14ac:dyDescent="0.3">
      <c r="A27" t="s">
        <v>215</v>
      </c>
      <c r="B27">
        <v>14.835000000000001</v>
      </c>
      <c r="D27" t="s">
        <v>255</v>
      </c>
      <c r="E27">
        <v>0.13600000000000001</v>
      </c>
    </row>
    <row r="28" spans="1:5" x14ac:dyDescent="0.3">
      <c r="A28" t="s">
        <v>216</v>
      </c>
      <c r="B28">
        <v>14.837</v>
      </c>
      <c r="D28" t="s">
        <v>256</v>
      </c>
      <c r="E28">
        <v>0.16500000000000001</v>
      </c>
    </row>
    <row r="29" spans="1:5" x14ac:dyDescent="0.3">
      <c r="A29" t="s">
        <v>217</v>
      </c>
      <c r="B29">
        <v>14.837</v>
      </c>
      <c r="D29" t="s">
        <v>257</v>
      </c>
      <c r="E29">
        <v>0.157</v>
      </c>
    </row>
    <row r="30" spans="1:5" x14ac:dyDescent="0.3">
      <c r="A30" t="s">
        <v>218</v>
      </c>
      <c r="B30">
        <v>14.872999999999999</v>
      </c>
      <c r="D30" t="s">
        <v>258</v>
      </c>
      <c r="E30">
        <v>0.161</v>
      </c>
    </row>
    <row r="31" spans="1:5" x14ac:dyDescent="0.3">
      <c r="A31" t="s">
        <v>219</v>
      </c>
      <c r="B31">
        <v>14.843999999999999</v>
      </c>
      <c r="D31" t="s">
        <v>259</v>
      </c>
      <c r="E31">
        <v>0.123</v>
      </c>
    </row>
    <row r="32" spans="1:5" x14ac:dyDescent="0.3">
      <c r="A32" t="s">
        <v>220</v>
      </c>
      <c r="B32">
        <v>14.861000000000001</v>
      </c>
      <c r="D32" t="s">
        <v>260</v>
      </c>
      <c r="E32">
        <v>0.16600000000000001</v>
      </c>
    </row>
    <row r="33" spans="1:5" x14ac:dyDescent="0.3">
      <c r="A33" t="s">
        <v>221</v>
      </c>
      <c r="B33">
        <v>14.887</v>
      </c>
      <c r="D33" t="s">
        <v>261</v>
      </c>
      <c r="E33">
        <v>0.153</v>
      </c>
    </row>
    <row r="34" spans="1:5" x14ac:dyDescent="0.3">
      <c r="A34" t="s">
        <v>222</v>
      </c>
      <c r="B34">
        <v>14.877000000000001</v>
      </c>
      <c r="D34" t="s">
        <v>262</v>
      </c>
      <c r="E34">
        <v>0.16300000000000001</v>
      </c>
    </row>
    <row r="35" spans="1:5" x14ac:dyDescent="0.3">
      <c r="A35" t="s">
        <v>223</v>
      </c>
      <c r="B35">
        <v>14.856999999999999</v>
      </c>
      <c r="D35" t="s">
        <v>263</v>
      </c>
      <c r="E35">
        <v>0.128</v>
      </c>
    </row>
    <row r="36" spans="1:5" x14ac:dyDescent="0.3">
      <c r="A36" t="s">
        <v>224</v>
      </c>
      <c r="B36">
        <v>14.875999999999999</v>
      </c>
      <c r="D36" t="s">
        <v>264</v>
      </c>
      <c r="E36">
        <v>0.14499999999999999</v>
      </c>
    </row>
    <row r="37" spans="1:5" x14ac:dyDescent="0.3">
      <c r="A37" t="s">
        <v>225</v>
      </c>
      <c r="B37">
        <v>14.879</v>
      </c>
      <c r="D37" t="s">
        <v>265</v>
      </c>
      <c r="E37">
        <v>0.14799999999999999</v>
      </c>
    </row>
    <row r="38" spans="1:5" x14ac:dyDescent="0.3">
      <c r="A38" t="s">
        <v>226</v>
      </c>
      <c r="B38">
        <v>14.842000000000001</v>
      </c>
      <c r="D38" t="s">
        <v>266</v>
      </c>
      <c r="E38">
        <v>0.158</v>
      </c>
    </row>
    <row r="39" spans="1:5" x14ac:dyDescent="0.3">
      <c r="A39" t="s">
        <v>227</v>
      </c>
      <c r="B39">
        <v>14.87</v>
      </c>
      <c r="D39" t="s">
        <v>267</v>
      </c>
      <c r="E39">
        <v>0.13800000000000001</v>
      </c>
    </row>
    <row r="40" spans="1:5" x14ac:dyDescent="0.3">
      <c r="A40" t="s">
        <v>228</v>
      </c>
      <c r="B40">
        <v>14.836</v>
      </c>
      <c r="D40" t="s">
        <v>268</v>
      </c>
      <c r="E40">
        <v>0.14000000000000001</v>
      </c>
    </row>
    <row r="41" spans="1:5" x14ac:dyDescent="0.3">
      <c r="A41" t="s">
        <v>229</v>
      </c>
      <c r="B41">
        <v>14.848000000000001</v>
      </c>
      <c r="D41" t="s">
        <v>269</v>
      </c>
      <c r="E41">
        <v>0.14000000000000001</v>
      </c>
    </row>
    <row r="42" spans="1:5" x14ac:dyDescent="0.3">
      <c r="A42" t="s">
        <v>230</v>
      </c>
      <c r="B42">
        <v>14.848000000000001</v>
      </c>
      <c r="D42" t="s">
        <v>270</v>
      </c>
      <c r="E42">
        <v>0.13100000000000001</v>
      </c>
    </row>
    <row r="43" spans="1:5" x14ac:dyDescent="0.3">
      <c r="D43" t="s">
        <v>271</v>
      </c>
      <c r="E43">
        <v>0.11700000000000001</v>
      </c>
    </row>
    <row r="44" spans="1:5" x14ac:dyDescent="0.3">
      <c r="D44" t="s">
        <v>272</v>
      </c>
      <c r="E44">
        <v>0.129</v>
      </c>
    </row>
    <row r="46" spans="1:5" x14ac:dyDescent="0.3">
      <c r="A46" t="s">
        <v>275</v>
      </c>
      <c r="B46">
        <f>_xlfn.STDEV.S(B3:B42)</f>
        <v>2.2247961589138828E-2</v>
      </c>
      <c r="D46" t="s">
        <v>273</v>
      </c>
      <c r="E46">
        <f>_xlfn.STDEV.S(E3:E44)</f>
        <v>1.6593871222142526E-2</v>
      </c>
    </row>
    <row r="47" spans="1:5" x14ac:dyDescent="0.3">
      <c r="A47" t="s">
        <v>276</v>
      </c>
      <c r="B47">
        <f>AVERAGE(B3:B42)</f>
        <v>14.843049999999996</v>
      </c>
      <c r="D47" t="s">
        <v>274</v>
      </c>
      <c r="E47">
        <f>AVERAGE(E3:E44)</f>
        <v>0.1522380952380952</v>
      </c>
    </row>
    <row r="48" spans="1:5" x14ac:dyDescent="0.3">
      <c r="A48" t="s">
        <v>277</v>
      </c>
      <c r="B48">
        <f>B46/B47</f>
        <v>1.4988807279594715E-3</v>
      </c>
      <c r="D48" t="s">
        <v>277</v>
      </c>
      <c r="E48">
        <f>E46/E47</f>
        <v>0.10899946689552491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2" zoomScale="70" zoomScaleNormal="70" workbookViewId="0">
      <selection activeCell="G5" sqref="G5:I71"/>
    </sheetView>
  </sheetViews>
  <sheetFormatPr defaultRowHeight="14.4" x14ac:dyDescent="0.3"/>
  <sheetData>
    <row r="1" spans="1:9" x14ac:dyDescent="0.3">
      <c r="A1" t="s">
        <v>11</v>
      </c>
      <c r="D1" t="s">
        <v>12</v>
      </c>
      <c r="H1" t="s">
        <v>189</v>
      </c>
    </row>
    <row r="2" spans="1:9" x14ac:dyDescent="0.3">
      <c r="A2" t="s">
        <v>0</v>
      </c>
      <c r="B2" t="s">
        <v>44</v>
      </c>
      <c r="H2" t="s">
        <v>190</v>
      </c>
    </row>
    <row r="3" spans="1:9" x14ac:dyDescent="0.3">
      <c r="A3" t="s">
        <v>160</v>
      </c>
      <c r="B3">
        <v>0.13400000000000001</v>
      </c>
      <c r="D3" t="s">
        <v>349</v>
      </c>
      <c r="E3">
        <v>14.819000000000001</v>
      </c>
    </row>
    <row r="4" spans="1:9" x14ac:dyDescent="0.3">
      <c r="A4" t="s">
        <v>161</v>
      </c>
      <c r="B4">
        <v>0.11799999999999999</v>
      </c>
      <c r="D4" t="s">
        <v>350</v>
      </c>
      <c r="E4">
        <v>14.792</v>
      </c>
      <c r="G4" t="s">
        <v>376</v>
      </c>
    </row>
    <row r="5" spans="1:9" x14ac:dyDescent="0.3">
      <c r="A5" t="s">
        <v>162</v>
      </c>
      <c r="B5">
        <v>0.13700000000000001</v>
      </c>
      <c r="D5" t="s">
        <v>351</v>
      </c>
      <c r="E5">
        <v>14.818</v>
      </c>
      <c r="G5" t="s">
        <v>377</v>
      </c>
      <c r="H5">
        <v>14.808999999999999</v>
      </c>
      <c r="I5">
        <v>0.14199999999999999</v>
      </c>
    </row>
    <row r="6" spans="1:9" x14ac:dyDescent="0.3">
      <c r="A6" t="s">
        <v>163</v>
      </c>
      <c r="B6">
        <v>0.13600000000000001</v>
      </c>
      <c r="D6" t="s">
        <v>352</v>
      </c>
      <c r="E6">
        <v>14.817</v>
      </c>
      <c r="G6" t="s">
        <v>377</v>
      </c>
      <c r="H6">
        <v>14.792999999999999</v>
      </c>
      <c r="I6">
        <v>0.13900000000000001</v>
      </c>
    </row>
    <row r="7" spans="1:9" x14ac:dyDescent="0.3">
      <c r="A7" t="s">
        <v>164</v>
      </c>
      <c r="B7">
        <v>0.129</v>
      </c>
      <c r="D7" t="s">
        <v>353</v>
      </c>
      <c r="E7">
        <v>14.817</v>
      </c>
      <c r="G7" t="s">
        <v>377</v>
      </c>
      <c r="H7">
        <v>14.816000000000001</v>
      </c>
      <c r="I7">
        <v>0.19500000000000001</v>
      </c>
    </row>
    <row r="8" spans="1:9" x14ac:dyDescent="0.3">
      <c r="A8" t="s">
        <v>165</v>
      </c>
      <c r="B8">
        <v>0.13800000000000001</v>
      </c>
      <c r="D8" t="s">
        <v>354</v>
      </c>
      <c r="E8">
        <v>14.839</v>
      </c>
      <c r="G8" t="s">
        <v>377</v>
      </c>
      <c r="H8">
        <v>14.859</v>
      </c>
      <c r="I8">
        <v>0.16</v>
      </c>
    </row>
    <row r="9" spans="1:9" x14ac:dyDescent="0.3">
      <c r="A9" t="s">
        <v>166</v>
      </c>
      <c r="B9">
        <v>8.5999999999999993E-2</v>
      </c>
      <c r="D9" t="s">
        <v>355</v>
      </c>
      <c r="E9">
        <v>14.821999999999999</v>
      </c>
      <c r="G9" t="s">
        <v>377</v>
      </c>
      <c r="H9">
        <v>14.837999999999999</v>
      </c>
      <c r="I9">
        <v>0.17599999999999999</v>
      </c>
    </row>
    <row r="10" spans="1:9" x14ac:dyDescent="0.3">
      <c r="A10" t="s">
        <v>167</v>
      </c>
      <c r="B10">
        <v>0.125</v>
      </c>
      <c r="D10" t="s">
        <v>356</v>
      </c>
      <c r="E10">
        <v>14.824</v>
      </c>
      <c r="G10" t="s">
        <v>377</v>
      </c>
      <c r="H10">
        <v>14.837</v>
      </c>
      <c r="I10">
        <v>0.153</v>
      </c>
    </row>
    <row r="11" spans="1:9" x14ac:dyDescent="0.3">
      <c r="A11" t="s">
        <v>168</v>
      </c>
      <c r="B11">
        <v>0.113</v>
      </c>
      <c r="D11" t="s">
        <v>357</v>
      </c>
      <c r="E11">
        <v>14.846</v>
      </c>
      <c r="G11" t="s">
        <v>377</v>
      </c>
      <c r="H11">
        <v>14.853</v>
      </c>
      <c r="I11">
        <v>0.19</v>
      </c>
    </row>
    <row r="12" spans="1:9" x14ac:dyDescent="0.3">
      <c r="A12" t="s">
        <v>169</v>
      </c>
      <c r="B12">
        <v>0.16200000000000001</v>
      </c>
      <c r="D12" t="s">
        <v>358</v>
      </c>
      <c r="E12">
        <v>14.824999999999999</v>
      </c>
      <c r="G12" t="s">
        <v>377</v>
      </c>
      <c r="H12">
        <v>14.837999999999999</v>
      </c>
      <c r="I12">
        <v>0.17199999999999999</v>
      </c>
    </row>
    <row r="13" spans="1:9" x14ac:dyDescent="0.3">
      <c r="A13" t="s">
        <v>170</v>
      </c>
      <c r="B13">
        <v>0.13400000000000001</v>
      </c>
      <c r="D13" t="s">
        <v>359</v>
      </c>
      <c r="E13">
        <v>14.813000000000001</v>
      </c>
      <c r="G13" t="s">
        <v>377</v>
      </c>
      <c r="H13">
        <v>14.826000000000001</v>
      </c>
      <c r="I13">
        <v>0.156</v>
      </c>
    </row>
    <row r="14" spans="1:9" x14ac:dyDescent="0.3">
      <c r="A14" t="s">
        <v>171</v>
      </c>
      <c r="B14">
        <v>0.13700000000000001</v>
      </c>
      <c r="D14" t="s">
        <v>360</v>
      </c>
      <c r="E14">
        <v>14.843</v>
      </c>
      <c r="G14" t="s">
        <v>377</v>
      </c>
      <c r="H14">
        <v>14.865</v>
      </c>
      <c r="I14">
        <v>0.13500000000000001</v>
      </c>
    </row>
    <row r="15" spans="1:9" x14ac:dyDescent="0.3">
      <c r="A15" t="s">
        <v>172</v>
      </c>
      <c r="B15">
        <v>0.13500000000000001</v>
      </c>
      <c r="D15" t="s">
        <v>361</v>
      </c>
      <c r="E15">
        <v>14.851000000000001</v>
      </c>
      <c r="G15" t="s">
        <v>377</v>
      </c>
      <c r="H15">
        <v>14.827</v>
      </c>
      <c r="I15">
        <v>0.16900000000000001</v>
      </c>
    </row>
    <row r="16" spans="1:9" x14ac:dyDescent="0.3">
      <c r="A16" t="s">
        <v>173</v>
      </c>
      <c r="B16">
        <v>0.11799999999999999</v>
      </c>
      <c r="D16" t="s">
        <v>362</v>
      </c>
      <c r="E16">
        <v>14.827999999999999</v>
      </c>
      <c r="G16" t="s">
        <v>377</v>
      </c>
      <c r="H16">
        <v>14.824</v>
      </c>
      <c r="I16">
        <v>0.17899999999999999</v>
      </c>
    </row>
    <row r="17" spans="1:9" x14ac:dyDescent="0.3">
      <c r="A17" t="s">
        <v>174</v>
      </c>
      <c r="B17">
        <v>0.11700000000000001</v>
      </c>
      <c r="D17" t="s">
        <v>363</v>
      </c>
      <c r="E17">
        <v>14.811999999999999</v>
      </c>
      <c r="G17" t="s">
        <v>377</v>
      </c>
      <c r="H17">
        <v>14.819000000000001</v>
      </c>
      <c r="I17">
        <v>0.152</v>
      </c>
    </row>
    <row r="18" spans="1:9" x14ac:dyDescent="0.3">
      <c r="A18" t="s">
        <v>175</v>
      </c>
      <c r="B18">
        <v>0.104</v>
      </c>
      <c r="D18" t="s">
        <v>364</v>
      </c>
      <c r="E18">
        <v>14.831</v>
      </c>
      <c r="G18" t="s">
        <v>377</v>
      </c>
      <c r="H18">
        <v>14.842000000000001</v>
      </c>
      <c r="I18">
        <v>0.151</v>
      </c>
    </row>
    <row r="19" spans="1:9" x14ac:dyDescent="0.3">
      <c r="A19" t="s">
        <v>176</v>
      </c>
      <c r="B19">
        <v>0.15</v>
      </c>
      <c r="D19" t="s">
        <v>365</v>
      </c>
      <c r="E19">
        <v>14.813000000000001</v>
      </c>
      <c r="G19" t="s">
        <v>377</v>
      </c>
      <c r="H19">
        <v>14.831</v>
      </c>
      <c r="I19">
        <v>0.151</v>
      </c>
    </row>
    <row r="20" spans="1:9" x14ac:dyDescent="0.3">
      <c r="A20" t="s">
        <v>177</v>
      </c>
      <c r="B20">
        <v>0.123</v>
      </c>
      <c r="D20" t="s">
        <v>366</v>
      </c>
      <c r="E20">
        <v>14.867000000000001</v>
      </c>
      <c r="G20" t="s">
        <v>377</v>
      </c>
      <c r="H20">
        <v>14.871</v>
      </c>
      <c r="I20">
        <v>0.152</v>
      </c>
    </row>
    <row r="21" spans="1:9" x14ac:dyDescent="0.3">
      <c r="A21" t="s">
        <v>178</v>
      </c>
      <c r="B21">
        <v>0.13200000000000001</v>
      </c>
      <c r="D21" t="s">
        <v>367</v>
      </c>
      <c r="E21">
        <v>14.858000000000001</v>
      </c>
      <c r="G21" t="s">
        <v>377</v>
      </c>
      <c r="H21">
        <v>14.851000000000001</v>
      </c>
      <c r="I21">
        <v>0.14499999999999999</v>
      </c>
    </row>
    <row r="22" spans="1:9" x14ac:dyDescent="0.3">
      <c r="A22" t="s">
        <v>179</v>
      </c>
      <c r="B22">
        <v>0.13400000000000001</v>
      </c>
      <c r="D22" t="s">
        <v>368</v>
      </c>
      <c r="E22">
        <v>14.839</v>
      </c>
      <c r="G22" t="s">
        <v>377</v>
      </c>
      <c r="H22">
        <v>14.853</v>
      </c>
      <c r="I22">
        <v>0.161</v>
      </c>
    </row>
    <row r="23" spans="1:9" x14ac:dyDescent="0.3">
      <c r="A23" t="s">
        <v>180</v>
      </c>
      <c r="B23">
        <v>0.11899999999999999</v>
      </c>
      <c r="D23" t="s">
        <v>369</v>
      </c>
      <c r="E23">
        <v>14.845000000000001</v>
      </c>
      <c r="G23" t="s">
        <v>377</v>
      </c>
      <c r="H23">
        <v>14.833</v>
      </c>
      <c r="I23">
        <v>0.157</v>
      </c>
    </row>
    <row r="24" spans="1:9" x14ac:dyDescent="0.3">
      <c r="A24" t="s">
        <v>181</v>
      </c>
      <c r="B24">
        <v>0.113</v>
      </c>
      <c r="D24" t="s">
        <v>370</v>
      </c>
      <c r="E24">
        <v>14.836</v>
      </c>
      <c r="G24" t="s">
        <v>377</v>
      </c>
      <c r="H24">
        <v>14.823</v>
      </c>
      <c r="I24">
        <v>0.161</v>
      </c>
    </row>
    <row r="25" spans="1:9" x14ac:dyDescent="0.3">
      <c r="A25" t="s">
        <v>182</v>
      </c>
      <c r="B25">
        <v>0.13900000000000001</v>
      </c>
      <c r="D25" t="s">
        <v>371</v>
      </c>
      <c r="E25">
        <v>14.853</v>
      </c>
      <c r="G25" t="s">
        <v>377</v>
      </c>
      <c r="H25">
        <v>14.821999999999999</v>
      </c>
      <c r="I25">
        <v>0.14499999999999999</v>
      </c>
    </row>
    <row r="26" spans="1:9" x14ac:dyDescent="0.3">
      <c r="A26" t="s">
        <v>183</v>
      </c>
      <c r="B26">
        <v>0.111</v>
      </c>
      <c r="D26" t="s">
        <v>372</v>
      </c>
      <c r="E26">
        <v>14.821999999999999</v>
      </c>
      <c r="G26" t="s">
        <v>377</v>
      </c>
      <c r="H26">
        <v>14.864000000000001</v>
      </c>
      <c r="I26">
        <v>0.154</v>
      </c>
    </row>
    <row r="27" spans="1:9" x14ac:dyDescent="0.3">
      <c r="A27" t="s">
        <v>184</v>
      </c>
      <c r="B27">
        <v>0.122</v>
      </c>
      <c r="D27" t="s">
        <v>373</v>
      </c>
      <c r="E27">
        <v>14.893000000000001</v>
      </c>
      <c r="G27" t="s">
        <v>377</v>
      </c>
      <c r="H27">
        <v>14.805</v>
      </c>
      <c r="I27">
        <v>0.14699999999999999</v>
      </c>
    </row>
    <row r="28" spans="1:9" x14ac:dyDescent="0.3">
      <c r="A28" t="s">
        <v>185</v>
      </c>
      <c r="B28">
        <v>0.14000000000000001</v>
      </c>
      <c r="D28" t="s">
        <v>374</v>
      </c>
      <c r="E28">
        <v>14.868</v>
      </c>
      <c r="G28" t="s">
        <v>377</v>
      </c>
      <c r="H28">
        <v>14.816000000000001</v>
      </c>
      <c r="I28">
        <v>0.154</v>
      </c>
    </row>
    <row r="29" spans="1:9" x14ac:dyDescent="0.3">
      <c r="A29" t="s">
        <v>186</v>
      </c>
      <c r="B29">
        <v>0.13700000000000001</v>
      </c>
      <c r="D29" t="s">
        <v>375</v>
      </c>
      <c r="E29">
        <v>14.826000000000001</v>
      </c>
      <c r="G29" t="s">
        <v>377</v>
      </c>
      <c r="H29">
        <v>14.835000000000001</v>
      </c>
      <c r="I29">
        <v>0.13600000000000001</v>
      </c>
    </row>
    <row r="30" spans="1:9" x14ac:dyDescent="0.3">
      <c r="A30" t="s">
        <v>187</v>
      </c>
      <c r="B30">
        <v>0.111</v>
      </c>
      <c r="G30" t="s">
        <v>377</v>
      </c>
      <c r="H30">
        <v>14.837</v>
      </c>
      <c r="I30">
        <v>0.16500000000000001</v>
      </c>
    </row>
    <row r="31" spans="1:9" x14ac:dyDescent="0.3">
      <c r="A31" t="s">
        <v>188</v>
      </c>
      <c r="B31">
        <v>0.122</v>
      </c>
      <c r="G31" t="s">
        <v>377</v>
      </c>
      <c r="H31">
        <v>14.837</v>
      </c>
      <c r="I31">
        <v>0.157</v>
      </c>
    </row>
    <row r="32" spans="1:9" x14ac:dyDescent="0.3">
      <c r="G32" t="s">
        <v>377</v>
      </c>
      <c r="H32">
        <v>14.872999999999999</v>
      </c>
      <c r="I32">
        <v>0.161</v>
      </c>
    </row>
    <row r="33" spans="7:9" x14ac:dyDescent="0.3">
      <c r="G33" t="s">
        <v>377</v>
      </c>
      <c r="H33">
        <v>14.843999999999999</v>
      </c>
      <c r="I33">
        <v>0.123</v>
      </c>
    </row>
    <row r="34" spans="7:9" x14ac:dyDescent="0.3">
      <c r="G34" t="s">
        <v>377</v>
      </c>
      <c r="H34">
        <v>14.861000000000001</v>
      </c>
      <c r="I34">
        <v>0.16600000000000001</v>
      </c>
    </row>
    <row r="35" spans="7:9" x14ac:dyDescent="0.3">
      <c r="G35" t="s">
        <v>377</v>
      </c>
      <c r="H35">
        <v>14.887</v>
      </c>
      <c r="I35">
        <v>0.153</v>
      </c>
    </row>
    <row r="36" spans="7:9" x14ac:dyDescent="0.3">
      <c r="G36" t="s">
        <v>377</v>
      </c>
      <c r="H36">
        <v>14.877000000000001</v>
      </c>
      <c r="I36">
        <v>0.16300000000000001</v>
      </c>
    </row>
    <row r="37" spans="7:9" x14ac:dyDescent="0.3">
      <c r="G37" t="s">
        <v>377</v>
      </c>
      <c r="H37">
        <v>14.856999999999999</v>
      </c>
      <c r="I37">
        <v>0.128</v>
      </c>
    </row>
    <row r="38" spans="7:9" x14ac:dyDescent="0.3">
      <c r="G38" t="s">
        <v>377</v>
      </c>
      <c r="H38">
        <v>14.875999999999999</v>
      </c>
      <c r="I38">
        <v>0.14499999999999999</v>
      </c>
    </row>
    <row r="39" spans="7:9" x14ac:dyDescent="0.3">
      <c r="G39" t="s">
        <v>377</v>
      </c>
      <c r="H39">
        <v>14.879</v>
      </c>
      <c r="I39">
        <v>0.14799999999999999</v>
      </c>
    </row>
    <row r="40" spans="7:9" x14ac:dyDescent="0.3">
      <c r="G40" t="s">
        <v>377</v>
      </c>
      <c r="H40">
        <v>14.842000000000001</v>
      </c>
      <c r="I40">
        <v>0.158</v>
      </c>
    </row>
    <row r="41" spans="7:9" x14ac:dyDescent="0.3">
      <c r="G41" t="s">
        <v>377</v>
      </c>
      <c r="H41">
        <v>14.87</v>
      </c>
      <c r="I41">
        <v>0.13800000000000001</v>
      </c>
    </row>
    <row r="42" spans="7:9" x14ac:dyDescent="0.3">
      <c r="G42" t="s">
        <v>377</v>
      </c>
      <c r="H42">
        <v>14.836</v>
      </c>
      <c r="I42">
        <v>0.14000000000000001</v>
      </c>
    </row>
    <row r="43" spans="7:9" x14ac:dyDescent="0.3">
      <c r="G43" t="s">
        <v>377</v>
      </c>
      <c r="H43">
        <v>14.848000000000001</v>
      </c>
      <c r="I43">
        <v>0.14000000000000001</v>
      </c>
    </row>
    <row r="44" spans="7:9" x14ac:dyDescent="0.3">
      <c r="G44" t="s">
        <v>377</v>
      </c>
      <c r="H44">
        <v>14.848000000000001</v>
      </c>
      <c r="I44">
        <v>0.13100000000000001</v>
      </c>
    </row>
    <row r="45" spans="7:9" x14ac:dyDescent="0.3">
      <c r="G45" t="s">
        <v>378</v>
      </c>
      <c r="H45">
        <v>14.819000000000001</v>
      </c>
      <c r="I45">
        <v>0.13400000000000001</v>
      </c>
    </row>
    <row r="46" spans="7:9" x14ac:dyDescent="0.3">
      <c r="G46" t="s">
        <v>378</v>
      </c>
      <c r="H46">
        <v>14.792</v>
      </c>
      <c r="I46">
        <v>0.11799999999999999</v>
      </c>
    </row>
    <row r="47" spans="7:9" x14ac:dyDescent="0.3">
      <c r="G47" t="s">
        <v>378</v>
      </c>
      <c r="H47">
        <v>14.818</v>
      </c>
      <c r="I47">
        <v>0.13700000000000001</v>
      </c>
    </row>
    <row r="48" spans="7:9" x14ac:dyDescent="0.3">
      <c r="G48" t="s">
        <v>378</v>
      </c>
      <c r="H48">
        <v>14.817</v>
      </c>
      <c r="I48">
        <v>0.13600000000000001</v>
      </c>
    </row>
    <row r="49" spans="7:9" x14ac:dyDescent="0.3">
      <c r="G49" t="s">
        <v>378</v>
      </c>
      <c r="H49">
        <v>14.817</v>
      </c>
      <c r="I49">
        <v>0.129</v>
      </c>
    </row>
    <row r="50" spans="7:9" x14ac:dyDescent="0.3">
      <c r="G50" t="s">
        <v>378</v>
      </c>
      <c r="H50">
        <v>14.839</v>
      </c>
      <c r="I50">
        <v>0.13800000000000001</v>
      </c>
    </row>
    <row r="51" spans="7:9" x14ac:dyDescent="0.3">
      <c r="G51" t="s">
        <v>378</v>
      </c>
      <c r="H51">
        <v>14.821999999999999</v>
      </c>
      <c r="I51">
        <v>8.5999999999999993E-2</v>
      </c>
    </row>
    <row r="52" spans="7:9" x14ac:dyDescent="0.3">
      <c r="G52" t="s">
        <v>378</v>
      </c>
      <c r="H52">
        <v>14.824</v>
      </c>
      <c r="I52">
        <v>0.125</v>
      </c>
    </row>
    <row r="53" spans="7:9" x14ac:dyDescent="0.3">
      <c r="G53" t="s">
        <v>378</v>
      </c>
      <c r="H53">
        <v>14.846</v>
      </c>
      <c r="I53">
        <v>0.113</v>
      </c>
    </row>
    <row r="54" spans="7:9" x14ac:dyDescent="0.3">
      <c r="G54" t="s">
        <v>378</v>
      </c>
      <c r="H54">
        <v>14.824999999999999</v>
      </c>
      <c r="I54">
        <v>0.16200000000000001</v>
      </c>
    </row>
    <row r="55" spans="7:9" x14ac:dyDescent="0.3">
      <c r="G55" t="s">
        <v>378</v>
      </c>
      <c r="H55">
        <v>14.813000000000001</v>
      </c>
      <c r="I55">
        <v>0.13400000000000001</v>
      </c>
    </row>
    <row r="56" spans="7:9" x14ac:dyDescent="0.3">
      <c r="G56" t="s">
        <v>378</v>
      </c>
      <c r="H56">
        <v>14.843</v>
      </c>
      <c r="I56">
        <v>0.13700000000000001</v>
      </c>
    </row>
    <row r="57" spans="7:9" x14ac:dyDescent="0.3">
      <c r="G57" t="s">
        <v>378</v>
      </c>
      <c r="H57">
        <v>14.851000000000001</v>
      </c>
      <c r="I57">
        <v>0.13500000000000001</v>
      </c>
    </row>
    <row r="58" spans="7:9" x14ac:dyDescent="0.3">
      <c r="G58" t="s">
        <v>378</v>
      </c>
      <c r="H58">
        <v>14.827999999999999</v>
      </c>
      <c r="I58">
        <v>0.11799999999999999</v>
      </c>
    </row>
    <row r="59" spans="7:9" x14ac:dyDescent="0.3">
      <c r="G59" t="s">
        <v>378</v>
      </c>
      <c r="H59">
        <v>14.811999999999999</v>
      </c>
      <c r="I59">
        <v>0.11700000000000001</v>
      </c>
    </row>
    <row r="60" spans="7:9" x14ac:dyDescent="0.3">
      <c r="G60" t="s">
        <v>378</v>
      </c>
      <c r="H60">
        <v>14.831</v>
      </c>
      <c r="I60">
        <v>0.104</v>
      </c>
    </row>
    <row r="61" spans="7:9" x14ac:dyDescent="0.3">
      <c r="G61" t="s">
        <v>378</v>
      </c>
      <c r="H61">
        <v>14.813000000000001</v>
      </c>
      <c r="I61">
        <v>0.15</v>
      </c>
    </row>
    <row r="62" spans="7:9" x14ac:dyDescent="0.3">
      <c r="G62" t="s">
        <v>378</v>
      </c>
      <c r="H62">
        <v>14.867000000000001</v>
      </c>
      <c r="I62">
        <v>0.123</v>
      </c>
    </row>
    <row r="63" spans="7:9" x14ac:dyDescent="0.3">
      <c r="G63" t="s">
        <v>378</v>
      </c>
      <c r="H63">
        <v>14.858000000000001</v>
      </c>
      <c r="I63">
        <v>0.13200000000000001</v>
      </c>
    </row>
    <row r="64" spans="7:9" x14ac:dyDescent="0.3">
      <c r="G64" t="s">
        <v>378</v>
      </c>
      <c r="H64">
        <v>14.839</v>
      </c>
      <c r="I64">
        <v>0.13400000000000001</v>
      </c>
    </row>
    <row r="65" spans="7:9" x14ac:dyDescent="0.3">
      <c r="G65" t="s">
        <v>378</v>
      </c>
      <c r="H65">
        <v>14.845000000000001</v>
      </c>
      <c r="I65">
        <v>0.11899999999999999</v>
      </c>
    </row>
    <row r="66" spans="7:9" x14ac:dyDescent="0.3">
      <c r="G66" t="s">
        <v>378</v>
      </c>
      <c r="H66">
        <v>14.836</v>
      </c>
      <c r="I66">
        <v>0.113</v>
      </c>
    </row>
    <row r="67" spans="7:9" x14ac:dyDescent="0.3">
      <c r="G67" t="s">
        <v>378</v>
      </c>
      <c r="H67">
        <v>14.853</v>
      </c>
      <c r="I67">
        <v>0.13900000000000001</v>
      </c>
    </row>
    <row r="68" spans="7:9" x14ac:dyDescent="0.3">
      <c r="G68" t="s">
        <v>378</v>
      </c>
      <c r="H68">
        <v>14.821999999999999</v>
      </c>
      <c r="I68">
        <v>0.111</v>
      </c>
    </row>
    <row r="69" spans="7:9" x14ac:dyDescent="0.3">
      <c r="G69" t="s">
        <v>378</v>
      </c>
      <c r="H69">
        <v>14.893000000000001</v>
      </c>
      <c r="I69">
        <v>0.122</v>
      </c>
    </row>
    <row r="70" spans="7:9" x14ac:dyDescent="0.3">
      <c r="G70" t="s">
        <v>378</v>
      </c>
      <c r="H70">
        <v>14.868</v>
      </c>
      <c r="I70">
        <v>0.14000000000000001</v>
      </c>
    </row>
    <row r="71" spans="7:9" x14ac:dyDescent="0.3">
      <c r="G71" t="s">
        <v>378</v>
      </c>
      <c r="H71">
        <v>14.826000000000001</v>
      </c>
      <c r="I71">
        <v>0.13700000000000001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J24" sqref="J24"/>
    </sheetView>
  </sheetViews>
  <sheetFormatPr defaultRowHeight="14.4" x14ac:dyDescent="0.3"/>
  <cols>
    <col min="1" max="1" width="13.33203125" bestFit="1" customWidth="1"/>
    <col min="2" max="2" width="12.33203125" bestFit="1" customWidth="1"/>
    <col min="3" max="3" width="11.6640625" bestFit="1" customWidth="1"/>
    <col min="5" max="5" width="13.33203125" bestFit="1" customWidth="1"/>
    <col min="6" max="6" width="11" bestFit="1" customWidth="1"/>
    <col min="7" max="7" width="9.6640625" bestFit="1" customWidth="1"/>
    <col min="10" max="10" width="11" bestFit="1" customWidth="1"/>
    <col min="11" max="11" width="10.33203125" bestFit="1" customWidth="1"/>
  </cols>
  <sheetData>
    <row r="1" spans="1:11" x14ac:dyDescent="0.3">
      <c r="B1" s="2" t="s">
        <v>324</v>
      </c>
      <c r="C1" s="2"/>
      <c r="F1" s="2" t="s">
        <v>334</v>
      </c>
      <c r="G1" s="2"/>
      <c r="J1" s="2" t="s">
        <v>337</v>
      </c>
      <c r="K1" s="2"/>
    </row>
    <row r="2" spans="1:11" x14ac:dyDescent="0.3">
      <c r="B2" t="s">
        <v>325</v>
      </c>
      <c r="C2" t="s">
        <v>328</v>
      </c>
      <c r="F2" t="s">
        <v>325</v>
      </c>
      <c r="G2" t="s">
        <v>328</v>
      </c>
      <c r="J2" t="s">
        <v>325</v>
      </c>
      <c r="K2" t="s">
        <v>328</v>
      </c>
    </row>
    <row r="3" spans="1:11" x14ac:dyDescent="0.3">
      <c r="A3" t="s">
        <v>327</v>
      </c>
      <c r="B3" t="s">
        <v>330</v>
      </c>
      <c r="C3">
        <v>2.9999999999999997E-4</v>
      </c>
      <c r="E3" t="s">
        <v>327</v>
      </c>
      <c r="F3" t="s">
        <v>330</v>
      </c>
      <c r="G3" t="s">
        <v>330</v>
      </c>
      <c r="I3" t="s">
        <v>327</v>
      </c>
      <c r="J3">
        <v>0.30299999999999999</v>
      </c>
      <c r="K3" t="s">
        <v>330</v>
      </c>
    </row>
    <row r="4" spans="1:11" x14ac:dyDescent="0.3">
      <c r="A4" t="s">
        <v>326</v>
      </c>
      <c r="B4" t="s">
        <v>330</v>
      </c>
      <c r="C4" t="s">
        <v>332</v>
      </c>
      <c r="E4" t="s">
        <v>326</v>
      </c>
      <c r="F4" t="s">
        <v>330</v>
      </c>
      <c r="G4" t="s">
        <v>330</v>
      </c>
      <c r="I4" t="s">
        <v>326</v>
      </c>
      <c r="J4">
        <v>0.23599999999999999</v>
      </c>
      <c r="K4" t="s">
        <v>330</v>
      </c>
    </row>
    <row r="5" spans="1:11" x14ac:dyDescent="0.3">
      <c r="A5" t="s">
        <v>329</v>
      </c>
      <c r="B5" t="s">
        <v>331</v>
      </c>
      <c r="C5" t="s">
        <v>333</v>
      </c>
      <c r="E5" t="s">
        <v>329</v>
      </c>
      <c r="F5" t="s">
        <v>336</v>
      </c>
      <c r="G5" t="s">
        <v>335</v>
      </c>
      <c r="I5" t="s">
        <v>329</v>
      </c>
      <c r="J5" t="s">
        <v>338</v>
      </c>
      <c r="K5" t="s">
        <v>339</v>
      </c>
    </row>
    <row r="7" spans="1:11" x14ac:dyDescent="0.3">
      <c r="B7" s="2" t="s">
        <v>340</v>
      </c>
      <c r="C7" s="2"/>
      <c r="F7" s="2" t="s">
        <v>341</v>
      </c>
      <c r="G7" s="2"/>
      <c r="J7" s="2" t="s">
        <v>342</v>
      </c>
      <c r="K7" s="2"/>
    </row>
    <row r="8" spans="1:11" x14ac:dyDescent="0.3">
      <c r="B8" t="s">
        <v>325</v>
      </c>
      <c r="C8" t="s">
        <v>328</v>
      </c>
      <c r="F8" t="s">
        <v>325</v>
      </c>
      <c r="G8" t="s">
        <v>328</v>
      </c>
      <c r="J8" t="s">
        <v>325</v>
      </c>
      <c r="K8" t="s">
        <v>328</v>
      </c>
    </row>
    <row r="9" spans="1:11" x14ac:dyDescent="0.3">
      <c r="A9" t="s">
        <v>327</v>
      </c>
      <c r="B9" t="s">
        <v>330</v>
      </c>
      <c r="C9" t="s">
        <v>330</v>
      </c>
      <c r="E9" t="s">
        <v>327</v>
      </c>
      <c r="F9" t="s">
        <v>330</v>
      </c>
      <c r="G9" t="s">
        <v>330</v>
      </c>
      <c r="I9" t="s">
        <v>327</v>
      </c>
      <c r="J9">
        <v>4.0000000000000001E-3</v>
      </c>
      <c r="K9">
        <v>0.622</v>
      </c>
    </row>
    <row r="10" spans="1:11" x14ac:dyDescent="0.3">
      <c r="A10" t="s">
        <v>326</v>
      </c>
      <c r="B10" t="s">
        <v>330</v>
      </c>
      <c r="C10" t="s">
        <v>330</v>
      </c>
      <c r="E10" t="s">
        <v>326</v>
      </c>
      <c r="F10" t="s">
        <v>330</v>
      </c>
      <c r="G10" t="s">
        <v>330</v>
      </c>
      <c r="I10" t="s">
        <v>326</v>
      </c>
      <c r="J10">
        <v>3.0000000000000001E-3</v>
      </c>
      <c r="K10">
        <v>0.61499999999999999</v>
      </c>
    </row>
    <row r="11" spans="1:11" x14ac:dyDescent="0.3">
      <c r="A11" t="s">
        <v>329</v>
      </c>
      <c r="B11" t="s">
        <v>343</v>
      </c>
      <c r="C11" t="s">
        <v>344</v>
      </c>
      <c r="E11" t="s">
        <v>329</v>
      </c>
      <c r="F11" t="s">
        <v>345</v>
      </c>
      <c r="G11" t="s">
        <v>346</v>
      </c>
      <c r="I11" t="s">
        <v>329</v>
      </c>
      <c r="J11" t="s">
        <v>347</v>
      </c>
      <c r="K11" t="s">
        <v>348</v>
      </c>
    </row>
    <row r="14" spans="1:11" x14ac:dyDescent="0.3">
      <c r="B14" s="2" t="s">
        <v>379</v>
      </c>
      <c r="C14" s="2"/>
      <c r="D14" t="s">
        <v>382</v>
      </c>
    </row>
    <row r="15" spans="1:11" x14ac:dyDescent="0.3">
      <c r="B15" t="s">
        <v>325</v>
      </c>
      <c r="C15" t="s">
        <v>328</v>
      </c>
      <c r="D15" t="s">
        <v>383</v>
      </c>
    </row>
    <row r="16" spans="1:11" x14ac:dyDescent="0.3">
      <c r="A16" t="s">
        <v>327</v>
      </c>
      <c r="B16">
        <v>0.10199999999999999</v>
      </c>
      <c r="C16" t="s">
        <v>330</v>
      </c>
      <c r="D16" t="s">
        <v>384</v>
      </c>
    </row>
    <row r="17" spans="1:4" x14ac:dyDescent="0.3">
      <c r="A17" t="s">
        <v>326</v>
      </c>
      <c r="B17">
        <v>0.10100000000000001</v>
      </c>
      <c r="C17" t="s">
        <v>330</v>
      </c>
      <c r="D17" t="s">
        <v>385</v>
      </c>
    </row>
    <row r="18" spans="1:4" x14ac:dyDescent="0.3">
      <c r="A18" t="s">
        <v>329</v>
      </c>
      <c r="B18" t="s">
        <v>380</v>
      </c>
      <c r="C18" t="s">
        <v>381</v>
      </c>
    </row>
  </sheetData>
  <mergeCells count="7">
    <mergeCell ref="B14:C14"/>
    <mergeCell ref="B1:C1"/>
    <mergeCell ref="F1:G1"/>
    <mergeCell ref="J1:K1"/>
    <mergeCell ref="B7:C7"/>
    <mergeCell ref="F7:G7"/>
    <mergeCell ref="J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2x Cuv Vol</vt:lpstr>
      <vt:lpstr>4x Cuv Vol</vt:lpstr>
      <vt:lpstr>10x Cuv Vol</vt:lpstr>
      <vt:lpstr>DI 2x</vt:lpstr>
      <vt:lpstr>DI 4x</vt:lpstr>
      <vt:lpstr>DI 10x</vt:lpstr>
      <vt:lpstr>Static Cuvette</vt:lpstr>
      <vt:lpstr>Static Multiplexer </vt:lpstr>
      <vt:lpstr>SAS 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2015-06-30T14:13:49Z</dcterms:modified>
</cp:coreProperties>
</file>