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mo" sheetId="1" r:id="rId4"/>
    <sheet state="visible" name="Alfajor" sheetId="2" r:id="rId5"/>
    <sheet state="visible" name="Bem-casado" sheetId="3" r:id="rId6"/>
    <sheet state="visible" name="Bolo" sheetId="4" r:id="rId7"/>
    <sheet state="visible" name="Bolo Piscina" sheetId="5" r:id="rId8"/>
    <sheet state="visible" name="Brigadeiro Recheio" sheetId="6" r:id="rId9"/>
    <sheet state="visible" name="Brigadeiro Boleado" sheetId="7" r:id="rId10"/>
    <sheet state="visible" name="Brownie" sheetId="8" r:id="rId11"/>
    <sheet state="visible" name="Cookie" sheetId="9" r:id="rId12"/>
    <sheet state="visible" name="Creme de Ninho" sheetId="10" r:id="rId13"/>
    <sheet state="visible" name="Dia das Mães" sheetId="11" r:id="rId14"/>
    <sheet state="visible" name="Flor" sheetId="12" r:id="rId15"/>
    <sheet state="visible" name="Fudge" sheetId="13" r:id="rId16"/>
    <sheet state="visible" name="Massa Bolo" sheetId="14" r:id="rId17"/>
    <sheet state="visible" name="Potinho do Amor" sheetId="15" r:id="rId18"/>
    <sheet state="visible" name="Super Fatia" sheetId="16" r:id="rId19"/>
    <sheet state="visible" name="Torta" sheetId="17" r:id="rId20"/>
  </sheets>
  <definedNames>
    <definedName hidden="1" localSheetId="0" name="Z_E5E271A5_B44F_47D0_8A18_BBF423F70858_.wvu.FilterData">Insumo!$B$2:$E$118</definedName>
    <definedName hidden="1" localSheetId="0" name="Z_51D9A0BE_852B_4639_A1FB_B992232691AA_.wvu.FilterData">Insumo!$B$2:$E$118</definedName>
  </definedNames>
  <calcPr/>
  <customWorkbookViews>
    <customWorkbookView activeSheetId="0" maximized="1" tabRatio="600" windowHeight="0" windowWidth="0" guid="{E5E271A5-B44F-47D0-8A18-BBF423F70858}" name="Filtro 1"/>
    <customWorkbookView activeSheetId="0" maximized="1" tabRatio="600" windowHeight="0" windowWidth="0" guid="{51D9A0BE-852B-4639-A1FB-B992232691AA}" name="Filtro 2"/>
  </customWorkbookViews>
</workbook>
</file>

<file path=xl/sharedStrings.xml><?xml version="1.0" encoding="utf-8"?>
<sst xmlns="http://schemas.openxmlformats.org/spreadsheetml/2006/main" count="900" uniqueCount="173">
  <si>
    <t>Descrição</t>
  </si>
  <si>
    <t>Qtd. Base</t>
  </si>
  <si>
    <t>Medida</t>
  </si>
  <si>
    <t>Preço</t>
  </si>
  <si>
    <t>Ácido, Essência</t>
  </si>
  <si>
    <t>Unidade</t>
  </si>
  <si>
    <t>Açúcar Cristal</t>
  </si>
  <si>
    <t>Grama</t>
  </si>
  <si>
    <t>Açúcar Mascavo</t>
  </si>
  <si>
    <t>Açúcar Refinado - União</t>
  </si>
  <si>
    <t>Ameixa</t>
  </si>
  <si>
    <t>Amendoim</t>
  </si>
  <si>
    <t>Arame para Flores</t>
  </si>
  <si>
    <t>Caixa Hamburguer P</t>
  </si>
  <si>
    <t>Caixa Hamburguer G</t>
  </si>
  <si>
    <t>Caixa Pink Blue 3 Trufas</t>
  </si>
  <si>
    <t>Caixa Pink Blue 16/6</t>
  </si>
  <si>
    <t>Caixa Pink Blue 5/6</t>
  </si>
  <si>
    <t>Caixa Pink Blue 20/17</t>
  </si>
  <si>
    <t>Caixa Pink Blue 50g</t>
  </si>
  <si>
    <t>Caixa Transporte</t>
  </si>
  <si>
    <t>Caixa Tubo</t>
  </si>
  <si>
    <t>Cake Borde 15 cm</t>
  </si>
  <si>
    <t>Cake Borde 20 cm</t>
  </si>
  <si>
    <t>Cake Borde 25 cm</t>
  </si>
  <si>
    <t>Cake Borde 30 cm</t>
  </si>
  <si>
    <t>Cake Borde 35 cm</t>
  </si>
  <si>
    <t>Cake Borde 40 cm</t>
  </si>
  <si>
    <t>Cake Borde 45 cm</t>
  </si>
  <si>
    <t>Cartão 6cm</t>
  </si>
  <si>
    <t>Casquinha de Sorvete</t>
  </si>
  <si>
    <t>Castanha Inteira</t>
  </si>
  <si>
    <t>Castanha Quebrada</t>
  </si>
  <si>
    <t>Chantilly Amelia Supreme</t>
  </si>
  <si>
    <t>Mililitro</t>
  </si>
  <si>
    <t>Chocolate Confeiteiro - Harold</t>
  </si>
  <si>
    <t>Chocolate Chepes</t>
  </si>
  <si>
    <t>Chocolate em Barra Nobre - Melken</t>
  </si>
  <si>
    <t>Chocolate em Barra - Top</t>
  </si>
  <si>
    <t>Chocolate em Pó - Melken</t>
  </si>
  <si>
    <t>Chocolate em Pó - Namur</t>
  </si>
  <si>
    <t>Copo Bolha</t>
  </si>
  <si>
    <t>Corante em Pó</t>
  </si>
  <si>
    <t>Creme de Leite - Italac</t>
  </si>
  <si>
    <t>Damasco</t>
  </si>
  <si>
    <t>Doce de Leite</t>
  </si>
  <si>
    <t>Embalagem Bandeja Plast Brigadeiro</t>
  </si>
  <si>
    <t>Embalagem Bolo Piscina</t>
  </si>
  <si>
    <t>Embalagem Sachê</t>
  </si>
  <si>
    <t>Embalagem Super Fatia</t>
  </si>
  <si>
    <t>Embalagem Telinha</t>
  </si>
  <si>
    <t>Emulsificante</t>
  </si>
  <si>
    <t>Farinha de Trigo - Primor</t>
  </si>
  <si>
    <t>Fermento</t>
  </si>
  <si>
    <t>Fermento Biológico</t>
  </si>
  <si>
    <t>Fita de Cetim Enne N° 1</t>
  </si>
  <si>
    <t>Metro</t>
  </si>
  <si>
    <t>Fita de Cetim Enne N° 2</t>
  </si>
  <si>
    <t>Fita de Cetim Enne N° 3</t>
  </si>
  <si>
    <t>Fita de Cetim Nº 2</t>
  </si>
  <si>
    <t>Fita de Cetim Nº 3</t>
  </si>
  <si>
    <t>Fita Floral</t>
  </si>
  <si>
    <t>Frutas Cristalizadas</t>
  </si>
  <si>
    <t>Granulado Granulé ao Leite - Melken</t>
  </si>
  <si>
    <t>Isopor 10 cm / 15 cm</t>
  </si>
  <si>
    <t>Isopor 15 cm / 15 cm</t>
  </si>
  <si>
    <t>Isopor 20 cm / 15 cm</t>
  </si>
  <si>
    <t>Isopor 25 cm / 15 cm</t>
  </si>
  <si>
    <t>Isopor 30 cm / 15 cm</t>
  </si>
  <si>
    <t>Isopor 35 cm / 15 cm</t>
  </si>
  <si>
    <t>Isopor 40 cm / 15 cm</t>
  </si>
  <si>
    <t>Leite em Pó</t>
  </si>
  <si>
    <t>Leite Condensado - Italac</t>
  </si>
  <si>
    <t>Leite de Coco - Sococo</t>
  </si>
  <si>
    <t>Guardanapo</t>
  </si>
  <si>
    <t>Maizena</t>
  </si>
  <si>
    <t>Margarina</t>
  </si>
  <si>
    <t>Merengue Powder Arcolor</t>
  </si>
  <si>
    <t>Morango</t>
  </si>
  <si>
    <t>Nozes</t>
  </si>
  <si>
    <t>Nutella Ferreiro</t>
  </si>
  <si>
    <t>Ovos</t>
  </si>
  <si>
    <t>Dúzia</t>
  </si>
  <si>
    <t>Papel Crepom - Italiano</t>
  </si>
  <si>
    <t>Papel Filme</t>
  </si>
  <si>
    <t>Metros</t>
  </si>
  <si>
    <t>Papel para Bombom</t>
  </si>
  <si>
    <t>Papel Seda</t>
  </si>
  <si>
    <t>Papel Toalha</t>
  </si>
  <si>
    <t>Passas</t>
  </si>
  <si>
    <t>Pasta Americana</t>
  </si>
  <si>
    <t>Pasta de Flores</t>
  </si>
  <si>
    <t>Plástico Bolha</t>
  </si>
  <si>
    <t>Pó Mavalério</t>
  </si>
  <si>
    <t>Saco Celofane M</t>
  </si>
  <si>
    <t>Sacola Papel G</t>
  </si>
  <si>
    <t>Sacola Papel M</t>
  </si>
  <si>
    <t>Sacola Papel P</t>
  </si>
  <si>
    <t>Sacola Papel PP</t>
  </si>
  <si>
    <t>Sacola Boca de Palhaço</t>
  </si>
  <si>
    <t>Sacola Delivery</t>
  </si>
  <si>
    <t>Sal</t>
  </si>
  <si>
    <t>Suco de Uva Aurora 500 ml</t>
  </si>
  <si>
    <t>Suculenta</t>
  </si>
  <si>
    <t>Taça de Acrílico 1,5 ml</t>
  </si>
  <si>
    <t>Tâmara sem caroço</t>
  </si>
  <si>
    <t>Tira de Acetato Bwb 10cm</t>
  </si>
  <si>
    <t>Mini Alfajor</t>
  </si>
  <si>
    <t>Receita Rende</t>
  </si>
  <si>
    <t>% CV + L</t>
  </si>
  <si>
    <t>Qtd. Utilizada</t>
  </si>
  <si>
    <t>Custo</t>
  </si>
  <si>
    <t>Custo Unidade</t>
  </si>
  <si>
    <t>Valor Unidade</t>
  </si>
  <si>
    <t>Custos Adicionais</t>
  </si>
  <si>
    <t>Valor Final</t>
  </si>
  <si>
    <t>Alfajor</t>
  </si>
  <si>
    <t>Alfajor - Presente</t>
  </si>
  <si>
    <t>Alfajor - Casamento</t>
  </si>
  <si>
    <t>Bem-casado</t>
  </si>
  <si>
    <t>Blindado - 10 cm</t>
  </si>
  <si>
    <t>Fake - 10 cm</t>
  </si>
  <si>
    <t>Naked Cake - 10 cm</t>
  </si>
  <si>
    <t>Custo Receita</t>
  </si>
  <si>
    <t>Valor Receita</t>
  </si>
  <si>
    <t>Blindado - 15 cm</t>
  </si>
  <si>
    <t>Fake - 15 cm</t>
  </si>
  <si>
    <t>Naked Cake - 15 cm</t>
  </si>
  <si>
    <t>Fake - 20 cm</t>
  </si>
  <si>
    <t>Fake - 25 cm</t>
  </si>
  <si>
    <t>Blindado - 30 cm</t>
  </si>
  <si>
    <t>Fake - 30 cm</t>
  </si>
  <si>
    <t>Naked Cake - 30 cm</t>
  </si>
  <si>
    <t>Fake - 35 cm</t>
  </si>
  <si>
    <t>Fake - 40 cm</t>
  </si>
  <si>
    <t>Bolo Piscina</t>
  </si>
  <si>
    <t>Brigadeiro Recheio</t>
  </si>
  <si>
    <t>Custo Grama</t>
  </si>
  <si>
    <t>Brigadeiro Recheio Branco</t>
  </si>
  <si>
    <t>Brigadeiro Boleado</t>
  </si>
  <si>
    <t>Custo Adicionais</t>
  </si>
  <si>
    <t>Brownie</t>
  </si>
  <si>
    <t>Brownie - Presente</t>
  </si>
  <si>
    <t>Brownie - Casamento</t>
  </si>
  <si>
    <t>Cookie</t>
  </si>
  <si>
    <t>Creme de Ninho</t>
  </si>
  <si>
    <t>Chantininho</t>
  </si>
  <si>
    <t>Box</t>
  </si>
  <si>
    <t>Caixa 3 Trufas</t>
  </si>
  <si>
    <t>Caixa Coração Diamantado</t>
  </si>
  <si>
    <t>Mini Caixa Alfajor</t>
  </si>
  <si>
    <t>Mini Caixa Brownie</t>
  </si>
  <si>
    <t>Mini Caixa Coração Diamantado</t>
  </si>
  <si>
    <t>Sachê de Alfajor</t>
  </si>
  <si>
    <t>Astromélia</t>
  </si>
  <si>
    <t>Custos</t>
  </si>
  <si>
    <t>Eucalipto</t>
  </si>
  <si>
    <t>Folhagem de Rosas</t>
  </si>
  <si>
    <t>Lírio</t>
  </si>
  <si>
    <t>Orquídea</t>
  </si>
  <si>
    <t>Orquídea (Mini)</t>
  </si>
  <si>
    <t>Peônia</t>
  </si>
  <si>
    <t>Rosa</t>
  </si>
  <si>
    <t>Rosa (Mini)</t>
  </si>
  <si>
    <t>Fudge</t>
  </si>
  <si>
    <t>Fudge - Presente</t>
  </si>
  <si>
    <t>Massa Amanteigada</t>
  </si>
  <si>
    <t>Massa Chocolate</t>
  </si>
  <si>
    <t>Potinho do Amor</t>
  </si>
  <si>
    <t>Taça do Amor</t>
  </si>
  <si>
    <t>Super Fatia</t>
  </si>
  <si>
    <t>Mini Torta</t>
  </si>
  <si>
    <t>Torta 20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</si>
</sst>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00"/>
  </numFmts>
  <fonts count="8">
    <font>
      <sz val="10.0"/>
      <color rgb="FF000000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2" fillId="3" fontId="1" numFmtId="0" xfId="0" applyAlignment="1" applyBorder="1" applyFill="1" applyFont="1">
      <alignment readingOrder="0" vertical="bottom"/>
    </xf>
    <xf borderId="2" fillId="4" fontId="1" numFmtId="3" xfId="0" applyAlignment="1" applyBorder="1" applyFill="1" applyFont="1" applyNumberFormat="1">
      <alignment horizontal="right" readingOrder="0" vertical="bottom"/>
    </xf>
    <xf borderId="2" fillId="4" fontId="1" numFmtId="4" xfId="0" applyAlignment="1" applyBorder="1" applyFont="1" applyNumberFormat="1">
      <alignment horizontal="left" readingOrder="0" vertical="bottom"/>
    </xf>
    <xf borderId="2" fillId="4" fontId="1" numFmtId="4" xfId="0" applyAlignment="1" applyBorder="1" applyFont="1" applyNumberFormat="1">
      <alignment horizontal="right" readingOrder="0" vertical="bottom"/>
    </xf>
    <xf borderId="2" fillId="3" fontId="2" numFmtId="0" xfId="0" applyAlignment="1" applyBorder="1" applyFont="1">
      <alignment readingOrder="0" vertical="bottom"/>
    </xf>
    <xf borderId="2" fillId="4" fontId="2" numFmtId="3" xfId="0" applyAlignment="1" applyBorder="1" applyFont="1" applyNumberFormat="1">
      <alignment horizontal="right" readingOrder="0" vertical="bottom"/>
    </xf>
    <xf borderId="2" fillId="4" fontId="2" numFmtId="4" xfId="0" applyAlignment="1" applyBorder="1" applyFont="1" applyNumberFormat="1">
      <alignment horizontal="left" readingOrder="0" vertical="bottom"/>
    </xf>
    <xf borderId="2" fillId="4" fontId="2" numFmtId="4" xfId="0" applyAlignment="1" applyBorder="1" applyFont="1" applyNumberFormat="1">
      <alignment horizontal="right" readingOrder="0" vertical="bottom"/>
    </xf>
    <xf borderId="3" fillId="3" fontId="1" numFmtId="0" xfId="0" applyAlignment="1" applyBorder="1" applyFont="1">
      <alignment readingOrder="0" vertical="bottom"/>
    </xf>
    <xf borderId="3" fillId="4" fontId="1" numFmtId="3" xfId="0" applyAlignment="1" applyBorder="1" applyFont="1" applyNumberFormat="1">
      <alignment horizontal="right" readingOrder="0" vertical="bottom"/>
    </xf>
    <xf borderId="3" fillId="4" fontId="1" numFmtId="4" xfId="0" applyAlignment="1" applyBorder="1" applyFont="1" applyNumberFormat="1">
      <alignment horizontal="left" readingOrder="0" vertical="bottom"/>
    </xf>
    <xf borderId="2" fillId="4" fontId="1" numFmtId="3" xfId="0" applyAlignment="1" applyBorder="1" applyFont="1" applyNumberFormat="1">
      <alignment horizontal="left" readingOrder="0" vertical="bottom"/>
    </xf>
    <xf borderId="4" fillId="3" fontId="1" numFmtId="0" xfId="0" applyAlignment="1" applyBorder="1" applyFont="1">
      <alignment readingOrder="0" vertical="bottom"/>
    </xf>
    <xf borderId="4" fillId="4" fontId="1" numFmtId="3" xfId="0" applyAlignment="1" applyBorder="1" applyFont="1" applyNumberFormat="1">
      <alignment horizontal="right" readingOrder="0" vertical="bottom"/>
    </xf>
    <xf borderId="4" fillId="4" fontId="1" numFmtId="3" xfId="0" applyAlignment="1" applyBorder="1" applyFont="1" applyNumberFormat="1">
      <alignment horizontal="left" readingOrder="0" vertical="bottom"/>
    </xf>
    <xf borderId="4" fillId="4" fontId="1" numFmtId="4" xfId="0" applyAlignment="1" applyBorder="1" applyFont="1" applyNumberFormat="1">
      <alignment horizontal="right" readingOrder="0" vertical="bottom"/>
    </xf>
    <xf borderId="5" fillId="2" fontId="3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2" fillId="3" fontId="3" numFmtId="0" xfId="0" applyBorder="1" applyFont="1"/>
    <xf borderId="2" fillId="3" fontId="3" numFmtId="3" xfId="0" applyBorder="1" applyFont="1" applyNumberFormat="1"/>
    <xf borderId="2" fillId="3" fontId="3" numFmtId="4" xfId="0" applyBorder="1" applyFont="1" applyNumberFormat="1"/>
    <xf borderId="8" fillId="0" fontId="5" numFmtId="3" xfId="0" applyAlignment="1" applyBorder="1" applyFont="1" applyNumberFormat="1">
      <alignment readingOrder="0"/>
    </xf>
    <xf borderId="8" fillId="3" fontId="3" numFmtId="4" xfId="0" applyBorder="1" applyFont="1" applyNumberFormat="1"/>
    <xf borderId="2" fillId="0" fontId="5" numFmtId="3" xfId="0" applyAlignment="1" applyBorder="1" applyFont="1" applyNumberFormat="1">
      <alignment readingOrder="0"/>
    </xf>
    <xf borderId="2" fillId="3" fontId="1" numFmtId="0" xfId="0" applyBorder="1" applyFont="1"/>
    <xf borderId="2" fillId="3" fontId="1" numFmtId="3" xfId="0" applyBorder="1" applyFont="1" applyNumberFormat="1"/>
    <xf borderId="2" fillId="3" fontId="1" numFmtId="4" xfId="0" applyBorder="1" applyFont="1" applyNumberFormat="1"/>
    <xf borderId="2" fillId="0" fontId="6" numFmtId="3" xfId="0" applyAlignment="1" applyBorder="1" applyFont="1" applyNumberFormat="1">
      <alignment readingOrder="0"/>
    </xf>
    <xf borderId="1" fillId="3" fontId="3" numFmtId="4" xfId="0" applyBorder="1" applyFont="1" applyNumberFormat="1"/>
    <xf borderId="1" fillId="5" fontId="3" numFmtId="4" xfId="0" applyBorder="1" applyFill="1" applyFont="1" applyNumberFormat="1"/>
    <xf borderId="7" fillId="2" fontId="3" numFmtId="4" xfId="0" applyBorder="1" applyFont="1" applyNumberFormat="1"/>
    <xf borderId="9" fillId="3" fontId="3" numFmtId="4" xfId="0" applyBorder="1" applyFont="1" applyNumberFormat="1"/>
    <xf borderId="1" fillId="2" fontId="3" numFmtId="4" xfId="0" applyBorder="1" applyFont="1" applyNumberFormat="1"/>
    <xf borderId="8" fillId="3" fontId="3" numFmtId="0" xfId="0" applyBorder="1" applyFont="1"/>
    <xf borderId="8" fillId="3" fontId="3" numFmtId="3" xfId="0" applyBorder="1" applyFont="1" applyNumberFormat="1"/>
    <xf borderId="2" fillId="0" fontId="6" numFmtId="164" xfId="0" applyAlignment="1" applyBorder="1" applyFont="1" applyNumberFormat="1">
      <alignment readingOrder="0"/>
    </xf>
    <xf borderId="10" fillId="3" fontId="3" numFmtId="4" xfId="0" applyBorder="1" applyFont="1" applyNumberFormat="1"/>
    <xf borderId="9" fillId="3" fontId="1" numFmtId="4" xfId="0" applyBorder="1" applyFont="1" applyNumberFormat="1"/>
    <xf borderId="2" fillId="0" fontId="5" numFmtId="4" xfId="0" applyAlignment="1" applyBorder="1" applyFont="1" applyNumberFormat="1">
      <alignment readingOrder="0"/>
    </xf>
    <xf borderId="1" fillId="3" fontId="3" numFmtId="3" xfId="0" applyAlignment="1" applyBorder="1" applyFont="1" applyNumberFormat="1">
      <alignment readingOrder="0"/>
    </xf>
    <xf borderId="1" fillId="5" fontId="3" numFmtId="165" xfId="0" applyBorder="1" applyFont="1" applyNumberFormat="1"/>
    <xf borderId="4" fillId="3" fontId="3" numFmtId="0" xfId="0" applyBorder="1" applyFont="1"/>
    <xf borderId="4" fillId="3" fontId="3" numFmtId="3" xfId="0" applyBorder="1" applyFont="1" applyNumberFormat="1"/>
    <xf borderId="4" fillId="3" fontId="3" numFmtId="4" xfId="0" applyBorder="1" applyFont="1" applyNumberFormat="1"/>
    <xf borderId="4" fillId="0" fontId="5" numFmtId="3" xfId="0" applyAlignment="1" applyBorder="1" applyFont="1" applyNumberFormat="1">
      <alignment readingOrder="0"/>
    </xf>
    <xf borderId="11" fillId="2" fontId="3" numFmtId="0" xfId="0" applyAlignment="1" applyBorder="1" applyFont="1">
      <alignment horizontal="center" readingOrder="0"/>
    </xf>
    <xf borderId="12" fillId="0" fontId="4" numFmtId="0" xfId="0" applyBorder="1" applyFont="1"/>
    <xf borderId="13" fillId="0" fontId="4" numFmtId="0" xfId="0" applyBorder="1" applyFont="1"/>
    <xf borderId="13" fillId="2" fontId="3" numFmtId="3" xfId="0" applyAlignment="1" applyBorder="1" applyFont="1" applyNumberFormat="1">
      <alignment horizontal="right" readingOrder="0"/>
    </xf>
    <xf borderId="1" fillId="2" fontId="3" numFmtId="3" xfId="0" applyAlignment="1" applyBorder="1" applyFont="1" applyNumberFormat="1">
      <alignment horizontal="right" readingOrder="0"/>
    </xf>
    <xf borderId="8" fillId="2" fontId="1" numFmtId="0" xfId="0" applyAlignment="1" applyBorder="1" applyFont="1">
      <alignment horizontal="center" readingOrder="0" vertical="bottom"/>
    </xf>
    <xf borderId="14" fillId="0" fontId="5" numFmtId="3" xfId="0" applyAlignment="1" applyBorder="1" applyFont="1" applyNumberFormat="1">
      <alignment readingOrder="0"/>
    </xf>
    <xf borderId="3" fillId="0" fontId="5" numFmtId="3" xfId="0" applyAlignment="1" applyBorder="1" applyFont="1" applyNumberFormat="1">
      <alignment readingOrder="0"/>
    </xf>
    <xf borderId="4" fillId="2" fontId="3" numFmtId="4" xfId="0" applyBorder="1" applyFont="1" applyNumberFormat="1"/>
    <xf borderId="2" fillId="0" fontId="5" numFmtId="164" xfId="0" applyAlignment="1" applyBorder="1" applyFont="1" applyNumberFormat="1">
      <alignment readingOrder="0"/>
    </xf>
    <xf borderId="5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2" fillId="3" fontId="2" numFmtId="0" xfId="0" applyBorder="1" applyFont="1"/>
    <xf borderId="2" fillId="3" fontId="2" numFmtId="3" xfId="0" applyBorder="1" applyFont="1" applyNumberFormat="1"/>
    <xf borderId="2" fillId="3" fontId="2" numFmtId="4" xfId="0" applyBorder="1" applyFont="1" applyNumberFormat="1"/>
    <xf borderId="2" fillId="0" fontId="7" numFmtId="3" xfId="0" applyAlignment="1" applyBorder="1" applyFont="1" applyNumberFormat="1">
      <alignment readingOrder="0"/>
    </xf>
    <xf borderId="9" fillId="3" fontId="2" numFmtId="4" xfId="0" applyBorder="1" applyFont="1" applyNumberFormat="1"/>
    <xf borderId="2" fillId="0" fontId="7" numFmtId="4" xfId="0" applyAlignment="1" applyBorder="1" applyFont="1" applyNumberFormat="1">
      <alignment readingOrder="0"/>
    </xf>
    <xf borderId="1" fillId="5" fontId="2" numFmtId="4" xfId="0" applyBorder="1" applyFont="1" applyNumberFormat="1"/>
    <xf borderId="7" fillId="2" fontId="3" numFmtId="3" xfId="0" applyAlignment="1" applyBorder="1" applyFont="1" applyNumberFormat="1">
      <alignment horizontal="right" readingOrder="0"/>
    </xf>
    <xf borderId="8" fillId="3" fontId="3" numFmtId="0" xfId="0" applyAlignment="1" applyBorder="1" applyFont="1">
      <alignment readingOrder="0"/>
    </xf>
    <xf borderId="8" fillId="3" fontId="3" numFmtId="3" xfId="0" applyAlignment="1" applyBorder="1" applyFont="1" applyNumberFormat="1">
      <alignment readingOrder="0"/>
    </xf>
    <xf borderId="8" fillId="3" fontId="3" numFmtId="4" xfId="0" applyAlignment="1" applyBorder="1" applyFont="1" applyNumberFormat="1">
      <alignment readingOrder="0"/>
    </xf>
    <xf borderId="15" fillId="3" fontId="3" numFmtId="4" xfId="0" applyBorder="1" applyFont="1" applyNumberFormat="1"/>
    <xf borderId="0" fillId="3" fontId="3" numFmtId="4" xfId="0" applyFont="1" applyNumberFormat="1"/>
    <xf borderId="0" fillId="3" fontId="1" numFmtId="4" xfId="0" applyFont="1" applyNumberFormat="1"/>
    <xf borderId="12" fillId="3" fontId="3" numFmtId="4" xfId="0" applyBorder="1" applyFont="1" applyNumberFormat="1"/>
    <xf borderId="13" fillId="3" fontId="3" numFmtId="4" xfId="0" applyBorder="1" applyFont="1" applyNumberFormat="1"/>
    <xf borderId="13" fillId="2" fontId="3" numFmtId="4" xfId="0" applyBorder="1" applyFont="1" applyNumberFormat="1"/>
    <xf borderId="8" fillId="0" fontId="4" numFmtId="3" xfId="0" applyAlignment="1" applyBorder="1" applyFont="1" applyNumberFormat="1">
      <alignment readingOrder="0"/>
    </xf>
    <xf borderId="2" fillId="0" fontId="4" numFmtId="3" xfId="0" applyAlignment="1" applyBorder="1" applyFont="1" applyNumberFormat="1">
      <alignment readingOrder="0"/>
    </xf>
    <xf borderId="2" fillId="0" fontId="4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.57"/>
    <col customWidth="1" min="2" max="2" width="34.86"/>
    <col customWidth="1" min="3" max="3" width="10.0"/>
    <col customWidth="1" min="4" max="4" width="8.71"/>
    <col customWidth="1" min="5" max="5" width="7.29"/>
    <col customWidth="1" min="6" max="6" width="1.57"/>
  </cols>
  <sheetData>
    <row r="2">
      <c r="B2" s="1" t="s">
        <v>0</v>
      </c>
      <c r="C2" s="2" t="s">
        <v>1</v>
      </c>
      <c r="D2" s="2" t="s">
        <v>2</v>
      </c>
      <c r="E2" s="2" t="s">
        <v>3</v>
      </c>
    </row>
    <row r="3">
      <c r="B3" s="3" t="s">
        <v>4</v>
      </c>
      <c r="C3" s="4">
        <v>1.0</v>
      </c>
      <c r="D3" s="5" t="s">
        <v>5</v>
      </c>
      <c r="E3" s="6">
        <v>0.2</v>
      </c>
    </row>
    <row r="4">
      <c r="B4" s="3" t="s">
        <v>6</v>
      </c>
      <c r="C4" s="4">
        <v>1000.0</v>
      </c>
      <c r="D4" s="5" t="s">
        <v>7</v>
      </c>
      <c r="E4" s="6">
        <v>3.0</v>
      </c>
    </row>
    <row r="5">
      <c r="B5" s="3" t="s">
        <v>8</v>
      </c>
      <c r="C5" s="4">
        <v>1000.0</v>
      </c>
      <c r="D5" s="5" t="s">
        <v>7</v>
      </c>
      <c r="E5" s="6">
        <v>14.0</v>
      </c>
    </row>
    <row r="6">
      <c r="B6" s="3" t="s">
        <v>9</v>
      </c>
      <c r="C6" s="4">
        <v>1000.0</v>
      </c>
      <c r="D6" s="5" t="s">
        <v>7</v>
      </c>
      <c r="E6" s="6">
        <v>5.0</v>
      </c>
    </row>
    <row r="7">
      <c r="B7" s="3" t="str">
        <f>Alfajor!B18</f>
        <v>Alfajor</v>
      </c>
      <c r="C7" s="4">
        <v>1.0</v>
      </c>
      <c r="D7" s="5" t="s">
        <v>5</v>
      </c>
      <c r="E7" s="6">
        <f>Alfajor!K25</f>
        <v>1.710399328</v>
      </c>
    </row>
    <row r="8">
      <c r="B8" s="3" t="s">
        <v>10</v>
      </c>
      <c r="C8" s="4">
        <v>1000.0</v>
      </c>
      <c r="D8" s="5" t="s">
        <v>7</v>
      </c>
      <c r="E8" s="6">
        <v>28.59</v>
      </c>
    </row>
    <row r="9">
      <c r="B9" s="3" t="s">
        <v>11</v>
      </c>
      <c r="C9" s="4">
        <v>1000.0</v>
      </c>
      <c r="D9" s="5" t="s">
        <v>7</v>
      </c>
      <c r="E9" s="6">
        <v>17.0</v>
      </c>
    </row>
    <row r="10">
      <c r="B10" s="3" t="s">
        <v>12</v>
      </c>
      <c r="C10" s="4">
        <v>50.0</v>
      </c>
      <c r="D10" s="5" t="s">
        <v>5</v>
      </c>
      <c r="E10" s="6">
        <v>9.0</v>
      </c>
    </row>
    <row r="11">
      <c r="B11" s="3" t="str">
        <f>'Brigadeiro Boleado'!B2</f>
        <v>Brigadeiro Boleado</v>
      </c>
      <c r="C11" s="4">
        <v>1.0</v>
      </c>
      <c r="D11" s="5" t="s">
        <v>5</v>
      </c>
      <c r="E11" s="6">
        <f>'Brigadeiro Boleado'!G6</f>
        <v>0.6595179783</v>
      </c>
    </row>
    <row r="12">
      <c r="B12" s="3" t="str">
        <f>'Brigadeiro Recheio'!B2</f>
        <v>Brigadeiro Recheio</v>
      </c>
      <c r="C12" s="4">
        <f>'Brigadeiro Recheio'!F9</f>
        <v>5896</v>
      </c>
      <c r="D12" s="5" t="s">
        <v>7</v>
      </c>
      <c r="E12" s="6">
        <f>'Brigadeiro Recheio'!G9</f>
        <v>70.6099</v>
      </c>
    </row>
    <row r="13">
      <c r="B13" s="3" t="str">
        <f>'Brigadeiro Recheio'!B12</f>
        <v>Brigadeiro Recheio Branco</v>
      </c>
      <c r="C13" s="4">
        <f>'Brigadeiro Recheio'!F18</f>
        <v>5526</v>
      </c>
      <c r="D13" s="5" t="s">
        <v>7</v>
      </c>
      <c r="E13" s="6">
        <f>'Brigadeiro Recheio'!G18</f>
        <v>59.2694</v>
      </c>
    </row>
    <row r="14">
      <c r="B14" s="3" t="str">
        <f>Brownie!B2</f>
        <v>Brownie</v>
      </c>
      <c r="C14" s="4">
        <v>1.0</v>
      </c>
      <c r="D14" s="5" t="s">
        <v>5</v>
      </c>
      <c r="E14" s="6">
        <f>Brownie!K9</f>
        <v>1.642856962</v>
      </c>
    </row>
    <row r="15">
      <c r="B15" s="3" t="str">
        <f>'Dia das Mães'!B18</f>
        <v>Caixa 3 Trufas</v>
      </c>
      <c r="C15" s="4">
        <v>1.0</v>
      </c>
      <c r="D15" s="5" t="s">
        <v>5</v>
      </c>
      <c r="E15" s="6">
        <f>'Dia das Mães'!K25</f>
        <v>9.499246353</v>
      </c>
    </row>
    <row r="16">
      <c r="B16" s="3" t="s">
        <v>13</v>
      </c>
      <c r="C16" s="4">
        <v>100.0</v>
      </c>
      <c r="D16" s="5" t="s">
        <v>5</v>
      </c>
      <c r="E16" s="6">
        <v>20.0</v>
      </c>
    </row>
    <row r="17">
      <c r="B17" s="3" t="s">
        <v>14</v>
      </c>
      <c r="C17" s="4">
        <v>100.0</v>
      </c>
      <c r="D17" s="5" t="s">
        <v>5</v>
      </c>
      <c r="E17" s="6">
        <v>27.0</v>
      </c>
    </row>
    <row r="18">
      <c r="B18" s="3" t="s">
        <v>15</v>
      </c>
      <c r="C18" s="4">
        <v>1.0</v>
      </c>
      <c r="D18" s="5" t="s">
        <v>5</v>
      </c>
      <c r="E18" s="6">
        <v>1.0</v>
      </c>
    </row>
    <row r="19">
      <c r="B19" s="3" t="s">
        <v>16</v>
      </c>
      <c r="C19" s="4">
        <v>1.0</v>
      </c>
      <c r="D19" s="5" t="s">
        <v>5</v>
      </c>
      <c r="E19" s="6">
        <v>3.5</v>
      </c>
    </row>
    <row r="20">
      <c r="B20" s="3" t="s">
        <v>17</v>
      </c>
      <c r="C20" s="4">
        <v>1.0</v>
      </c>
      <c r="D20" s="5" t="s">
        <v>5</v>
      </c>
      <c r="E20" s="6">
        <v>1.0</v>
      </c>
    </row>
    <row r="21">
      <c r="B21" s="3" t="s">
        <v>18</v>
      </c>
      <c r="C21" s="4">
        <v>1.0</v>
      </c>
      <c r="D21" s="5" t="s">
        <v>5</v>
      </c>
      <c r="E21" s="6">
        <v>4.5</v>
      </c>
    </row>
    <row r="22">
      <c r="B22" s="3" t="s">
        <v>19</v>
      </c>
      <c r="C22" s="4">
        <v>1.0</v>
      </c>
      <c r="D22" s="5" t="s">
        <v>5</v>
      </c>
      <c r="E22" s="6">
        <v>1.5</v>
      </c>
    </row>
    <row r="23">
      <c r="B23" s="3" t="s">
        <v>20</v>
      </c>
      <c r="C23" s="4">
        <v>1.0</v>
      </c>
      <c r="D23" s="5" t="s">
        <v>5</v>
      </c>
      <c r="E23" s="6">
        <v>4.0</v>
      </c>
    </row>
    <row r="24">
      <c r="B24" s="3" t="s">
        <v>21</v>
      </c>
      <c r="C24" s="4">
        <v>1.0</v>
      </c>
      <c r="D24" s="5" t="s">
        <v>5</v>
      </c>
      <c r="E24" s="6">
        <v>2.5</v>
      </c>
    </row>
    <row r="25">
      <c r="B25" s="3" t="s">
        <v>22</v>
      </c>
      <c r="C25" s="4">
        <v>1.0</v>
      </c>
      <c r="D25" s="5" t="s">
        <v>5</v>
      </c>
      <c r="E25" s="6">
        <v>1.4</v>
      </c>
    </row>
    <row r="26">
      <c r="B26" s="3" t="s">
        <v>23</v>
      </c>
      <c r="C26" s="4">
        <v>1.0</v>
      </c>
      <c r="D26" s="5" t="s">
        <v>5</v>
      </c>
      <c r="E26" s="6">
        <v>2.2</v>
      </c>
    </row>
    <row r="27">
      <c r="B27" s="3" t="s">
        <v>24</v>
      </c>
      <c r="C27" s="4">
        <v>1.0</v>
      </c>
      <c r="D27" s="5" t="s">
        <v>5</v>
      </c>
      <c r="E27" s="6">
        <v>2.9</v>
      </c>
    </row>
    <row r="28">
      <c r="B28" s="3" t="s">
        <v>25</v>
      </c>
      <c r="C28" s="4">
        <v>1.0</v>
      </c>
      <c r="D28" s="5" t="s">
        <v>5</v>
      </c>
      <c r="E28" s="6">
        <v>3.8</v>
      </c>
    </row>
    <row r="29">
      <c r="B29" s="3" t="s">
        <v>26</v>
      </c>
      <c r="C29" s="4">
        <v>1.0</v>
      </c>
      <c r="D29" s="5" t="s">
        <v>5</v>
      </c>
      <c r="E29" s="6">
        <v>4.9</v>
      </c>
    </row>
    <row r="30">
      <c r="B30" s="3" t="s">
        <v>27</v>
      </c>
      <c r="C30" s="4">
        <v>1.0</v>
      </c>
      <c r="D30" s="5" t="s">
        <v>5</v>
      </c>
      <c r="E30" s="6">
        <v>5.5</v>
      </c>
    </row>
    <row r="31">
      <c r="B31" s="3" t="s">
        <v>28</v>
      </c>
      <c r="C31" s="4">
        <v>1.0</v>
      </c>
      <c r="D31" s="5" t="s">
        <v>5</v>
      </c>
      <c r="E31" s="6">
        <v>6.0</v>
      </c>
    </row>
    <row r="32">
      <c r="B32" s="3" t="s">
        <v>29</v>
      </c>
      <c r="C32" s="4">
        <v>100.0</v>
      </c>
      <c r="D32" s="5" t="s">
        <v>5</v>
      </c>
      <c r="E32" s="6">
        <v>30.0</v>
      </c>
    </row>
    <row r="33">
      <c r="B33" s="3" t="s">
        <v>30</v>
      </c>
      <c r="C33" s="4">
        <v>50.0</v>
      </c>
      <c r="D33" s="5" t="s">
        <v>5</v>
      </c>
      <c r="E33" s="6">
        <v>12.0</v>
      </c>
    </row>
    <row r="34">
      <c r="B34" s="3" t="s">
        <v>31</v>
      </c>
      <c r="C34" s="4">
        <v>1000.0</v>
      </c>
      <c r="D34" s="5" t="s">
        <v>7</v>
      </c>
      <c r="E34" s="6">
        <v>62.0</v>
      </c>
    </row>
    <row r="35">
      <c r="B35" s="3" t="s">
        <v>32</v>
      </c>
      <c r="C35" s="4">
        <v>1000.0</v>
      </c>
      <c r="D35" s="5" t="s">
        <v>7</v>
      </c>
      <c r="E35" s="6">
        <v>48.0</v>
      </c>
    </row>
    <row r="36">
      <c r="B36" s="3" t="s">
        <v>33</v>
      </c>
      <c r="C36" s="4">
        <v>1000.0</v>
      </c>
      <c r="D36" s="5" t="s">
        <v>34</v>
      </c>
      <c r="E36" s="6">
        <v>14.0</v>
      </c>
    </row>
    <row r="37">
      <c r="B37" s="3" t="str">
        <f>'Creme de Ninho'!B12</f>
        <v>Chantininho</v>
      </c>
      <c r="C37" s="4">
        <f>'Creme de Ninho'!F16</f>
        <v>160</v>
      </c>
      <c r="D37" s="5" t="s">
        <v>7</v>
      </c>
      <c r="E37" s="6">
        <f>'Creme de Ninho'!G16</f>
        <v>1.994</v>
      </c>
    </row>
    <row r="38">
      <c r="B38" s="3" t="s">
        <v>35</v>
      </c>
      <c r="C38" s="4">
        <v>1000.0</v>
      </c>
      <c r="D38" s="5" t="s">
        <v>7</v>
      </c>
      <c r="E38" s="6">
        <v>17.0</v>
      </c>
    </row>
    <row r="39">
      <c r="B39" s="3" t="s">
        <v>36</v>
      </c>
      <c r="C39" s="4">
        <v>1000.0</v>
      </c>
      <c r="D39" s="5" t="s">
        <v>7</v>
      </c>
      <c r="E39" s="6">
        <v>16.0</v>
      </c>
    </row>
    <row r="40">
      <c r="B40" s="3" t="s">
        <v>37</v>
      </c>
      <c r="C40" s="4">
        <v>1000.0</v>
      </c>
      <c r="D40" s="5" t="s">
        <v>7</v>
      </c>
      <c r="E40" s="6">
        <v>30.7</v>
      </c>
    </row>
    <row r="41">
      <c r="B41" s="3" t="s">
        <v>38</v>
      </c>
      <c r="C41" s="4">
        <v>1000.0</v>
      </c>
      <c r="D41" s="5" t="s">
        <v>7</v>
      </c>
      <c r="E41" s="6">
        <v>25.0</v>
      </c>
    </row>
    <row r="42">
      <c r="B42" s="3" t="s">
        <v>39</v>
      </c>
      <c r="C42" s="4">
        <v>1000.0</v>
      </c>
      <c r="D42" s="5" t="s">
        <v>7</v>
      </c>
      <c r="E42" s="6">
        <v>30.65</v>
      </c>
    </row>
    <row r="43">
      <c r="B43" s="3" t="s">
        <v>40</v>
      </c>
      <c r="C43" s="4">
        <v>1000.0</v>
      </c>
      <c r="D43" s="5" t="s">
        <v>7</v>
      </c>
      <c r="E43" s="6">
        <v>26.5</v>
      </c>
    </row>
    <row r="44">
      <c r="B44" s="3" t="str">
        <f>Cookie!B2</f>
        <v>Cookie</v>
      </c>
      <c r="C44" s="4">
        <v>1.0</v>
      </c>
      <c r="D44" s="5" t="s">
        <v>5</v>
      </c>
      <c r="E44" s="6">
        <f>Cookie!K6</f>
        <v>1.006442308</v>
      </c>
    </row>
    <row r="45">
      <c r="B45" s="3" t="s">
        <v>41</v>
      </c>
      <c r="C45" s="4">
        <v>1.0</v>
      </c>
      <c r="D45" s="5" t="s">
        <v>5</v>
      </c>
      <c r="E45" s="6">
        <v>0.9</v>
      </c>
    </row>
    <row r="46">
      <c r="B46" s="3" t="s">
        <v>42</v>
      </c>
      <c r="C46" s="4">
        <v>1.0</v>
      </c>
      <c r="D46" s="5" t="s">
        <v>5</v>
      </c>
      <c r="E46" s="6">
        <v>10.0</v>
      </c>
    </row>
    <row r="47">
      <c r="B47" s="3" t="s">
        <v>43</v>
      </c>
      <c r="C47" s="4">
        <v>200.0</v>
      </c>
      <c r="D47" s="5" t="s">
        <v>7</v>
      </c>
      <c r="E47" s="6">
        <v>2.47</v>
      </c>
    </row>
    <row r="48">
      <c r="B48" s="3" t="str">
        <f>'Creme de Ninho'!B2</f>
        <v>Creme de Ninho</v>
      </c>
      <c r="C48" s="4">
        <f>'Creme de Ninho'!F9</f>
        <v>1365</v>
      </c>
      <c r="D48" s="5" t="s">
        <v>7</v>
      </c>
      <c r="E48" s="6">
        <f>'Creme de Ninho'!G9</f>
        <v>18.44692419</v>
      </c>
    </row>
    <row r="49">
      <c r="B49" s="3" t="s">
        <v>44</v>
      </c>
      <c r="C49" s="4">
        <v>1000.0</v>
      </c>
      <c r="D49" s="5" t="s">
        <v>7</v>
      </c>
      <c r="E49" s="6">
        <v>53.3</v>
      </c>
    </row>
    <row r="50">
      <c r="B50" s="3" t="s">
        <v>45</v>
      </c>
      <c r="C50" s="4">
        <v>395.0</v>
      </c>
      <c r="D50" s="5" t="s">
        <v>7</v>
      </c>
      <c r="E50" s="6">
        <v>4.0</v>
      </c>
    </row>
    <row r="51">
      <c r="B51" s="3" t="s">
        <v>46</v>
      </c>
      <c r="C51" s="4">
        <v>1.0</v>
      </c>
      <c r="D51" s="5" t="s">
        <v>5</v>
      </c>
      <c r="E51" s="6">
        <v>0.21</v>
      </c>
    </row>
    <row r="52">
      <c r="B52" s="3" t="s">
        <v>47</v>
      </c>
      <c r="C52" s="4">
        <v>100.0</v>
      </c>
      <c r="D52" s="5" t="s">
        <v>5</v>
      </c>
      <c r="E52" s="6">
        <v>74.0</v>
      </c>
    </row>
    <row r="53">
      <c r="B53" s="3" t="s">
        <v>48</v>
      </c>
      <c r="C53" s="4">
        <v>1.0</v>
      </c>
      <c r="D53" s="5" t="s">
        <v>5</v>
      </c>
      <c r="E53" s="6">
        <v>2.0</v>
      </c>
    </row>
    <row r="54">
      <c r="B54" s="3" t="s">
        <v>49</v>
      </c>
      <c r="C54" s="4">
        <v>10.0</v>
      </c>
      <c r="D54" s="5" t="s">
        <v>5</v>
      </c>
      <c r="E54" s="6">
        <v>12.25</v>
      </c>
    </row>
    <row r="55">
      <c r="B55" s="3" t="s">
        <v>50</v>
      </c>
      <c r="C55" s="4">
        <v>100.0</v>
      </c>
      <c r="D55" s="5" t="s">
        <v>5</v>
      </c>
      <c r="E55" s="6">
        <v>5.55</v>
      </c>
    </row>
    <row r="56">
      <c r="B56" s="3" t="s">
        <v>51</v>
      </c>
      <c r="C56" s="4">
        <v>200.0</v>
      </c>
      <c r="D56" s="5" t="s">
        <v>7</v>
      </c>
      <c r="E56" s="6">
        <v>6.0</v>
      </c>
    </row>
    <row r="57">
      <c r="B57" s="3" t="s">
        <v>52</v>
      </c>
      <c r="C57" s="4">
        <v>1000.0</v>
      </c>
      <c r="D57" s="5" t="s">
        <v>7</v>
      </c>
      <c r="E57" s="6">
        <v>3.9</v>
      </c>
    </row>
    <row r="58">
      <c r="B58" s="3" t="s">
        <v>53</v>
      </c>
      <c r="C58" s="4">
        <v>100.0</v>
      </c>
      <c r="D58" s="5" t="s">
        <v>7</v>
      </c>
      <c r="E58" s="6">
        <v>3.0</v>
      </c>
    </row>
    <row r="59">
      <c r="B59" s="3" t="s">
        <v>54</v>
      </c>
      <c r="C59" s="4">
        <v>20.0</v>
      </c>
      <c r="D59" s="5" t="s">
        <v>7</v>
      </c>
      <c r="E59" s="6">
        <v>2.0</v>
      </c>
    </row>
    <row r="60">
      <c r="B60" s="3" t="s">
        <v>55</v>
      </c>
      <c r="C60" s="4">
        <v>10.0</v>
      </c>
      <c r="D60" s="5" t="s">
        <v>56</v>
      </c>
      <c r="E60" s="6">
        <v>27.5</v>
      </c>
    </row>
    <row r="61">
      <c r="B61" s="3" t="s">
        <v>57</v>
      </c>
      <c r="C61" s="4">
        <v>10.0</v>
      </c>
      <c r="D61" s="5" t="s">
        <v>56</v>
      </c>
      <c r="E61" s="6">
        <v>32.5</v>
      </c>
    </row>
    <row r="62">
      <c r="B62" s="3" t="s">
        <v>58</v>
      </c>
      <c r="C62" s="4">
        <v>10.0</v>
      </c>
      <c r="D62" s="5" t="s">
        <v>56</v>
      </c>
      <c r="E62" s="6">
        <v>37.5</v>
      </c>
    </row>
    <row r="63">
      <c r="B63" s="3" t="s">
        <v>59</v>
      </c>
      <c r="C63" s="4">
        <v>10.0</v>
      </c>
      <c r="D63" s="5" t="s">
        <v>56</v>
      </c>
      <c r="E63" s="6">
        <v>2.15</v>
      </c>
    </row>
    <row r="64">
      <c r="B64" s="3" t="s">
        <v>60</v>
      </c>
      <c r="C64" s="4">
        <v>10.0</v>
      </c>
      <c r="D64" s="5" t="s">
        <v>56</v>
      </c>
      <c r="E64" s="6">
        <v>4.0</v>
      </c>
    </row>
    <row r="65">
      <c r="B65" s="3" t="s">
        <v>61</v>
      </c>
      <c r="C65" s="4">
        <v>10.0</v>
      </c>
      <c r="D65" s="5" t="s">
        <v>56</v>
      </c>
      <c r="E65" s="6">
        <v>6.0</v>
      </c>
    </row>
    <row r="66">
      <c r="B66" s="3" t="s">
        <v>62</v>
      </c>
      <c r="C66" s="4">
        <v>1000.0</v>
      </c>
      <c r="D66" s="5" t="s">
        <v>7</v>
      </c>
      <c r="E66" s="6">
        <v>8.19</v>
      </c>
    </row>
    <row r="67">
      <c r="B67" s="3" t="str">
        <f>Fudge!B2</f>
        <v>Fudge</v>
      </c>
      <c r="C67" s="4">
        <v>1.0</v>
      </c>
      <c r="D67" s="5" t="s">
        <v>5</v>
      </c>
      <c r="E67" s="6">
        <f>Fudge!K9</f>
        <v>1.589850746</v>
      </c>
    </row>
    <row r="68">
      <c r="B68" s="3" t="s">
        <v>63</v>
      </c>
      <c r="C68" s="4">
        <v>400.0</v>
      </c>
      <c r="D68" s="5" t="s">
        <v>7</v>
      </c>
      <c r="E68" s="6">
        <v>28.0</v>
      </c>
    </row>
    <row r="69">
      <c r="B69" s="3" t="s">
        <v>64</v>
      </c>
      <c r="C69" s="4">
        <v>1.0</v>
      </c>
      <c r="D69" s="5" t="s">
        <v>5</v>
      </c>
      <c r="E69" s="6">
        <v>4.0</v>
      </c>
    </row>
    <row r="70">
      <c r="B70" s="3" t="s">
        <v>65</v>
      </c>
      <c r="C70" s="4">
        <v>1.0</v>
      </c>
      <c r="D70" s="5" t="s">
        <v>5</v>
      </c>
      <c r="E70" s="6">
        <v>6.0</v>
      </c>
    </row>
    <row r="71">
      <c r="B71" s="3" t="s">
        <v>66</v>
      </c>
      <c r="C71" s="4">
        <v>1.0</v>
      </c>
      <c r="D71" s="5" t="s">
        <v>5</v>
      </c>
      <c r="E71" s="6">
        <v>10.0</v>
      </c>
    </row>
    <row r="72">
      <c r="B72" s="3" t="s">
        <v>67</v>
      </c>
      <c r="C72" s="4">
        <v>1.0</v>
      </c>
      <c r="D72" s="5" t="s">
        <v>5</v>
      </c>
      <c r="E72" s="6">
        <v>12.0</v>
      </c>
    </row>
    <row r="73">
      <c r="B73" s="3" t="s">
        <v>68</v>
      </c>
      <c r="C73" s="4">
        <v>1.0</v>
      </c>
      <c r="D73" s="5" t="s">
        <v>5</v>
      </c>
      <c r="E73" s="6">
        <v>18.0</v>
      </c>
    </row>
    <row r="74">
      <c r="B74" s="3" t="s">
        <v>69</v>
      </c>
      <c r="C74" s="4">
        <v>1.0</v>
      </c>
      <c r="D74" s="5" t="s">
        <v>5</v>
      </c>
      <c r="E74" s="6">
        <v>20.0</v>
      </c>
    </row>
    <row r="75">
      <c r="B75" s="3" t="s">
        <v>70</v>
      </c>
      <c r="C75" s="4">
        <v>1.0</v>
      </c>
      <c r="D75" s="5" t="s">
        <v>5</v>
      </c>
      <c r="E75" s="6">
        <v>22.0</v>
      </c>
    </row>
    <row r="76">
      <c r="B76" s="3" t="s">
        <v>71</v>
      </c>
      <c r="C76" s="4">
        <v>1000.0</v>
      </c>
      <c r="D76" s="5" t="s">
        <v>7</v>
      </c>
      <c r="E76" s="6">
        <v>5.8</v>
      </c>
    </row>
    <row r="77">
      <c r="B77" s="3" t="s">
        <v>72</v>
      </c>
      <c r="C77" s="4">
        <v>395.0</v>
      </c>
      <c r="D77" s="5" t="s">
        <v>7</v>
      </c>
      <c r="E77" s="6">
        <v>3.9</v>
      </c>
    </row>
    <row r="78">
      <c r="B78" s="3" t="s">
        <v>73</v>
      </c>
      <c r="C78" s="4">
        <v>200.0</v>
      </c>
      <c r="D78" s="5" t="s">
        <v>34</v>
      </c>
      <c r="E78" s="6">
        <v>5.0</v>
      </c>
    </row>
    <row r="79">
      <c r="B79" s="3" t="s">
        <v>74</v>
      </c>
      <c r="C79" s="4">
        <v>1600.0</v>
      </c>
      <c r="D79" s="5" t="s">
        <v>5</v>
      </c>
      <c r="E79" s="6">
        <v>20.0</v>
      </c>
    </row>
    <row r="80">
      <c r="B80" s="3" t="s">
        <v>75</v>
      </c>
      <c r="C80" s="4">
        <v>200.0</v>
      </c>
      <c r="D80" s="5" t="s">
        <v>7</v>
      </c>
      <c r="E80" s="6">
        <v>3.89</v>
      </c>
    </row>
    <row r="81">
      <c r="B81" s="3" t="s">
        <v>76</v>
      </c>
      <c r="C81" s="4">
        <v>1000.0</v>
      </c>
      <c r="D81" s="5" t="s">
        <v>7</v>
      </c>
      <c r="E81" s="6">
        <v>6.7</v>
      </c>
    </row>
    <row r="82">
      <c r="B82" s="3" t="str">
        <f>'Massa Bolo'!B2</f>
        <v>Massa Amanteigada</v>
      </c>
      <c r="C82" s="4">
        <f>'Massa Bolo'!F10</f>
        <v>1154</v>
      </c>
      <c r="D82" s="5" t="s">
        <v>7</v>
      </c>
      <c r="E82" s="6">
        <f>'Massa Bolo'!G10</f>
        <v>6.948</v>
      </c>
    </row>
    <row r="83">
      <c r="B83" s="3" t="str">
        <f>'Massa Bolo'!B13</f>
        <v>Massa Chocolate</v>
      </c>
      <c r="C83" s="4">
        <f>'Massa Bolo'!F22</f>
        <v>1134</v>
      </c>
      <c r="D83" s="5" t="s">
        <v>7</v>
      </c>
      <c r="E83" s="6">
        <f>'Massa Bolo'!G22</f>
        <v>8.678</v>
      </c>
    </row>
    <row r="84">
      <c r="B84" s="3" t="s">
        <v>77</v>
      </c>
      <c r="C84" s="4">
        <v>150.0</v>
      </c>
      <c r="D84" s="5" t="s">
        <v>7</v>
      </c>
      <c r="E84" s="6">
        <v>9.0</v>
      </c>
    </row>
    <row r="85">
      <c r="B85" s="3" t="str">
        <f>Alfajor!B2</f>
        <v>Mini Alfajor</v>
      </c>
      <c r="C85" s="4">
        <v>1.0</v>
      </c>
      <c r="D85" s="5" t="s">
        <v>5</v>
      </c>
      <c r="E85" s="6">
        <f>Alfajor!K9</f>
        <v>0.8829496638</v>
      </c>
    </row>
    <row r="86">
      <c r="B86" s="3" t="str">
        <f>'Dia das Mães'!B59</f>
        <v>Mini Caixa Brownie</v>
      </c>
      <c r="C86" s="4">
        <v>1.0</v>
      </c>
      <c r="D86" s="5" t="s">
        <v>5</v>
      </c>
      <c r="E86" s="6">
        <f>'Dia das Mães'!K60</f>
        <v>7.531113924</v>
      </c>
    </row>
    <row r="87">
      <c r="B87" s="3" t="str">
        <f>Torta!B2</f>
        <v>Mini Torta</v>
      </c>
      <c r="C87" s="4">
        <v>1.0</v>
      </c>
      <c r="D87" s="5" t="s">
        <v>5</v>
      </c>
      <c r="E87" s="6">
        <f>Torta!K9</f>
        <v>7.572679</v>
      </c>
    </row>
    <row r="88">
      <c r="B88" s="3" t="s">
        <v>78</v>
      </c>
      <c r="C88" s="4">
        <v>60.0</v>
      </c>
      <c r="D88" s="5" t="s">
        <v>5</v>
      </c>
      <c r="E88" s="6">
        <v>15.0</v>
      </c>
    </row>
    <row r="89">
      <c r="B89" s="3" t="s">
        <v>79</v>
      </c>
      <c r="C89" s="4">
        <v>1000.0</v>
      </c>
      <c r="D89" s="5" t="s">
        <v>7</v>
      </c>
      <c r="E89" s="6">
        <v>112.34</v>
      </c>
    </row>
    <row r="90">
      <c r="B90" s="3" t="s">
        <v>80</v>
      </c>
      <c r="C90" s="4">
        <v>650.0</v>
      </c>
      <c r="D90" s="5" t="s">
        <v>7</v>
      </c>
      <c r="E90" s="6">
        <v>25.39</v>
      </c>
    </row>
    <row r="91">
      <c r="B91" s="3" t="s">
        <v>81</v>
      </c>
      <c r="C91" s="4">
        <v>12.0</v>
      </c>
      <c r="D91" s="5" t="s">
        <v>82</v>
      </c>
      <c r="E91" s="6">
        <v>4.2</v>
      </c>
    </row>
    <row r="92">
      <c r="B92" s="3" t="s">
        <v>83</v>
      </c>
      <c r="C92" s="4">
        <v>1.0</v>
      </c>
      <c r="D92" s="5" t="s">
        <v>5</v>
      </c>
      <c r="E92" s="6">
        <v>10.0</v>
      </c>
    </row>
    <row r="93">
      <c r="B93" s="7" t="s">
        <v>84</v>
      </c>
      <c r="C93" s="8">
        <v>100.0</v>
      </c>
      <c r="D93" s="9" t="s">
        <v>85</v>
      </c>
      <c r="E93" s="10">
        <v>0.0</v>
      </c>
    </row>
    <row r="94">
      <c r="B94" s="3" t="s">
        <v>86</v>
      </c>
      <c r="C94" s="4">
        <v>100.0</v>
      </c>
      <c r="D94" s="5" t="s">
        <v>5</v>
      </c>
      <c r="E94" s="6">
        <v>8.0</v>
      </c>
    </row>
    <row r="95">
      <c r="B95" s="3" t="s">
        <v>87</v>
      </c>
      <c r="C95" s="4">
        <v>1.0</v>
      </c>
      <c r="D95" s="5" t="s">
        <v>5</v>
      </c>
      <c r="E95" s="6">
        <v>0.5</v>
      </c>
    </row>
    <row r="96">
      <c r="B96" s="3" t="s">
        <v>88</v>
      </c>
      <c r="C96" s="4">
        <v>750.0</v>
      </c>
      <c r="D96" s="5" t="s">
        <v>5</v>
      </c>
      <c r="E96" s="6">
        <v>8.29</v>
      </c>
    </row>
    <row r="97">
      <c r="B97" s="3" t="s">
        <v>89</v>
      </c>
      <c r="C97" s="4">
        <v>1000.0</v>
      </c>
      <c r="D97" s="5" t="s">
        <v>7</v>
      </c>
      <c r="E97" s="6">
        <v>25.0</v>
      </c>
    </row>
    <row r="98">
      <c r="B98" s="3" t="s">
        <v>90</v>
      </c>
      <c r="C98" s="4">
        <v>800.0</v>
      </c>
      <c r="D98" s="5" t="s">
        <v>7</v>
      </c>
      <c r="E98" s="6">
        <v>20.0</v>
      </c>
    </row>
    <row r="99">
      <c r="B99" s="3" t="s">
        <v>91</v>
      </c>
      <c r="C99" s="4">
        <v>500.0</v>
      </c>
      <c r="D99" s="5" t="s">
        <v>7</v>
      </c>
      <c r="E99" s="6">
        <v>16.0</v>
      </c>
    </row>
    <row r="100">
      <c r="B100" s="7" t="s">
        <v>92</v>
      </c>
      <c r="C100" s="8">
        <v>50.0</v>
      </c>
      <c r="D100" s="9" t="s">
        <v>5</v>
      </c>
      <c r="E100" s="10">
        <v>0.0</v>
      </c>
    </row>
    <row r="101">
      <c r="B101" s="3" t="s">
        <v>93</v>
      </c>
      <c r="C101" s="4">
        <v>100.0</v>
      </c>
      <c r="D101" s="5" t="s">
        <v>7</v>
      </c>
      <c r="E101" s="6">
        <v>7.0</v>
      </c>
    </row>
    <row r="102">
      <c r="B102" s="3" t="str">
        <f>'Dia das Mães'!B84</f>
        <v>Sachê de Alfajor</v>
      </c>
      <c r="C102" s="4">
        <v>1.0</v>
      </c>
      <c r="D102" s="5" t="s">
        <v>5</v>
      </c>
      <c r="E102" s="6">
        <f>'Dia das Mães'!K85</f>
        <v>9.539748319</v>
      </c>
    </row>
    <row r="103">
      <c r="B103" s="3" t="s">
        <v>94</v>
      </c>
      <c r="C103" s="4">
        <v>1.0</v>
      </c>
      <c r="D103" s="5" t="s">
        <v>5</v>
      </c>
      <c r="E103" s="6">
        <v>1.4</v>
      </c>
    </row>
    <row r="104">
      <c r="B104" s="3" t="s">
        <v>95</v>
      </c>
      <c r="C104" s="4">
        <v>1.0</v>
      </c>
      <c r="D104" s="5" t="s">
        <v>5</v>
      </c>
      <c r="E104" s="6">
        <v>2.35</v>
      </c>
    </row>
    <row r="105">
      <c r="B105" s="3" t="s">
        <v>96</v>
      </c>
      <c r="C105" s="4">
        <v>1.0</v>
      </c>
      <c r="D105" s="5" t="s">
        <v>5</v>
      </c>
      <c r="E105" s="6">
        <v>1.8</v>
      </c>
    </row>
    <row r="106">
      <c r="B106" s="3" t="s">
        <v>97</v>
      </c>
      <c r="C106" s="4">
        <v>1.0</v>
      </c>
      <c r="D106" s="5" t="s">
        <v>5</v>
      </c>
      <c r="E106" s="6">
        <v>1.5</v>
      </c>
    </row>
    <row r="107">
      <c r="B107" s="3" t="s">
        <v>98</v>
      </c>
      <c r="C107" s="4">
        <v>1.0</v>
      </c>
      <c r="D107" s="5" t="s">
        <v>5</v>
      </c>
      <c r="E107" s="6">
        <v>1.2</v>
      </c>
    </row>
    <row r="108">
      <c r="B108" s="3" t="s">
        <v>99</v>
      </c>
      <c r="C108" s="4">
        <v>100.0</v>
      </c>
      <c r="D108" s="5" t="s">
        <v>5</v>
      </c>
      <c r="E108" s="6">
        <v>44.0</v>
      </c>
    </row>
    <row r="109">
      <c r="B109" s="7" t="s">
        <v>100</v>
      </c>
      <c r="C109" s="8">
        <v>10.0</v>
      </c>
      <c r="D109" s="9" t="s">
        <v>5</v>
      </c>
      <c r="E109" s="10">
        <v>10.0</v>
      </c>
    </row>
    <row r="110">
      <c r="B110" s="3" t="s">
        <v>101</v>
      </c>
      <c r="C110" s="4">
        <v>1000.0</v>
      </c>
      <c r="D110" s="5" t="s">
        <v>7</v>
      </c>
      <c r="E110" s="6">
        <v>2.0</v>
      </c>
    </row>
    <row r="111">
      <c r="B111" s="3" t="s">
        <v>102</v>
      </c>
      <c r="C111" s="4">
        <v>1.0</v>
      </c>
      <c r="D111" s="5" t="s">
        <v>5</v>
      </c>
      <c r="E111" s="6">
        <v>9.0</v>
      </c>
    </row>
    <row r="112">
      <c r="B112" s="3" t="s">
        <v>103</v>
      </c>
      <c r="C112" s="4">
        <v>15.0</v>
      </c>
      <c r="D112" s="5" t="s">
        <v>5</v>
      </c>
      <c r="E112" s="6">
        <v>100.0</v>
      </c>
    </row>
    <row r="113">
      <c r="B113" s="7" t="s">
        <v>104</v>
      </c>
      <c r="C113" s="8">
        <v>1.0</v>
      </c>
      <c r="D113" s="9" t="s">
        <v>5</v>
      </c>
      <c r="E113" s="10">
        <v>11.0</v>
      </c>
    </row>
    <row r="114">
      <c r="B114" s="3" t="s">
        <v>105</v>
      </c>
      <c r="C114" s="4">
        <v>1000.0</v>
      </c>
      <c r="D114" s="5" t="s">
        <v>7</v>
      </c>
      <c r="E114" s="6">
        <v>55.61</v>
      </c>
    </row>
    <row r="115">
      <c r="B115" s="11" t="s">
        <v>106</v>
      </c>
      <c r="C115" s="12">
        <v>4.0</v>
      </c>
      <c r="D115" s="13" t="s">
        <v>85</v>
      </c>
      <c r="E115" s="6">
        <v>7.0</v>
      </c>
    </row>
    <row r="116">
      <c r="B116" s="3" t="str">
        <f>IFERROR(__xludf.DUMMYFUNCTION("IMPORTRANGE(""https://docs.google.com/spreadsheets/d/1R8YkjVUpvjwrWLuVxpm-w6vtMTAkfzMKVywFax9DV1Q/edit#gid=524806421"", ""Valor!B2"")"),"Valor Decoração - Bolo Decorado")</f>
        <v>Valor Decoração - Bolo Decorado</v>
      </c>
      <c r="C116" s="4">
        <f>IFERROR(__xludf.DUMMYFUNCTION("IMPORTRANGE(""https://docs.google.com/spreadsheets/d/1R8YkjVUpvjwrWLuVxpm-w6vtMTAkfzMKVywFax9DV1Q/edit#gid=524806421"", ""Valor!K3"")"),1.0)</f>
        <v>1</v>
      </c>
      <c r="D116" s="14" t="str">
        <f>IFERROR(__xludf.DUMMYFUNCTION("IMPORTRANGE(""https://docs.google.com/spreadsheets/d/1R8YkjVUpvjwrWLuVxpm-w6vtMTAkfzMKVywFax9DV1Q/edit#gid=524806421"", ""Valor!J2"")"),"Minuto")</f>
        <v>Minuto</v>
      </c>
      <c r="E116" s="6">
        <f>IFERROR(__xludf.DUMMYFUNCTION("IMPORTRANGE(""https://docs.google.com/spreadsheets/d/1R8YkjVUpvjwrWLuVxpm-w6vtMTAkfzMKVywFax9DV1Q/edit#gid=524806421"", ""Valor!K4"")"),0.16666666666666666)</f>
        <v>0.1666666667</v>
      </c>
    </row>
    <row r="117">
      <c r="B117" s="15" t="str">
        <f>IFERROR(__xludf.DUMMYFUNCTION("IMPORTRANGE(""https://docs.google.com/spreadsheets/d/1R8YkjVUpvjwrWLuVxpm-w6vtMTAkfzMKVywFax9DV1Q/edit#gid=524806421"", ""Valor!B6"")"),"Valor Decoração - Bolo Casamento")</f>
        <v>Valor Decoração - Bolo Casamento</v>
      </c>
      <c r="C117" s="16">
        <f>IFERROR(__xludf.DUMMYFUNCTION("IMPORTRANGE(""https://docs.google.com/spreadsheets/d/1R8YkjVUpvjwrWLuVxpm-w6vtMTAkfzMKVywFax9DV1Q/edit#gid=524806421"", ""Valor!K7"")"),1.0)</f>
        <v>1</v>
      </c>
      <c r="D117" s="17" t="str">
        <f>IFERROR(__xludf.DUMMYFUNCTION("IMPORTRANGE(""https://docs.google.com/spreadsheets/d/1R8YkjVUpvjwrWLuVxpm-w6vtMTAkfzMKVywFax9DV1Q/edit#gid=524806421"", ""Valor!J6"")"),"Minuto")</f>
        <v>Minuto</v>
      </c>
      <c r="E117" s="18">
        <f>IFERROR(__xludf.DUMMYFUNCTION("IMPORTRANGE(""https://docs.google.com/spreadsheets/d/1R8YkjVUpvjwrWLuVxpm-w6vtMTAkfzMKVywFax9DV1Q/edit#gid=524806421"", ""Valor!K8"")"),0.5)</f>
        <v>0.5</v>
      </c>
    </row>
  </sheetData>
  <customSheetViews>
    <customSheetView guid="{51D9A0BE-852B-4639-A1FB-B992232691AA}" filter="1" showAutoFilter="1">
      <autoFilter ref="$B$2:$E$118"/>
    </customSheetView>
    <customSheetView guid="{E5E271A5-B44F-47D0-8A18-BBF423F70858}" filter="1" showAutoFilter="1">
      <autoFilter ref="$B$2:$E$118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4.86"/>
    <col customWidth="1" min="3" max="3" width="10.0"/>
    <col customWidth="1" min="4" max="4" width="7.86"/>
    <col customWidth="1" min="5" max="5" width="6.43"/>
    <col customWidth="1" min="6" max="6" width="13.29"/>
    <col customWidth="1" min="7" max="7" width="6.57"/>
    <col customWidth="1" min="8" max="8" width="1.57"/>
  </cols>
  <sheetData>
    <row r="2">
      <c r="B2" s="19" t="s">
        <v>145</v>
      </c>
      <c r="C2" s="20"/>
      <c r="D2" s="20"/>
      <c r="E2" s="20"/>
      <c r="F2" s="20"/>
      <c r="G2" s="21"/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</row>
    <row r="4">
      <c r="B4" s="39" t="str">
        <f>Insumo!B12</f>
        <v>Brigadeiro Recheio</v>
      </c>
      <c r="C4" s="40">
        <f>Insumo!C12</f>
        <v>5896</v>
      </c>
      <c r="D4" s="28" t="str">
        <f>Insumo!D12</f>
        <v>Grama</v>
      </c>
      <c r="E4" s="28">
        <f>Insumo!E12</f>
        <v>70.6099</v>
      </c>
      <c r="F4" s="27">
        <v>750.0</v>
      </c>
      <c r="G4" s="28">
        <f t="shared" ref="G4:G8" si="1">(E4/C4)*F4</f>
        <v>8.981924186</v>
      </c>
    </row>
    <row r="5">
      <c r="B5" s="24" t="str">
        <f>Insumo!B84</f>
        <v>Merengue Powder Arcolor</v>
      </c>
      <c r="C5" s="25">
        <f>Insumo!C84</f>
        <v>150</v>
      </c>
      <c r="D5" s="26" t="str">
        <f>Insumo!D84</f>
        <v>Grama</v>
      </c>
      <c r="E5" s="26">
        <f>Insumo!E84</f>
        <v>9</v>
      </c>
      <c r="F5" s="29">
        <v>40.0</v>
      </c>
      <c r="G5" s="26">
        <f t="shared" si="1"/>
        <v>2.4</v>
      </c>
    </row>
    <row r="6">
      <c r="B6" s="30" t="str">
        <f>Insumo!B36</f>
        <v>Chantilly Amelia Supreme</v>
      </c>
      <c r="C6" s="31">
        <f>Insumo!C36</f>
        <v>1000</v>
      </c>
      <c r="D6" s="32" t="str">
        <f>Insumo!D36</f>
        <v>Mililitro</v>
      </c>
      <c r="E6" s="32">
        <f>Insumo!E36</f>
        <v>14</v>
      </c>
      <c r="F6" s="33">
        <v>375.0</v>
      </c>
      <c r="G6" s="32">
        <f t="shared" si="1"/>
        <v>5.25</v>
      </c>
    </row>
    <row r="7">
      <c r="B7" s="24" t="str">
        <f>Insumo!B47</f>
        <v>Creme de Leite - Italac</v>
      </c>
      <c r="C7" s="25">
        <f>Insumo!C47</f>
        <v>200</v>
      </c>
      <c r="D7" s="26" t="str">
        <f>Insumo!D47</f>
        <v>Grama</v>
      </c>
      <c r="E7" s="26">
        <f>Insumo!E47</f>
        <v>2.47</v>
      </c>
      <c r="F7" s="29">
        <v>100.0</v>
      </c>
      <c r="G7" s="26">
        <f t="shared" si="1"/>
        <v>1.235</v>
      </c>
    </row>
    <row r="8">
      <c r="B8" s="47" t="str">
        <f>Insumo!B76</f>
        <v>Leite em Pó</v>
      </c>
      <c r="C8" s="48">
        <f>Insumo!C76</f>
        <v>1000</v>
      </c>
      <c r="D8" s="49" t="str">
        <f>Insumo!D76</f>
        <v>Grama</v>
      </c>
      <c r="E8" s="49">
        <f>Insumo!E76</f>
        <v>5.8</v>
      </c>
      <c r="F8" s="50">
        <v>100.0</v>
      </c>
      <c r="G8" s="49">
        <f t="shared" si="1"/>
        <v>0.58</v>
      </c>
    </row>
    <row r="9">
      <c r="B9" s="51" t="s">
        <v>123</v>
      </c>
      <c r="C9" s="52"/>
      <c r="D9" s="52"/>
      <c r="E9" s="53"/>
      <c r="F9" s="54">
        <f t="shared" ref="F9:G9" si="2">SUM(F4:F8)</f>
        <v>1365</v>
      </c>
      <c r="G9" s="38">
        <f t="shared" si="2"/>
        <v>18.44692419</v>
      </c>
    </row>
    <row r="12">
      <c r="B12" s="19" t="s">
        <v>146</v>
      </c>
      <c r="C12" s="20"/>
      <c r="D12" s="20"/>
      <c r="E12" s="20"/>
      <c r="F12" s="20"/>
      <c r="G12" s="21"/>
    </row>
    <row r="13">
      <c r="B13" s="1" t="s">
        <v>0</v>
      </c>
      <c r="C13" s="2" t="s">
        <v>1</v>
      </c>
      <c r="D13" s="2" t="s">
        <v>2</v>
      </c>
      <c r="E13" s="2" t="s">
        <v>3</v>
      </c>
      <c r="F13" s="2" t="s">
        <v>110</v>
      </c>
      <c r="G13" s="2" t="s">
        <v>111</v>
      </c>
    </row>
    <row r="14">
      <c r="B14" s="39" t="str">
        <f>Insumo!B36</f>
        <v>Chantilly Amelia Supreme</v>
      </c>
      <c r="C14" s="40">
        <f>Insumo!C36</f>
        <v>1000</v>
      </c>
      <c r="D14" s="28" t="str">
        <f>Insumo!D36</f>
        <v>Mililitro</v>
      </c>
      <c r="E14" s="28">
        <f>Insumo!E36</f>
        <v>14</v>
      </c>
      <c r="F14" s="27">
        <v>130.0</v>
      </c>
      <c r="G14" s="28">
        <f t="shared" ref="G14:G15" si="3">(E14/C14)*F14</f>
        <v>1.82</v>
      </c>
    </row>
    <row r="15">
      <c r="B15" s="24" t="str">
        <f>Insumo!B76</f>
        <v>Leite em Pó</v>
      </c>
      <c r="C15" s="25">
        <f>Insumo!C76</f>
        <v>1000</v>
      </c>
      <c r="D15" s="26" t="str">
        <f>Insumo!D76</f>
        <v>Grama</v>
      </c>
      <c r="E15" s="26">
        <f>Insumo!E76</f>
        <v>5.8</v>
      </c>
      <c r="F15" s="29">
        <v>30.0</v>
      </c>
      <c r="G15" s="26">
        <f t="shared" si="3"/>
        <v>0.174</v>
      </c>
    </row>
    <row r="16">
      <c r="B16" s="19" t="s">
        <v>123</v>
      </c>
      <c r="C16" s="20"/>
      <c r="D16" s="20"/>
      <c r="E16" s="21"/>
      <c r="F16" s="55">
        <f t="shared" ref="F16:G16" si="4">SUM(F14:F15)</f>
        <v>160</v>
      </c>
      <c r="G16" s="38">
        <f t="shared" si="4"/>
        <v>1.994</v>
      </c>
    </row>
  </sheetData>
  <mergeCells count="4">
    <mergeCell ref="B2:G2"/>
    <mergeCell ref="B9:E9"/>
    <mergeCell ref="B12:G12"/>
    <mergeCell ref="B16:E1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0.14"/>
    <col customWidth="1" min="3" max="3" width="10.0"/>
    <col customWidth="1" min="4" max="4" width="8.71"/>
    <col customWidth="1" min="5" max="5" width="7.0"/>
    <col customWidth="1" min="6" max="6" width="13.29"/>
    <col customWidth="1" min="7" max="7" width="7.57"/>
    <col customWidth="1" min="8" max="8" width="1.57"/>
    <col customWidth="1" min="9" max="9" width="16.71"/>
    <col customWidth="1" min="10" max="10" width="1.57"/>
    <col customWidth="1" min="11" max="11" width="13.86"/>
    <col customWidth="1" min="12" max="12" width="1.57"/>
  </cols>
  <sheetData>
    <row r="2">
      <c r="B2" s="19" t="s">
        <v>147</v>
      </c>
      <c r="C2" s="20"/>
      <c r="D2" s="20"/>
      <c r="E2" s="20"/>
      <c r="F2" s="20"/>
      <c r="G2" s="21"/>
      <c r="I2" s="2" t="s">
        <v>140</v>
      </c>
      <c r="K2" s="2" t="s">
        <v>115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34">
        <f>G15</f>
        <v>69.63445426</v>
      </c>
      <c r="K3" s="35">
        <f>K8+I3</f>
        <v>69.63445426</v>
      </c>
    </row>
    <row r="4">
      <c r="B4" s="24" t="str">
        <f>Insumo!B111</f>
        <v>Suco de Uva Aurora 500 ml</v>
      </c>
      <c r="C4" s="25">
        <f>Insumo!C111</f>
        <v>1</v>
      </c>
      <c r="D4" s="26" t="str">
        <f>Insumo!D111</f>
        <v>Unidade</v>
      </c>
      <c r="E4" s="26">
        <f>Insumo!E111</f>
        <v>9</v>
      </c>
      <c r="F4" s="29">
        <v>2.0</v>
      </c>
      <c r="G4" s="37">
        <f t="shared" ref="G4:G14" si="1">(E4/C4)*F4</f>
        <v>18</v>
      </c>
    </row>
    <row r="5">
      <c r="B5" s="24" t="str">
        <f>Insumo!B112</f>
        <v>Suculenta</v>
      </c>
      <c r="C5" s="25">
        <f>Insumo!C112</f>
        <v>15</v>
      </c>
      <c r="D5" s="26" t="str">
        <f>Insumo!D112</f>
        <v>Unidade</v>
      </c>
      <c r="E5" s="26">
        <f>Insumo!E112</f>
        <v>100</v>
      </c>
      <c r="F5" s="29">
        <v>1.0</v>
      </c>
      <c r="G5" s="37">
        <f t="shared" si="1"/>
        <v>6.666666667</v>
      </c>
    </row>
    <row r="6">
      <c r="B6" s="24" t="str">
        <f>Insumo!B102</f>
        <v>Sachê de Alfajor</v>
      </c>
      <c r="C6" s="25">
        <f>Insumo!C102</f>
        <v>1</v>
      </c>
      <c r="D6" s="26" t="str">
        <f>Insumo!D102</f>
        <v>Unidade</v>
      </c>
      <c r="E6" s="26">
        <f>Insumo!E102</f>
        <v>9.539748319</v>
      </c>
      <c r="F6" s="29">
        <v>1.0</v>
      </c>
      <c r="G6" s="37">
        <f t="shared" si="1"/>
        <v>9.539748319</v>
      </c>
    </row>
    <row r="7">
      <c r="B7" s="24" t="str">
        <f>Insumo!B15</f>
        <v>Caixa 3 Trufas</v>
      </c>
      <c r="C7" s="25">
        <f>Insumo!C15</f>
        <v>1</v>
      </c>
      <c r="D7" s="26" t="str">
        <f>Insumo!D15</f>
        <v>Unidade</v>
      </c>
      <c r="E7" s="26">
        <f>Insumo!E15</f>
        <v>9.499246353</v>
      </c>
      <c r="F7" s="29">
        <v>1.0</v>
      </c>
      <c r="G7" s="37">
        <f t="shared" si="1"/>
        <v>9.499246353</v>
      </c>
    </row>
    <row r="8">
      <c r="B8" s="24" t="str">
        <f>Insumo!B86</f>
        <v>Mini Caixa Brownie</v>
      </c>
      <c r="C8" s="25">
        <f>Insumo!C86</f>
        <v>1</v>
      </c>
      <c r="D8" s="26" t="str">
        <f>Insumo!D86</f>
        <v>Unidade</v>
      </c>
      <c r="E8" s="26">
        <f>Insumo!E86</f>
        <v>7.531113924</v>
      </c>
      <c r="F8" s="29">
        <v>1.0</v>
      </c>
      <c r="G8" s="37">
        <f t="shared" si="1"/>
        <v>7.531113924</v>
      </c>
    </row>
    <row r="9">
      <c r="B9" s="24" t="str">
        <f>Insumo!B87</f>
        <v>Mini Torta</v>
      </c>
      <c r="C9" s="25">
        <f>Insumo!C87</f>
        <v>1</v>
      </c>
      <c r="D9" s="26" t="str">
        <f>Insumo!D87</f>
        <v>Unidade</v>
      </c>
      <c r="E9" s="26">
        <f>Insumo!E87</f>
        <v>7.572679</v>
      </c>
      <c r="F9" s="29">
        <v>1.0</v>
      </c>
      <c r="G9" s="37">
        <f t="shared" si="1"/>
        <v>7.572679</v>
      </c>
    </row>
    <row r="10">
      <c r="B10" s="24" t="str">
        <f>Insumo!B103</f>
        <v>Saco Celofane M</v>
      </c>
      <c r="C10" s="25">
        <f>Insumo!C103</f>
        <v>1</v>
      </c>
      <c r="D10" s="26" t="str">
        <f>Insumo!D103</f>
        <v>Unidade</v>
      </c>
      <c r="E10" s="26">
        <f>Insumo!E103</f>
        <v>1.4</v>
      </c>
      <c r="F10" s="29">
        <v>1.0</v>
      </c>
      <c r="G10" s="37">
        <f t="shared" si="1"/>
        <v>1.4</v>
      </c>
    </row>
    <row r="11">
      <c r="B11" s="24" t="str">
        <f>Insumo!B62</f>
        <v>Fita de Cetim Enne N° 3</v>
      </c>
      <c r="C11" s="25">
        <f>Insumo!C62</f>
        <v>10</v>
      </c>
      <c r="D11" s="26" t="str">
        <f>Insumo!D62</f>
        <v>Metro</v>
      </c>
      <c r="E11" s="26">
        <f>Insumo!E62</f>
        <v>37.5</v>
      </c>
      <c r="F11" s="44">
        <v>1.1</v>
      </c>
      <c r="G11" s="37">
        <f t="shared" si="1"/>
        <v>4.125</v>
      </c>
    </row>
    <row r="12">
      <c r="B12" s="24" t="str">
        <f>Insumo!B95</f>
        <v>Papel Seda</v>
      </c>
      <c r="C12" s="25">
        <f>Insumo!C95</f>
        <v>1</v>
      </c>
      <c r="D12" s="26" t="str">
        <f>Insumo!D95</f>
        <v>Unidade</v>
      </c>
      <c r="E12" s="26">
        <f>Insumo!E95</f>
        <v>0.5</v>
      </c>
      <c r="F12" s="29">
        <v>1.0</v>
      </c>
      <c r="G12" s="37">
        <f t="shared" si="1"/>
        <v>0.5</v>
      </c>
    </row>
    <row r="13">
      <c r="B13" s="24" t="str">
        <f>Insumo!B21</f>
        <v>Caixa Pink Blue 20/17</v>
      </c>
      <c r="C13" s="25">
        <f>Insumo!C21</f>
        <v>1</v>
      </c>
      <c r="D13" s="26" t="str">
        <f>Insumo!D21</f>
        <v>Unidade</v>
      </c>
      <c r="E13" s="26">
        <f>Insumo!E21</f>
        <v>4.5</v>
      </c>
      <c r="F13" s="29">
        <v>1.0</v>
      </c>
      <c r="G13" s="37">
        <f t="shared" si="1"/>
        <v>4.5</v>
      </c>
    </row>
    <row r="14">
      <c r="B14" s="24" t="str">
        <f>Insumo!B32</f>
        <v>Cartão 6cm</v>
      </c>
      <c r="C14" s="25">
        <f>Insumo!C32</f>
        <v>100</v>
      </c>
      <c r="D14" s="26" t="str">
        <f>Insumo!D32</f>
        <v>Unidade</v>
      </c>
      <c r="E14" s="26">
        <f>Insumo!E32</f>
        <v>30</v>
      </c>
      <c r="F14" s="29">
        <v>1.0</v>
      </c>
      <c r="G14" s="37">
        <f t="shared" si="1"/>
        <v>0.3</v>
      </c>
    </row>
    <row r="15">
      <c r="B15" s="19" t="s">
        <v>111</v>
      </c>
      <c r="C15" s="20"/>
      <c r="D15" s="20"/>
      <c r="E15" s="20"/>
      <c r="F15" s="21"/>
      <c r="G15" s="38">
        <f>SUM(G4:G14)</f>
        <v>69.63445426</v>
      </c>
    </row>
    <row r="18">
      <c r="B18" s="19" t="s">
        <v>148</v>
      </c>
      <c r="C18" s="20"/>
      <c r="D18" s="20"/>
      <c r="E18" s="20"/>
      <c r="F18" s="20"/>
      <c r="G18" s="21"/>
      <c r="I18" s="1" t="s">
        <v>108</v>
      </c>
      <c r="K18" s="2" t="s">
        <v>109</v>
      </c>
    </row>
    <row r="19">
      <c r="B19" s="1" t="s">
        <v>0</v>
      </c>
      <c r="C19" s="2" t="s">
        <v>1</v>
      </c>
      <c r="D19" s="2" t="s">
        <v>2</v>
      </c>
      <c r="E19" s="2" t="s">
        <v>3</v>
      </c>
      <c r="F19" s="2" t="s">
        <v>110</v>
      </c>
      <c r="G19" s="56" t="s">
        <v>111</v>
      </c>
      <c r="I19" s="22">
        <v>1.0</v>
      </c>
      <c r="K19" s="23">
        <v>3.0</v>
      </c>
    </row>
    <row r="20">
      <c r="B20" s="39" t="str">
        <f>Insumo!B12</f>
        <v>Brigadeiro Recheio</v>
      </c>
      <c r="C20" s="40">
        <f>Insumo!C12</f>
        <v>5896</v>
      </c>
      <c r="D20" s="28" t="str">
        <f>Insumo!D12</f>
        <v>Grama</v>
      </c>
      <c r="E20" s="28">
        <f>Insumo!E12</f>
        <v>70.6099</v>
      </c>
      <c r="F20" s="57">
        <v>45.0</v>
      </c>
      <c r="G20" s="28">
        <f t="shared" ref="G20:G21" si="2">(E20/C20)*F20</f>
        <v>0.5389154512</v>
      </c>
    </row>
    <row r="21">
      <c r="B21" s="24" t="str">
        <f>Insumo!B41</f>
        <v>Chocolate em Barra - Top</v>
      </c>
      <c r="C21" s="25">
        <f>Insumo!C41</f>
        <v>1000</v>
      </c>
      <c r="D21" s="26" t="str">
        <f>Insumo!D41</f>
        <v>Grama</v>
      </c>
      <c r="E21" s="26">
        <f>Insumo!E41</f>
        <v>25</v>
      </c>
      <c r="F21" s="58">
        <v>45.0</v>
      </c>
      <c r="G21" s="49">
        <f t="shared" si="2"/>
        <v>1.125</v>
      </c>
      <c r="I21" s="2" t="s">
        <v>112</v>
      </c>
      <c r="K21" s="2" t="s">
        <v>113</v>
      </c>
    </row>
    <row r="22">
      <c r="B22" s="19" t="s">
        <v>123</v>
      </c>
      <c r="C22" s="20"/>
      <c r="D22" s="20"/>
      <c r="E22" s="20"/>
      <c r="F22" s="21"/>
      <c r="G22" s="59">
        <f>SUM(G20:G21)</f>
        <v>1.663915451</v>
      </c>
      <c r="I22" s="34">
        <f>G22/I19</f>
        <v>1.663915451</v>
      </c>
      <c r="K22" s="35">
        <f>I22*K19</f>
        <v>4.991746353</v>
      </c>
    </row>
    <row r="23">
      <c r="B23" s="1" t="s">
        <v>0</v>
      </c>
      <c r="C23" s="2" t="s">
        <v>1</v>
      </c>
      <c r="D23" s="2" t="s">
        <v>2</v>
      </c>
      <c r="E23" s="2" t="s">
        <v>3</v>
      </c>
      <c r="F23" s="2" t="s">
        <v>110</v>
      </c>
      <c r="G23" s="2" t="s">
        <v>111</v>
      </c>
    </row>
    <row r="24">
      <c r="B24" s="24" t="str">
        <f>Insumo!B63</f>
        <v>Fita de Cetim Nº 2</v>
      </c>
      <c r="C24" s="25">
        <f>Insumo!C63</f>
        <v>10</v>
      </c>
      <c r="D24" s="26" t="str">
        <f>Insumo!D63</f>
        <v>Metro</v>
      </c>
      <c r="E24" s="26">
        <f>Insumo!E63</f>
        <v>2.15</v>
      </c>
      <c r="F24" s="44">
        <v>0.5</v>
      </c>
      <c r="G24" s="37">
        <f t="shared" ref="G24:G29" si="3">(E24/C24)*F24</f>
        <v>0.1075</v>
      </c>
      <c r="I24" s="2" t="s">
        <v>140</v>
      </c>
      <c r="K24" s="2" t="s">
        <v>115</v>
      </c>
    </row>
    <row r="25">
      <c r="B25" s="24" t="str">
        <f>Insumo!B60</f>
        <v>Fita de Cetim Enne N° 1</v>
      </c>
      <c r="C25" s="25">
        <f>Insumo!C60</f>
        <v>10</v>
      </c>
      <c r="D25" s="26" t="str">
        <f>Insumo!D60</f>
        <v>Metro</v>
      </c>
      <c r="E25" s="26">
        <f>Insumo!E60</f>
        <v>27.5</v>
      </c>
      <c r="F25" s="44">
        <v>0.6</v>
      </c>
      <c r="G25" s="37">
        <f t="shared" si="3"/>
        <v>1.65</v>
      </c>
      <c r="I25" s="34">
        <f>G30</f>
        <v>4.5075</v>
      </c>
      <c r="K25" s="35">
        <f>K22+I25</f>
        <v>9.499246353</v>
      </c>
    </row>
    <row r="26">
      <c r="B26" s="24" t="str">
        <f>Insumo!B95</f>
        <v>Papel Seda</v>
      </c>
      <c r="C26" s="25">
        <f>Insumo!C95</f>
        <v>1</v>
      </c>
      <c r="D26" s="26" t="str">
        <f>Insumo!D95</f>
        <v>Unidade</v>
      </c>
      <c r="E26" s="26">
        <f>Insumo!E95</f>
        <v>0.5</v>
      </c>
      <c r="F26" s="60">
        <v>0.5</v>
      </c>
      <c r="G26" s="37">
        <f t="shared" si="3"/>
        <v>0.25</v>
      </c>
    </row>
    <row r="27">
      <c r="B27" s="24" t="str">
        <f>Insumo!B18</f>
        <v>Caixa Pink Blue 3 Trufas</v>
      </c>
      <c r="C27" s="25">
        <f>Insumo!C18</f>
        <v>1</v>
      </c>
      <c r="D27" s="26" t="str">
        <f>Insumo!D18</f>
        <v>Unidade</v>
      </c>
      <c r="E27" s="26">
        <f>Insumo!E18</f>
        <v>1</v>
      </c>
      <c r="F27" s="29">
        <v>1.0</v>
      </c>
      <c r="G27" s="37">
        <f t="shared" si="3"/>
        <v>1</v>
      </c>
    </row>
    <row r="28">
      <c r="B28" s="24" t="str">
        <f>Insumo!B107</f>
        <v>Sacola Papel PP</v>
      </c>
      <c r="C28" s="25">
        <f>Insumo!C107</f>
        <v>1</v>
      </c>
      <c r="D28" s="26" t="str">
        <f>Insumo!D107</f>
        <v>Unidade</v>
      </c>
      <c r="E28" s="26">
        <f>Insumo!E107</f>
        <v>1.2</v>
      </c>
      <c r="F28" s="29">
        <v>1.0</v>
      </c>
      <c r="G28" s="37">
        <f t="shared" si="3"/>
        <v>1.2</v>
      </c>
    </row>
    <row r="29">
      <c r="B29" s="24" t="str">
        <f>Insumo!B32</f>
        <v>Cartão 6cm</v>
      </c>
      <c r="C29" s="25">
        <f>Insumo!C32</f>
        <v>100</v>
      </c>
      <c r="D29" s="26" t="str">
        <f>Insumo!D32</f>
        <v>Unidade</v>
      </c>
      <c r="E29" s="26">
        <f>Insumo!E32</f>
        <v>30</v>
      </c>
      <c r="F29" s="29">
        <v>1.0</v>
      </c>
      <c r="G29" s="37">
        <f t="shared" si="3"/>
        <v>0.3</v>
      </c>
    </row>
    <row r="30">
      <c r="B30" s="19" t="s">
        <v>140</v>
      </c>
      <c r="C30" s="20"/>
      <c r="D30" s="20"/>
      <c r="E30" s="20"/>
      <c r="F30" s="21"/>
      <c r="G30" s="38">
        <f>SUM(G24:G29)</f>
        <v>4.5075</v>
      </c>
    </row>
    <row r="33">
      <c r="B33" s="19" t="s">
        <v>149</v>
      </c>
      <c r="C33" s="20"/>
      <c r="D33" s="20"/>
      <c r="E33" s="20"/>
      <c r="F33" s="20"/>
      <c r="G33" s="21"/>
      <c r="I33" s="1" t="s">
        <v>108</v>
      </c>
      <c r="K33" s="2" t="s">
        <v>109</v>
      </c>
    </row>
    <row r="34">
      <c r="B34" s="1" t="s">
        <v>0</v>
      </c>
      <c r="C34" s="2" t="s">
        <v>1</v>
      </c>
      <c r="D34" s="2" t="s">
        <v>2</v>
      </c>
      <c r="E34" s="2" t="s">
        <v>3</v>
      </c>
      <c r="F34" s="2" t="s">
        <v>110</v>
      </c>
      <c r="G34" s="56" t="s">
        <v>111</v>
      </c>
      <c r="I34" s="22">
        <v>1.0</v>
      </c>
      <c r="K34" s="23">
        <v>3.0</v>
      </c>
    </row>
    <row r="35">
      <c r="B35" s="39" t="str">
        <f>Insumo!B12</f>
        <v>Brigadeiro Recheio</v>
      </c>
      <c r="C35" s="40">
        <f>Insumo!C12</f>
        <v>5896</v>
      </c>
      <c r="D35" s="28" t="str">
        <f>Insumo!D12</f>
        <v>Grama</v>
      </c>
      <c r="E35" s="28">
        <f>Insumo!E12</f>
        <v>70.6099</v>
      </c>
      <c r="F35" s="57">
        <v>95.0</v>
      </c>
      <c r="G35" s="28">
        <f t="shared" ref="G35:G36" si="4">(E35/C35)*F35</f>
        <v>1.137710397</v>
      </c>
    </row>
    <row r="36">
      <c r="B36" s="24" t="str">
        <f>Insumo!B41</f>
        <v>Chocolate em Barra - Top</v>
      </c>
      <c r="C36" s="25">
        <f>Insumo!C41</f>
        <v>1000</v>
      </c>
      <c r="D36" s="26" t="str">
        <f>Insumo!D41</f>
        <v>Grama</v>
      </c>
      <c r="E36" s="26">
        <f>Insumo!E41</f>
        <v>25</v>
      </c>
      <c r="F36" s="58">
        <v>95.0</v>
      </c>
      <c r="G36" s="49">
        <f t="shared" si="4"/>
        <v>2.375</v>
      </c>
      <c r="I36" s="2" t="s">
        <v>112</v>
      </c>
      <c r="K36" s="2" t="s">
        <v>113</v>
      </c>
    </row>
    <row r="37">
      <c r="B37" s="19" t="s">
        <v>123</v>
      </c>
      <c r="C37" s="20"/>
      <c r="D37" s="20"/>
      <c r="E37" s="20"/>
      <c r="F37" s="21"/>
      <c r="G37" s="59">
        <f>SUM(G35:G36)</f>
        <v>3.512710397</v>
      </c>
      <c r="I37" s="34">
        <f>G37/I34</f>
        <v>3.512710397</v>
      </c>
      <c r="K37" s="35">
        <f>I37*K34</f>
        <v>10.53813119</v>
      </c>
    </row>
    <row r="38">
      <c r="B38" s="1" t="s">
        <v>0</v>
      </c>
      <c r="C38" s="2" t="s">
        <v>1</v>
      </c>
      <c r="D38" s="2" t="s">
        <v>2</v>
      </c>
      <c r="E38" s="2" t="s">
        <v>3</v>
      </c>
      <c r="F38" s="2" t="s">
        <v>110</v>
      </c>
      <c r="G38" s="2" t="s">
        <v>111</v>
      </c>
    </row>
    <row r="39">
      <c r="B39" s="24" t="str">
        <f>Insumo!B64</f>
        <v>Fita de Cetim Nº 3</v>
      </c>
      <c r="C39" s="25">
        <f>Insumo!C64</f>
        <v>10</v>
      </c>
      <c r="D39" s="26" t="str">
        <f>Insumo!D64</f>
        <v>Metro</v>
      </c>
      <c r="E39" s="26">
        <f>Insumo!E64</f>
        <v>4</v>
      </c>
      <c r="F39" s="44">
        <v>1.07</v>
      </c>
      <c r="G39" s="37">
        <f t="shared" ref="G39:G44" si="5">(E39/C39)*F39</f>
        <v>0.428</v>
      </c>
      <c r="I39" s="2" t="s">
        <v>140</v>
      </c>
      <c r="K39" s="2" t="s">
        <v>115</v>
      </c>
    </row>
    <row r="40">
      <c r="B40" s="24" t="str">
        <f>Insumo!B61</f>
        <v>Fita de Cetim Enne N° 2</v>
      </c>
      <c r="C40" s="25">
        <f>Insumo!C61</f>
        <v>10</v>
      </c>
      <c r="D40" s="26" t="str">
        <f>Insumo!D61</f>
        <v>Metro</v>
      </c>
      <c r="E40" s="26">
        <f>Insumo!E61</f>
        <v>32.5</v>
      </c>
      <c r="F40" s="44">
        <v>0.7</v>
      </c>
      <c r="G40" s="37">
        <f t="shared" si="5"/>
        <v>2.275</v>
      </c>
      <c r="I40" s="34">
        <f>G45</f>
        <v>8.803</v>
      </c>
      <c r="K40" s="35">
        <f>K37+I40</f>
        <v>19.34113119</v>
      </c>
    </row>
    <row r="41">
      <c r="B41" s="24" t="str">
        <f>Insumo!B105</f>
        <v>Sacola Papel M</v>
      </c>
      <c r="C41" s="25">
        <f>Insumo!C105</f>
        <v>1</v>
      </c>
      <c r="D41" s="26" t="str">
        <f>Insumo!D105</f>
        <v>Unidade</v>
      </c>
      <c r="E41" s="26">
        <f>Insumo!E105</f>
        <v>1.8</v>
      </c>
      <c r="F41" s="29">
        <v>1.0</v>
      </c>
      <c r="G41" s="37">
        <f t="shared" si="5"/>
        <v>1.8</v>
      </c>
    </row>
    <row r="42">
      <c r="B42" s="24" t="str">
        <f>Insumo!B95</f>
        <v>Papel Seda</v>
      </c>
      <c r="C42" s="25">
        <f>Insumo!C95</f>
        <v>1</v>
      </c>
      <c r="D42" s="26" t="str">
        <f>Insumo!D95</f>
        <v>Unidade</v>
      </c>
      <c r="E42" s="26">
        <f>Insumo!E95</f>
        <v>0.5</v>
      </c>
      <c r="F42" s="29">
        <v>1.0</v>
      </c>
      <c r="G42" s="37">
        <f t="shared" si="5"/>
        <v>0.5</v>
      </c>
    </row>
    <row r="43">
      <c r="B43" s="24" t="str">
        <f>Insumo!B19</f>
        <v>Caixa Pink Blue 16/6</v>
      </c>
      <c r="C43" s="25">
        <f>Insumo!C19</f>
        <v>1</v>
      </c>
      <c r="D43" s="26" t="str">
        <f>Insumo!D19</f>
        <v>Unidade</v>
      </c>
      <c r="E43" s="26">
        <f>Insumo!E19</f>
        <v>3.5</v>
      </c>
      <c r="F43" s="29">
        <v>1.0</v>
      </c>
      <c r="G43" s="37">
        <f t="shared" si="5"/>
        <v>3.5</v>
      </c>
    </row>
    <row r="44">
      <c r="B44" s="24" t="str">
        <f>Insumo!B32</f>
        <v>Cartão 6cm</v>
      </c>
      <c r="C44" s="25">
        <f>Insumo!C32</f>
        <v>100</v>
      </c>
      <c r="D44" s="26" t="str">
        <f>Insumo!D32</f>
        <v>Unidade</v>
      </c>
      <c r="E44" s="26">
        <f>Insumo!E32</f>
        <v>30</v>
      </c>
      <c r="F44" s="29">
        <v>1.0</v>
      </c>
      <c r="G44" s="37">
        <f t="shared" si="5"/>
        <v>0.3</v>
      </c>
    </row>
    <row r="45">
      <c r="B45" s="19" t="s">
        <v>140</v>
      </c>
      <c r="C45" s="20"/>
      <c r="D45" s="20"/>
      <c r="E45" s="20"/>
      <c r="F45" s="21"/>
      <c r="G45" s="38">
        <f>SUM(G39:G44)</f>
        <v>8.803</v>
      </c>
    </row>
    <row r="48">
      <c r="B48" s="19" t="s">
        <v>150</v>
      </c>
      <c r="C48" s="20"/>
      <c r="D48" s="20"/>
      <c r="E48" s="20"/>
      <c r="F48" s="20"/>
      <c r="G48" s="21"/>
      <c r="I48" s="2" t="s">
        <v>140</v>
      </c>
      <c r="K48" s="2" t="s">
        <v>115</v>
      </c>
    </row>
    <row r="49">
      <c r="B49" s="1" t="s">
        <v>0</v>
      </c>
      <c r="C49" s="2" t="s">
        <v>1</v>
      </c>
      <c r="D49" s="2" t="s">
        <v>2</v>
      </c>
      <c r="E49" s="2" t="s">
        <v>3</v>
      </c>
      <c r="F49" s="2" t="s">
        <v>110</v>
      </c>
      <c r="G49" s="2" t="s">
        <v>111</v>
      </c>
      <c r="I49" s="34">
        <f>G56</f>
        <v>7.666198655</v>
      </c>
      <c r="K49" s="35">
        <f>K55+I49</f>
        <v>7.666198655</v>
      </c>
    </row>
    <row r="50">
      <c r="B50" s="24" t="str">
        <f>Insumo!B7</f>
        <v>Alfajor</v>
      </c>
      <c r="C50" s="25">
        <f>Insumo!C7</f>
        <v>1</v>
      </c>
      <c r="D50" s="26" t="str">
        <f>Insumo!D7</f>
        <v>Unidade</v>
      </c>
      <c r="E50" s="26">
        <f>Insumo!E7</f>
        <v>1.710399328</v>
      </c>
      <c r="F50" s="29">
        <v>2.0</v>
      </c>
      <c r="G50" s="37">
        <f t="shared" ref="G50:G55" si="6">(E50/C50)*F50</f>
        <v>3.420798655</v>
      </c>
    </row>
    <row r="51">
      <c r="B51" s="24" t="str">
        <f>Insumo!B63</f>
        <v>Fita de Cetim Nº 2</v>
      </c>
      <c r="C51" s="25">
        <f>Insumo!C63</f>
        <v>10</v>
      </c>
      <c r="D51" s="26" t="str">
        <f>Insumo!D63</f>
        <v>Metro</v>
      </c>
      <c r="E51" s="26">
        <f>Insumo!E63</f>
        <v>2.15</v>
      </c>
      <c r="F51" s="44">
        <v>0.56</v>
      </c>
      <c r="G51" s="37">
        <f t="shared" si="6"/>
        <v>0.1204</v>
      </c>
    </row>
    <row r="52">
      <c r="B52" s="24" t="str">
        <f>Insumo!B61</f>
        <v>Fita de Cetim Enne N° 2</v>
      </c>
      <c r="C52" s="25">
        <f>Insumo!C61</f>
        <v>10</v>
      </c>
      <c r="D52" s="26" t="str">
        <f>Insumo!D61</f>
        <v>Metro</v>
      </c>
      <c r="E52" s="26">
        <f>Insumo!E61</f>
        <v>32.5</v>
      </c>
      <c r="F52" s="44">
        <v>0.5</v>
      </c>
      <c r="G52" s="37">
        <f t="shared" si="6"/>
        <v>1.625</v>
      </c>
    </row>
    <row r="53">
      <c r="B53" s="24" t="str">
        <f>Insumo!B107</f>
        <v>Sacola Papel PP</v>
      </c>
      <c r="C53" s="25">
        <f>Insumo!C107</f>
        <v>1</v>
      </c>
      <c r="D53" s="26" t="str">
        <f>Insumo!D107</f>
        <v>Unidade</v>
      </c>
      <c r="E53" s="26">
        <f>Insumo!E107</f>
        <v>1.2</v>
      </c>
      <c r="F53" s="29">
        <v>1.0</v>
      </c>
      <c r="G53" s="37">
        <f t="shared" si="6"/>
        <v>1.2</v>
      </c>
    </row>
    <row r="54">
      <c r="B54" s="24" t="str">
        <f>Insumo!B20</f>
        <v>Caixa Pink Blue 5/6</v>
      </c>
      <c r="C54" s="25">
        <f>Insumo!C20</f>
        <v>1</v>
      </c>
      <c r="D54" s="26" t="str">
        <f>Insumo!D20</f>
        <v>Unidade</v>
      </c>
      <c r="E54" s="26">
        <f>Insumo!E20</f>
        <v>1</v>
      </c>
      <c r="F54" s="29">
        <v>1.0</v>
      </c>
      <c r="G54" s="37">
        <f t="shared" si="6"/>
        <v>1</v>
      </c>
    </row>
    <row r="55">
      <c r="B55" s="24" t="str">
        <f>Insumo!B32</f>
        <v>Cartão 6cm</v>
      </c>
      <c r="C55" s="25">
        <f>Insumo!C32</f>
        <v>100</v>
      </c>
      <c r="D55" s="26" t="str">
        <f>Insumo!D32</f>
        <v>Unidade</v>
      </c>
      <c r="E55" s="26">
        <f>Insumo!E32</f>
        <v>30</v>
      </c>
      <c r="F55" s="29">
        <v>1.0</v>
      </c>
      <c r="G55" s="37">
        <f t="shared" si="6"/>
        <v>0.3</v>
      </c>
    </row>
    <row r="56">
      <c r="B56" s="19" t="s">
        <v>111</v>
      </c>
      <c r="C56" s="20"/>
      <c r="D56" s="20"/>
      <c r="E56" s="20"/>
      <c r="F56" s="21"/>
      <c r="G56" s="38">
        <f>SUM(G50:G55)</f>
        <v>7.666198655</v>
      </c>
    </row>
    <row r="59">
      <c r="B59" s="19" t="s">
        <v>151</v>
      </c>
      <c r="C59" s="20"/>
      <c r="D59" s="20"/>
      <c r="E59" s="20"/>
      <c r="F59" s="20"/>
      <c r="G59" s="21"/>
      <c r="I59" s="2" t="s">
        <v>140</v>
      </c>
      <c r="K59" s="2" t="s">
        <v>115</v>
      </c>
    </row>
    <row r="60">
      <c r="B60" s="1" t="s">
        <v>0</v>
      </c>
      <c r="C60" s="2" t="s">
        <v>1</v>
      </c>
      <c r="D60" s="2" t="s">
        <v>2</v>
      </c>
      <c r="E60" s="2" t="s">
        <v>3</v>
      </c>
      <c r="F60" s="2" t="s">
        <v>110</v>
      </c>
      <c r="G60" s="2" t="s">
        <v>111</v>
      </c>
      <c r="I60" s="34">
        <f>G67</f>
        <v>7.531113924</v>
      </c>
      <c r="K60" s="35">
        <f>K66+I60</f>
        <v>7.531113924</v>
      </c>
    </row>
    <row r="61">
      <c r="B61" s="24" t="str">
        <f>Insumo!B14</f>
        <v>Brownie</v>
      </c>
      <c r="C61" s="25">
        <f>Insumo!C14</f>
        <v>1</v>
      </c>
      <c r="D61" s="26" t="str">
        <f>Insumo!D14</f>
        <v>Unidade</v>
      </c>
      <c r="E61" s="26">
        <f>Insumo!E14</f>
        <v>1.642856962</v>
      </c>
      <c r="F61" s="29">
        <v>2.0</v>
      </c>
      <c r="G61" s="37">
        <f t="shared" ref="G61:G66" si="7">(E61/C61)*F61</f>
        <v>3.285713924</v>
      </c>
    </row>
    <row r="62">
      <c r="B62" s="24" t="str">
        <f>Insumo!B63</f>
        <v>Fita de Cetim Nº 2</v>
      </c>
      <c r="C62" s="25">
        <f>Insumo!C63</f>
        <v>10</v>
      </c>
      <c r="D62" s="26" t="str">
        <f>Insumo!D63</f>
        <v>Metro</v>
      </c>
      <c r="E62" s="26">
        <f>Insumo!E63</f>
        <v>2.15</v>
      </c>
      <c r="F62" s="44">
        <v>0.56</v>
      </c>
      <c r="G62" s="37">
        <f t="shared" si="7"/>
        <v>0.1204</v>
      </c>
    </row>
    <row r="63">
      <c r="B63" s="24" t="str">
        <f>Insumo!B61</f>
        <v>Fita de Cetim Enne N° 2</v>
      </c>
      <c r="C63" s="25">
        <f>Insumo!C61</f>
        <v>10</v>
      </c>
      <c r="D63" s="26" t="str">
        <f>Insumo!D61</f>
        <v>Metro</v>
      </c>
      <c r="E63" s="26">
        <f>Insumo!E61</f>
        <v>32.5</v>
      </c>
      <c r="F63" s="44">
        <v>0.5</v>
      </c>
      <c r="G63" s="37">
        <f t="shared" si="7"/>
        <v>1.625</v>
      </c>
    </row>
    <row r="64">
      <c r="B64" s="24" t="str">
        <f>Insumo!B107</f>
        <v>Sacola Papel PP</v>
      </c>
      <c r="C64" s="25">
        <f>Insumo!C107</f>
        <v>1</v>
      </c>
      <c r="D64" s="26" t="str">
        <f>Insumo!D107</f>
        <v>Unidade</v>
      </c>
      <c r="E64" s="26">
        <f>Insumo!E107</f>
        <v>1.2</v>
      </c>
      <c r="F64" s="29">
        <v>1.0</v>
      </c>
      <c r="G64" s="37">
        <f t="shared" si="7"/>
        <v>1.2</v>
      </c>
    </row>
    <row r="65">
      <c r="B65" s="24" t="str">
        <f>Insumo!B20</f>
        <v>Caixa Pink Blue 5/6</v>
      </c>
      <c r="C65" s="25">
        <f>Insumo!C20</f>
        <v>1</v>
      </c>
      <c r="D65" s="26" t="str">
        <f>Insumo!D20</f>
        <v>Unidade</v>
      </c>
      <c r="E65" s="26">
        <f>Insumo!E20</f>
        <v>1</v>
      </c>
      <c r="F65" s="29">
        <v>1.0</v>
      </c>
      <c r="G65" s="37">
        <f t="shared" si="7"/>
        <v>1</v>
      </c>
    </row>
    <row r="66">
      <c r="B66" s="24" t="str">
        <f>Insumo!B32</f>
        <v>Cartão 6cm</v>
      </c>
      <c r="C66" s="25">
        <f>Insumo!C32</f>
        <v>100</v>
      </c>
      <c r="D66" s="26" t="str">
        <f>Insumo!D32</f>
        <v>Unidade</v>
      </c>
      <c r="E66" s="26">
        <f>Insumo!E32</f>
        <v>30</v>
      </c>
      <c r="F66" s="29">
        <v>1.0</v>
      </c>
      <c r="G66" s="37">
        <f t="shared" si="7"/>
        <v>0.3</v>
      </c>
    </row>
    <row r="67">
      <c r="B67" s="19" t="s">
        <v>111</v>
      </c>
      <c r="C67" s="20"/>
      <c r="D67" s="20"/>
      <c r="E67" s="20"/>
      <c r="F67" s="21"/>
      <c r="G67" s="38">
        <f>SUM(G61:G66)</f>
        <v>7.531113924</v>
      </c>
    </row>
    <row r="70">
      <c r="B70" s="19" t="s">
        <v>152</v>
      </c>
      <c r="C70" s="20"/>
      <c r="D70" s="20"/>
      <c r="E70" s="20"/>
      <c r="F70" s="20"/>
      <c r="G70" s="21"/>
      <c r="I70" s="1" t="s">
        <v>108</v>
      </c>
      <c r="K70" s="2" t="s">
        <v>109</v>
      </c>
    </row>
    <row r="71">
      <c r="B71" s="1" t="s">
        <v>0</v>
      </c>
      <c r="C71" s="2" t="s">
        <v>1</v>
      </c>
      <c r="D71" s="2" t="s">
        <v>2</v>
      </c>
      <c r="E71" s="2" t="s">
        <v>3</v>
      </c>
      <c r="F71" s="2" t="s">
        <v>110</v>
      </c>
      <c r="G71" s="56" t="s">
        <v>111</v>
      </c>
      <c r="I71" s="22">
        <v>1.0</v>
      </c>
      <c r="K71" s="23">
        <v>3.0</v>
      </c>
    </row>
    <row r="72">
      <c r="B72" s="39" t="str">
        <f>Insumo!B12</f>
        <v>Brigadeiro Recheio</v>
      </c>
      <c r="C72" s="40">
        <f>Insumo!C12</f>
        <v>5896</v>
      </c>
      <c r="D72" s="28" t="str">
        <f>Insumo!D12</f>
        <v>Grama</v>
      </c>
      <c r="E72" s="28">
        <f>Insumo!E12</f>
        <v>70.6099</v>
      </c>
      <c r="F72" s="57">
        <v>35.0</v>
      </c>
      <c r="G72" s="28">
        <f t="shared" ref="G72:G73" si="8">(E72/C72)*F72</f>
        <v>0.419156462</v>
      </c>
    </row>
    <row r="73">
      <c r="B73" s="24" t="str">
        <f>Insumo!B41</f>
        <v>Chocolate em Barra - Top</v>
      </c>
      <c r="C73" s="25">
        <f>Insumo!C41</f>
        <v>1000</v>
      </c>
      <c r="D73" s="26" t="str">
        <f>Insumo!D41</f>
        <v>Grama</v>
      </c>
      <c r="E73" s="26">
        <f>Insumo!E41</f>
        <v>25</v>
      </c>
      <c r="F73" s="58">
        <v>35.0</v>
      </c>
      <c r="G73" s="49">
        <f t="shared" si="8"/>
        <v>0.875</v>
      </c>
      <c r="I73" s="2" t="s">
        <v>112</v>
      </c>
      <c r="K73" s="2" t="s">
        <v>113</v>
      </c>
    </row>
    <row r="74">
      <c r="B74" s="19" t="s">
        <v>123</v>
      </c>
      <c r="C74" s="20"/>
      <c r="D74" s="20"/>
      <c r="E74" s="20"/>
      <c r="F74" s="21"/>
      <c r="G74" s="59">
        <f>SUM(G72:G73)</f>
        <v>1.294156462</v>
      </c>
      <c r="I74" s="34">
        <f>G74/I71</f>
        <v>1.294156462</v>
      </c>
      <c r="K74" s="35">
        <f>I74*K71</f>
        <v>3.882469386</v>
      </c>
    </row>
    <row r="75">
      <c r="B75" s="1" t="s">
        <v>0</v>
      </c>
      <c r="C75" s="2" t="s">
        <v>1</v>
      </c>
      <c r="D75" s="2" t="s">
        <v>2</v>
      </c>
      <c r="E75" s="2" t="s">
        <v>3</v>
      </c>
      <c r="F75" s="2" t="s">
        <v>110</v>
      </c>
      <c r="G75" s="2" t="s">
        <v>111</v>
      </c>
    </row>
    <row r="76">
      <c r="B76" s="24" t="str">
        <f>Insumo!B63</f>
        <v>Fita de Cetim Nº 2</v>
      </c>
      <c r="C76" s="25">
        <f>Insumo!C63</f>
        <v>10</v>
      </c>
      <c r="D76" s="26" t="str">
        <f>Insumo!D63</f>
        <v>Metro</v>
      </c>
      <c r="E76" s="26">
        <f>Insumo!E63</f>
        <v>2.15</v>
      </c>
      <c r="F76" s="44">
        <v>0.5</v>
      </c>
      <c r="G76" s="37">
        <f t="shared" ref="G76:G80" si="9">(E76/C76)*F76</f>
        <v>0.1075</v>
      </c>
      <c r="I76" s="2" t="s">
        <v>140</v>
      </c>
      <c r="K76" s="2" t="s">
        <v>115</v>
      </c>
    </row>
    <row r="77">
      <c r="B77" s="24" t="str">
        <f>Insumo!B61</f>
        <v>Fita de Cetim Enne N° 2</v>
      </c>
      <c r="C77" s="25">
        <f>Insumo!C61</f>
        <v>10</v>
      </c>
      <c r="D77" s="26" t="str">
        <f>Insumo!D61</f>
        <v>Metro</v>
      </c>
      <c r="E77" s="26">
        <f>Insumo!E61</f>
        <v>32.5</v>
      </c>
      <c r="F77" s="44">
        <v>0.6</v>
      </c>
      <c r="G77" s="37">
        <f t="shared" si="9"/>
        <v>1.95</v>
      </c>
      <c r="I77" s="34">
        <f>G81</f>
        <v>3.9575</v>
      </c>
      <c r="K77" s="35">
        <f>K74+I77</f>
        <v>7.839969386</v>
      </c>
    </row>
    <row r="78">
      <c r="B78" s="24" t="str">
        <f>Insumo!B107</f>
        <v>Sacola Papel PP</v>
      </c>
      <c r="C78" s="25">
        <f>Insumo!C107</f>
        <v>1</v>
      </c>
      <c r="D78" s="26" t="str">
        <f>Insumo!D107</f>
        <v>Unidade</v>
      </c>
      <c r="E78" s="26">
        <f>Insumo!E107</f>
        <v>1.2</v>
      </c>
      <c r="F78" s="60">
        <v>0.5</v>
      </c>
      <c r="G78" s="37">
        <f t="shared" si="9"/>
        <v>0.6</v>
      </c>
    </row>
    <row r="79">
      <c r="B79" s="24" t="str">
        <f>Insumo!B20</f>
        <v>Caixa Pink Blue 5/6</v>
      </c>
      <c r="C79" s="25">
        <f>Insumo!C20</f>
        <v>1</v>
      </c>
      <c r="D79" s="26" t="str">
        <f>Insumo!D20</f>
        <v>Unidade</v>
      </c>
      <c r="E79" s="26">
        <f>Insumo!E20</f>
        <v>1</v>
      </c>
      <c r="F79" s="29">
        <v>1.0</v>
      </c>
      <c r="G79" s="37">
        <f t="shared" si="9"/>
        <v>1</v>
      </c>
    </row>
    <row r="80">
      <c r="B80" s="24" t="str">
        <f>Insumo!B32</f>
        <v>Cartão 6cm</v>
      </c>
      <c r="C80" s="25">
        <f>Insumo!C32</f>
        <v>100</v>
      </c>
      <c r="D80" s="26" t="str">
        <f>Insumo!D32</f>
        <v>Unidade</v>
      </c>
      <c r="E80" s="26">
        <f>Insumo!E32</f>
        <v>30</v>
      </c>
      <c r="F80" s="29">
        <v>1.0</v>
      </c>
      <c r="G80" s="37">
        <f t="shared" si="9"/>
        <v>0.3</v>
      </c>
    </row>
    <row r="81">
      <c r="B81" s="19" t="s">
        <v>140</v>
      </c>
      <c r="C81" s="20"/>
      <c r="D81" s="20"/>
      <c r="E81" s="20"/>
      <c r="F81" s="21"/>
      <c r="G81" s="38">
        <f>SUM(G76:G80)</f>
        <v>3.9575</v>
      </c>
    </row>
    <row r="84">
      <c r="B84" s="19" t="s">
        <v>153</v>
      </c>
      <c r="C84" s="20"/>
      <c r="D84" s="20"/>
      <c r="E84" s="20"/>
      <c r="F84" s="20"/>
      <c r="G84" s="21"/>
      <c r="I84" s="2" t="s">
        <v>140</v>
      </c>
      <c r="K84" s="2" t="s">
        <v>115</v>
      </c>
    </row>
    <row r="85">
      <c r="B85" s="1" t="s">
        <v>0</v>
      </c>
      <c r="C85" s="2" t="s">
        <v>1</v>
      </c>
      <c r="D85" s="2" t="s">
        <v>2</v>
      </c>
      <c r="E85" s="2" t="s">
        <v>3</v>
      </c>
      <c r="F85" s="2" t="s">
        <v>110</v>
      </c>
      <c r="G85" s="2" t="s">
        <v>111</v>
      </c>
      <c r="I85" s="34">
        <f>G91</f>
        <v>9.539748319</v>
      </c>
      <c r="K85" s="35">
        <f>K88+I85</f>
        <v>9.539748319</v>
      </c>
    </row>
    <row r="86">
      <c r="B86" s="24" t="str">
        <f>Insumo!B85</f>
        <v>Mini Alfajor</v>
      </c>
      <c r="C86" s="25">
        <f>Insumo!C85</f>
        <v>1</v>
      </c>
      <c r="D86" s="26" t="str">
        <f>Insumo!D85</f>
        <v>Unidade</v>
      </c>
      <c r="E86" s="26">
        <f>Insumo!E85</f>
        <v>0.8829496638</v>
      </c>
      <c r="F86" s="29">
        <v>5.0</v>
      </c>
      <c r="G86" s="37">
        <f t="shared" ref="G86:G90" si="10">(E86/C86)*F86</f>
        <v>4.414748319</v>
      </c>
    </row>
    <row r="87">
      <c r="B87" s="24" t="str">
        <f>Insumo!B61</f>
        <v>Fita de Cetim Enne N° 2</v>
      </c>
      <c r="C87" s="25">
        <f>Insumo!C61</f>
        <v>10</v>
      </c>
      <c r="D87" s="26" t="str">
        <f>Insumo!D61</f>
        <v>Metro</v>
      </c>
      <c r="E87" s="26">
        <f>Insumo!E61</f>
        <v>32.5</v>
      </c>
      <c r="F87" s="44">
        <v>0.5</v>
      </c>
      <c r="G87" s="37">
        <f t="shared" si="10"/>
        <v>1.625</v>
      </c>
    </row>
    <row r="88">
      <c r="B88" s="24" t="str">
        <f>Insumo!B53</f>
        <v>Embalagem Sachê</v>
      </c>
      <c r="C88" s="25">
        <f>Insumo!C53</f>
        <v>1</v>
      </c>
      <c r="D88" s="26" t="str">
        <f>Insumo!D53</f>
        <v>Unidade</v>
      </c>
      <c r="E88" s="26">
        <f>Insumo!E53</f>
        <v>2</v>
      </c>
      <c r="F88" s="29">
        <v>1.0</v>
      </c>
      <c r="G88" s="37">
        <f t="shared" si="10"/>
        <v>2</v>
      </c>
    </row>
    <row r="89">
      <c r="B89" s="24" t="str">
        <f>Insumo!B107</f>
        <v>Sacola Papel PP</v>
      </c>
      <c r="C89" s="25">
        <f>Insumo!C107</f>
        <v>1</v>
      </c>
      <c r="D89" s="26" t="str">
        <f>Insumo!D107</f>
        <v>Unidade</v>
      </c>
      <c r="E89" s="26">
        <f>Insumo!E107</f>
        <v>1.2</v>
      </c>
      <c r="F89" s="29">
        <v>1.0</v>
      </c>
      <c r="G89" s="37">
        <f t="shared" si="10"/>
        <v>1.2</v>
      </c>
    </row>
    <row r="90">
      <c r="B90" s="24" t="str">
        <f>Insumo!B32</f>
        <v>Cartão 6cm</v>
      </c>
      <c r="C90" s="25">
        <f>Insumo!C32</f>
        <v>100</v>
      </c>
      <c r="D90" s="26" t="str">
        <f>Insumo!D32</f>
        <v>Unidade</v>
      </c>
      <c r="E90" s="26">
        <f>Insumo!E32</f>
        <v>30</v>
      </c>
      <c r="F90" s="29">
        <v>1.0</v>
      </c>
      <c r="G90" s="37">
        <f t="shared" si="10"/>
        <v>0.3</v>
      </c>
    </row>
    <row r="91">
      <c r="B91" s="19" t="s">
        <v>111</v>
      </c>
      <c r="C91" s="20"/>
      <c r="D91" s="20"/>
      <c r="E91" s="20"/>
      <c r="F91" s="21"/>
      <c r="G91" s="38">
        <f>SUM(G86:G90)</f>
        <v>9.539748319</v>
      </c>
    </row>
  </sheetData>
  <mergeCells count="17">
    <mergeCell ref="B2:G2"/>
    <mergeCell ref="B15:F15"/>
    <mergeCell ref="B18:G18"/>
    <mergeCell ref="B22:F22"/>
    <mergeCell ref="B30:F30"/>
    <mergeCell ref="B33:G33"/>
    <mergeCell ref="B37:F37"/>
    <mergeCell ref="B81:F81"/>
    <mergeCell ref="B84:G84"/>
    <mergeCell ref="B91:F91"/>
    <mergeCell ref="B45:F45"/>
    <mergeCell ref="B48:G48"/>
    <mergeCell ref="B56:F56"/>
    <mergeCell ref="B59:G59"/>
    <mergeCell ref="B67:F67"/>
    <mergeCell ref="B70:G70"/>
    <mergeCell ref="B74:F7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2.71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</cols>
  <sheetData>
    <row r="2">
      <c r="B2" s="19" t="s">
        <v>154</v>
      </c>
      <c r="C2" s="20"/>
      <c r="D2" s="20"/>
      <c r="E2" s="20"/>
      <c r="F2" s="20"/>
      <c r="G2" s="21"/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</row>
    <row r="4">
      <c r="B4" s="24" t="str">
        <f>Insumo!B99</f>
        <v>Pasta de Flores</v>
      </c>
      <c r="C4" s="25">
        <f>Insumo!C99</f>
        <v>500</v>
      </c>
      <c r="D4" s="26" t="str">
        <f>Insumo!D99</f>
        <v>Grama</v>
      </c>
      <c r="E4" s="26">
        <f>Insumo!E99</f>
        <v>16</v>
      </c>
      <c r="F4" s="29">
        <v>26.0</v>
      </c>
      <c r="G4" s="37">
        <f t="shared" ref="G4:G7" si="1">(E4/C4)*F4</f>
        <v>0.832</v>
      </c>
    </row>
    <row r="5">
      <c r="B5" s="24" t="str">
        <f>Insumo!B10</f>
        <v>Arame para Flores</v>
      </c>
      <c r="C5" s="25">
        <f>Insumo!C10</f>
        <v>50</v>
      </c>
      <c r="D5" s="26" t="str">
        <f>Insumo!D10</f>
        <v>Unidade</v>
      </c>
      <c r="E5" s="26">
        <f>Insumo!E10</f>
        <v>9</v>
      </c>
      <c r="F5" s="29">
        <v>12.0</v>
      </c>
      <c r="G5" s="37">
        <f t="shared" si="1"/>
        <v>2.16</v>
      </c>
    </row>
    <row r="6">
      <c r="B6" s="24" t="str">
        <f>Insumo!B65</f>
        <v>Fita Floral</v>
      </c>
      <c r="C6" s="25">
        <f>Insumo!C65</f>
        <v>10</v>
      </c>
      <c r="D6" s="26" t="str">
        <f>Insumo!D65</f>
        <v>Metro</v>
      </c>
      <c r="E6" s="26">
        <f>Insumo!E65</f>
        <v>6</v>
      </c>
      <c r="F6" s="44">
        <v>0.1</v>
      </c>
      <c r="G6" s="37">
        <f t="shared" si="1"/>
        <v>0.06</v>
      </c>
    </row>
    <row r="7">
      <c r="B7" s="24" t="str">
        <f>Insumo!B117</f>
        <v>Valor Decoração - Bolo Casamento</v>
      </c>
      <c r="C7" s="25">
        <f>Insumo!C117</f>
        <v>1</v>
      </c>
      <c r="D7" s="25" t="str">
        <f>Insumo!D117</f>
        <v>Minuto</v>
      </c>
      <c r="E7" s="26">
        <f>Insumo!E117</f>
        <v>0.5</v>
      </c>
      <c r="F7" s="29">
        <v>10.0</v>
      </c>
      <c r="G7" s="37">
        <f t="shared" si="1"/>
        <v>5</v>
      </c>
    </row>
    <row r="8">
      <c r="B8" s="19" t="s">
        <v>155</v>
      </c>
      <c r="C8" s="20"/>
      <c r="D8" s="20"/>
      <c r="E8" s="20"/>
      <c r="F8" s="21"/>
      <c r="G8" s="35">
        <f>SUM(G4:G7)</f>
        <v>8.052</v>
      </c>
    </row>
    <row r="11">
      <c r="B11" s="19" t="s">
        <v>156</v>
      </c>
      <c r="C11" s="20"/>
      <c r="D11" s="20"/>
      <c r="E11" s="20"/>
      <c r="F11" s="20"/>
      <c r="G11" s="21"/>
    </row>
    <row r="12">
      <c r="B12" s="1" t="s">
        <v>0</v>
      </c>
      <c r="C12" s="2" t="s">
        <v>1</v>
      </c>
      <c r="D12" s="2" t="s">
        <v>2</v>
      </c>
      <c r="E12" s="2" t="s">
        <v>3</v>
      </c>
      <c r="F12" s="2" t="s">
        <v>110</v>
      </c>
      <c r="G12" s="2" t="s">
        <v>111</v>
      </c>
    </row>
    <row r="13">
      <c r="B13" s="24" t="str">
        <f>Insumo!B99</f>
        <v>Pasta de Flores</v>
      </c>
      <c r="C13" s="25">
        <f>Insumo!C99</f>
        <v>500</v>
      </c>
      <c r="D13" s="26" t="str">
        <f>Insumo!D99</f>
        <v>Grama</v>
      </c>
      <c r="E13" s="26">
        <f>Insumo!E99</f>
        <v>16</v>
      </c>
      <c r="F13" s="29">
        <v>5.0</v>
      </c>
      <c r="G13" s="37">
        <f t="shared" ref="G13:G16" si="2">(E13/C13)*F13</f>
        <v>0.16</v>
      </c>
    </row>
    <row r="14">
      <c r="B14" s="24" t="str">
        <f>Insumo!B10</f>
        <v>Arame para Flores</v>
      </c>
      <c r="C14" s="25">
        <f>Insumo!C10</f>
        <v>50</v>
      </c>
      <c r="D14" s="26" t="str">
        <f>Insumo!D10</f>
        <v>Unidade</v>
      </c>
      <c r="E14" s="26">
        <f>Insumo!E10</f>
        <v>9</v>
      </c>
      <c r="F14" s="29">
        <v>9.0</v>
      </c>
      <c r="G14" s="37">
        <f t="shared" si="2"/>
        <v>1.62</v>
      </c>
    </row>
    <row r="15">
      <c r="B15" s="24" t="str">
        <f>Insumo!B65</f>
        <v>Fita Floral</v>
      </c>
      <c r="C15" s="25">
        <f>Insumo!C65</f>
        <v>10</v>
      </c>
      <c r="D15" s="26" t="str">
        <f>Insumo!D65</f>
        <v>Metro</v>
      </c>
      <c r="E15" s="26">
        <f>Insumo!E65</f>
        <v>6</v>
      </c>
      <c r="F15" s="44">
        <v>0.1</v>
      </c>
      <c r="G15" s="37">
        <f t="shared" si="2"/>
        <v>0.06</v>
      </c>
    </row>
    <row r="16">
      <c r="B16" s="24" t="str">
        <f>Insumo!B117</f>
        <v>Valor Decoração - Bolo Casamento</v>
      </c>
      <c r="C16" s="25">
        <f>Insumo!C117</f>
        <v>1</v>
      </c>
      <c r="D16" s="25" t="str">
        <f>Insumo!D117</f>
        <v>Minuto</v>
      </c>
      <c r="E16" s="26">
        <f>Insumo!E117</f>
        <v>0.5</v>
      </c>
      <c r="F16" s="29">
        <v>10.0</v>
      </c>
      <c r="G16" s="37">
        <f t="shared" si="2"/>
        <v>5</v>
      </c>
    </row>
    <row r="17">
      <c r="B17" s="19" t="s">
        <v>155</v>
      </c>
      <c r="C17" s="20"/>
      <c r="D17" s="20"/>
      <c r="E17" s="20"/>
      <c r="F17" s="21"/>
      <c r="G17" s="35">
        <f>SUM(G13:G16)</f>
        <v>6.84</v>
      </c>
    </row>
    <row r="20">
      <c r="B20" s="19" t="s">
        <v>157</v>
      </c>
      <c r="C20" s="20"/>
      <c r="D20" s="20"/>
      <c r="E20" s="20"/>
      <c r="F20" s="20"/>
      <c r="G20" s="21"/>
    </row>
    <row r="21">
      <c r="B21" s="1" t="s">
        <v>0</v>
      </c>
      <c r="C21" s="2" t="s">
        <v>1</v>
      </c>
      <c r="D21" s="2" t="s">
        <v>2</v>
      </c>
      <c r="E21" s="2" t="s">
        <v>3</v>
      </c>
      <c r="F21" s="2" t="s">
        <v>110</v>
      </c>
      <c r="G21" s="2" t="s">
        <v>111</v>
      </c>
    </row>
    <row r="22">
      <c r="B22" s="24" t="str">
        <f>Insumo!B99</f>
        <v>Pasta de Flores</v>
      </c>
      <c r="C22" s="25">
        <f>Insumo!C99</f>
        <v>500</v>
      </c>
      <c r="D22" s="26" t="str">
        <f>Insumo!D99</f>
        <v>Grama</v>
      </c>
      <c r="E22" s="26">
        <f>Insumo!E99</f>
        <v>16</v>
      </c>
      <c r="F22" s="29">
        <v>15.0</v>
      </c>
      <c r="G22" s="37">
        <f t="shared" ref="G22:G25" si="3">(E22/C22)*F22</f>
        <v>0.48</v>
      </c>
    </row>
    <row r="23">
      <c r="B23" s="24" t="str">
        <f>Insumo!B10</f>
        <v>Arame para Flores</v>
      </c>
      <c r="C23" s="25">
        <f>Insumo!C10</f>
        <v>50</v>
      </c>
      <c r="D23" s="26" t="str">
        <f>Insumo!D10</f>
        <v>Unidade</v>
      </c>
      <c r="E23" s="26">
        <f>Insumo!E10</f>
        <v>9</v>
      </c>
      <c r="F23" s="29">
        <v>6.0</v>
      </c>
      <c r="G23" s="37">
        <f t="shared" si="3"/>
        <v>1.08</v>
      </c>
    </row>
    <row r="24">
      <c r="B24" s="24" t="str">
        <f>Insumo!B65</f>
        <v>Fita Floral</v>
      </c>
      <c r="C24" s="25">
        <f>Insumo!C65</f>
        <v>10</v>
      </c>
      <c r="D24" s="26" t="str">
        <f>Insumo!D65</f>
        <v>Metro</v>
      </c>
      <c r="E24" s="26">
        <f>Insumo!E65</f>
        <v>6</v>
      </c>
      <c r="F24" s="44">
        <v>0.1</v>
      </c>
      <c r="G24" s="37">
        <f t="shared" si="3"/>
        <v>0.06</v>
      </c>
    </row>
    <row r="25">
      <c r="B25" s="24" t="str">
        <f>Insumo!B117</f>
        <v>Valor Decoração - Bolo Casamento</v>
      </c>
      <c r="C25" s="25">
        <f>Insumo!C117</f>
        <v>1</v>
      </c>
      <c r="D25" s="25" t="str">
        <f>Insumo!D117</f>
        <v>Minuto</v>
      </c>
      <c r="E25" s="26">
        <f>Insumo!E117</f>
        <v>0.5</v>
      </c>
      <c r="F25" s="29">
        <v>10.0</v>
      </c>
      <c r="G25" s="37">
        <f t="shared" si="3"/>
        <v>5</v>
      </c>
    </row>
    <row r="26">
      <c r="B26" s="19" t="s">
        <v>155</v>
      </c>
      <c r="C26" s="20"/>
      <c r="D26" s="20"/>
      <c r="E26" s="20"/>
      <c r="F26" s="21"/>
      <c r="G26" s="35">
        <f>SUM(G22:G25)</f>
        <v>6.62</v>
      </c>
    </row>
    <row r="29">
      <c r="B29" s="19" t="s">
        <v>158</v>
      </c>
      <c r="C29" s="20"/>
      <c r="D29" s="20"/>
      <c r="E29" s="20"/>
      <c r="F29" s="20"/>
      <c r="G29" s="21"/>
    </row>
    <row r="30">
      <c r="B30" s="1" t="s">
        <v>0</v>
      </c>
      <c r="C30" s="2" t="s">
        <v>1</v>
      </c>
      <c r="D30" s="2" t="s">
        <v>2</v>
      </c>
      <c r="E30" s="2" t="s">
        <v>3</v>
      </c>
      <c r="F30" s="2" t="s">
        <v>110</v>
      </c>
      <c r="G30" s="2" t="s">
        <v>111</v>
      </c>
    </row>
    <row r="31">
      <c r="B31" s="24" t="str">
        <f>Insumo!B99</f>
        <v>Pasta de Flores</v>
      </c>
      <c r="C31" s="25">
        <f>Insumo!C99</f>
        <v>500</v>
      </c>
      <c r="D31" s="26" t="str">
        <f>Insumo!D99</f>
        <v>Grama</v>
      </c>
      <c r="E31" s="26">
        <f>Insumo!E99</f>
        <v>16</v>
      </c>
      <c r="F31" s="29">
        <v>48.0</v>
      </c>
      <c r="G31" s="37">
        <f t="shared" ref="G31:G34" si="4">(E31/C31)*F31</f>
        <v>1.536</v>
      </c>
    </row>
    <row r="32">
      <c r="B32" s="24" t="str">
        <f>Insumo!B10</f>
        <v>Arame para Flores</v>
      </c>
      <c r="C32" s="25">
        <f>Insumo!C10</f>
        <v>50</v>
      </c>
      <c r="D32" s="26" t="str">
        <f>Insumo!D10</f>
        <v>Unidade</v>
      </c>
      <c r="E32" s="26">
        <f>Insumo!E10</f>
        <v>9</v>
      </c>
      <c r="F32" s="29">
        <v>12.0</v>
      </c>
      <c r="G32" s="37">
        <f t="shared" si="4"/>
        <v>2.16</v>
      </c>
    </row>
    <row r="33">
      <c r="B33" s="24" t="str">
        <f>Insumo!B65</f>
        <v>Fita Floral</v>
      </c>
      <c r="C33" s="25">
        <f>Insumo!C65</f>
        <v>10</v>
      </c>
      <c r="D33" s="26" t="str">
        <f>Insumo!D65</f>
        <v>Metro</v>
      </c>
      <c r="E33" s="26">
        <f>Insumo!E65</f>
        <v>6</v>
      </c>
      <c r="F33" s="44">
        <v>0.1</v>
      </c>
      <c r="G33" s="37">
        <f t="shared" si="4"/>
        <v>0.06</v>
      </c>
    </row>
    <row r="34">
      <c r="B34" s="24" t="str">
        <f>Insumo!B117</f>
        <v>Valor Decoração - Bolo Casamento</v>
      </c>
      <c r="C34" s="25">
        <f>Insumo!C117</f>
        <v>1</v>
      </c>
      <c r="D34" s="25" t="str">
        <f>Insumo!D117</f>
        <v>Minuto</v>
      </c>
      <c r="E34" s="26">
        <f>Insumo!E117</f>
        <v>0.5</v>
      </c>
      <c r="F34" s="29">
        <v>15.0</v>
      </c>
      <c r="G34" s="37">
        <f t="shared" si="4"/>
        <v>7.5</v>
      </c>
    </row>
    <row r="35">
      <c r="B35" s="19" t="s">
        <v>155</v>
      </c>
      <c r="C35" s="20"/>
      <c r="D35" s="20"/>
      <c r="E35" s="20"/>
      <c r="F35" s="21"/>
      <c r="G35" s="35">
        <f>SUM(G31:G34)</f>
        <v>11.256</v>
      </c>
    </row>
    <row r="38">
      <c r="B38" s="19" t="s">
        <v>159</v>
      </c>
      <c r="C38" s="20"/>
      <c r="D38" s="20"/>
      <c r="E38" s="20"/>
      <c r="F38" s="20"/>
      <c r="G38" s="21"/>
    </row>
    <row r="39">
      <c r="B39" s="1" t="s">
        <v>0</v>
      </c>
      <c r="C39" s="2" t="s">
        <v>1</v>
      </c>
      <c r="D39" s="2" t="s">
        <v>2</v>
      </c>
      <c r="E39" s="2" t="s">
        <v>3</v>
      </c>
      <c r="F39" s="2" t="s">
        <v>110</v>
      </c>
      <c r="G39" s="2" t="s">
        <v>111</v>
      </c>
    </row>
    <row r="40">
      <c r="B40" s="24" t="str">
        <f>Insumo!B99</f>
        <v>Pasta de Flores</v>
      </c>
      <c r="C40" s="25">
        <f>Insumo!C99</f>
        <v>500</v>
      </c>
      <c r="D40" s="26" t="str">
        <f>Insumo!D99</f>
        <v>Grama</v>
      </c>
      <c r="E40" s="26">
        <f>Insumo!E99</f>
        <v>16</v>
      </c>
      <c r="F40" s="29">
        <v>26.0</v>
      </c>
      <c r="G40" s="37">
        <f t="shared" ref="G40:G43" si="5">(E40/C40)*F40</f>
        <v>0.832</v>
      </c>
    </row>
    <row r="41">
      <c r="B41" s="24" t="str">
        <f>Insumo!B10</f>
        <v>Arame para Flores</v>
      </c>
      <c r="C41" s="25">
        <f>Insumo!C10</f>
        <v>50</v>
      </c>
      <c r="D41" s="26" t="str">
        <f>Insumo!D10</f>
        <v>Unidade</v>
      </c>
      <c r="E41" s="26">
        <f>Insumo!E10</f>
        <v>9</v>
      </c>
      <c r="F41" s="29">
        <v>7.0</v>
      </c>
      <c r="G41" s="37">
        <f t="shared" si="5"/>
        <v>1.26</v>
      </c>
    </row>
    <row r="42">
      <c r="B42" s="24" t="str">
        <f>Insumo!B65</f>
        <v>Fita Floral</v>
      </c>
      <c r="C42" s="25">
        <f>Insumo!C65</f>
        <v>10</v>
      </c>
      <c r="D42" s="26" t="str">
        <f>Insumo!D65</f>
        <v>Metro</v>
      </c>
      <c r="E42" s="26">
        <f>Insumo!E65</f>
        <v>6</v>
      </c>
      <c r="F42" s="44">
        <v>0.1</v>
      </c>
      <c r="G42" s="37">
        <f t="shared" si="5"/>
        <v>0.06</v>
      </c>
    </row>
    <row r="43">
      <c r="B43" s="24" t="str">
        <f>Insumo!B117</f>
        <v>Valor Decoração - Bolo Casamento</v>
      </c>
      <c r="C43" s="25">
        <f>Insumo!C117</f>
        <v>1</v>
      </c>
      <c r="D43" s="25" t="str">
        <f>Insumo!D117</f>
        <v>Minuto</v>
      </c>
      <c r="E43" s="26">
        <f>Insumo!E117</f>
        <v>0.5</v>
      </c>
      <c r="F43" s="29">
        <v>10.0</v>
      </c>
      <c r="G43" s="37">
        <f t="shared" si="5"/>
        <v>5</v>
      </c>
    </row>
    <row r="44">
      <c r="B44" s="19" t="s">
        <v>155</v>
      </c>
      <c r="C44" s="20"/>
      <c r="D44" s="20"/>
      <c r="E44" s="20"/>
      <c r="F44" s="21"/>
      <c r="G44" s="35">
        <f>SUM(G40:G43)</f>
        <v>7.152</v>
      </c>
    </row>
    <row r="47">
      <c r="B47" s="61" t="s">
        <v>160</v>
      </c>
      <c r="C47" s="20"/>
      <c r="D47" s="20"/>
      <c r="E47" s="20"/>
      <c r="F47" s="20"/>
      <c r="G47" s="21"/>
    </row>
    <row r="48">
      <c r="B48" s="62" t="s">
        <v>0</v>
      </c>
      <c r="C48" s="63" t="s">
        <v>1</v>
      </c>
      <c r="D48" s="63" t="s">
        <v>2</v>
      </c>
      <c r="E48" s="63" t="s">
        <v>3</v>
      </c>
      <c r="F48" s="63" t="s">
        <v>110</v>
      </c>
      <c r="G48" s="63" t="s">
        <v>111</v>
      </c>
    </row>
    <row r="49">
      <c r="B49" s="64" t="str">
        <f>Insumo!B99</f>
        <v>Pasta de Flores</v>
      </c>
      <c r="C49" s="65">
        <f>Insumo!C99</f>
        <v>500</v>
      </c>
      <c r="D49" s="66" t="str">
        <f>Insumo!D99</f>
        <v>Grama</v>
      </c>
      <c r="E49" s="66">
        <f>Insumo!E99</f>
        <v>16</v>
      </c>
      <c r="F49" s="67">
        <v>13.0</v>
      </c>
      <c r="G49" s="68">
        <f t="shared" ref="G49:G52" si="6">(E49/C49)*F49</f>
        <v>0.416</v>
      </c>
    </row>
    <row r="50">
      <c r="B50" s="64" t="str">
        <f>Insumo!B10</f>
        <v>Arame para Flores</v>
      </c>
      <c r="C50" s="65">
        <f>Insumo!C10</f>
        <v>50</v>
      </c>
      <c r="D50" s="66" t="str">
        <f>Insumo!D10</f>
        <v>Unidade</v>
      </c>
      <c r="E50" s="66">
        <f>Insumo!E10</f>
        <v>9</v>
      </c>
      <c r="F50" s="67">
        <v>3.0</v>
      </c>
      <c r="G50" s="68">
        <f t="shared" si="6"/>
        <v>0.54</v>
      </c>
    </row>
    <row r="51">
      <c r="B51" s="64" t="str">
        <f>Insumo!B65</f>
        <v>Fita Floral</v>
      </c>
      <c r="C51" s="65">
        <f>Insumo!C65</f>
        <v>10</v>
      </c>
      <c r="D51" s="66" t="str">
        <f>Insumo!D65</f>
        <v>Metro</v>
      </c>
      <c r="E51" s="66">
        <f>Insumo!E65</f>
        <v>6</v>
      </c>
      <c r="F51" s="69">
        <v>0.1</v>
      </c>
      <c r="G51" s="68">
        <f t="shared" si="6"/>
        <v>0.06</v>
      </c>
    </row>
    <row r="52">
      <c r="B52" s="64" t="str">
        <f>Insumo!B117</f>
        <v>Valor Decoração - Bolo Casamento</v>
      </c>
      <c r="C52" s="65">
        <f>Insumo!C117</f>
        <v>1</v>
      </c>
      <c r="D52" s="65" t="str">
        <f>Insumo!D117</f>
        <v>Minuto</v>
      </c>
      <c r="E52" s="66">
        <f>Insumo!E117</f>
        <v>0.5</v>
      </c>
      <c r="F52" s="67">
        <v>6.0</v>
      </c>
      <c r="G52" s="68">
        <f t="shared" si="6"/>
        <v>3</v>
      </c>
    </row>
    <row r="53">
      <c r="B53" s="61" t="s">
        <v>155</v>
      </c>
      <c r="C53" s="20"/>
      <c r="D53" s="20"/>
      <c r="E53" s="20"/>
      <c r="F53" s="21"/>
      <c r="G53" s="70">
        <f>SUM(G49:G52)</f>
        <v>4.016</v>
      </c>
    </row>
    <row r="56">
      <c r="B56" s="19" t="s">
        <v>161</v>
      </c>
      <c r="C56" s="20"/>
      <c r="D56" s="20"/>
      <c r="E56" s="20"/>
      <c r="F56" s="20"/>
      <c r="G56" s="21"/>
    </row>
    <row r="57">
      <c r="B57" s="1" t="s">
        <v>0</v>
      </c>
      <c r="C57" s="2" t="s">
        <v>1</v>
      </c>
      <c r="D57" s="2" t="s">
        <v>2</v>
      </c>
      <c r="E57" s="2" t="s">
        <v>3</v>
      </c>
      <c r="F57" s="2" t="s">
        <v>110</v>
      </c>
      <c r="G57" s="2" t="s">
        <v>111</v>
      </c>
    </row>
    <row r="58">
      <c r="B58" s="24" t="str">
        <f>Insumo!B99</f>
        <v>Pasta de Flores</v>
      </c>
      <c r="C58" s="25">
        <f>Insumo!C99</f>
        <v>500</v>
      </c>
      <c r="D58" s="26" t="str">
        <f>Insumo!D99</f>
        <v>Grama</v>
      </c>
      <c r="E58" s="26">
        <f>Insumo!E99</f>
        <v>16</v>
      </c>
      <c r="F58" s="29">
        <v>55.0</v>
      </c>
      <c r="G58" s="37">
        <f t="shared" ref="G58:G61" si="7">(E58/C58)*F58</f>
        <v>1.76</v>
      </c>
    </row>
    <row r="59">
      <c r="B59" s="24" t="str">
        <f>Insumo!B10</f>
        <v>Arame para Flores</v>
      </c>
      <c r="C59" s="25">
        <f>Insumo!C10</f>
        <v>50</v>
      </c>
      <c r="D59" s="26" t="str">
        <f>Insumo!D10</f>
        <v>Unidade</v>
      </c>
      <c r="E59" s="26">
        <f>Insumo!E10</f>
        <v>9</v>
      </c>
      <c r="F59" s="29">
        <v>4.0</v>
      </c>
      <c r="G59" s="37">
        <f t="shared" si="7"/>
        <v>0.72</v>
      </c>
    </row>
    <row r="60">
      <c r="B60" s="24" t="str">
        <f>Insumo!B65</f>
        <v>Fita Floral</v>
      </c>
      <c r="C60" s="25">
        <f>Insumo!C65</f>
        <v>10</v>
      </c>
      <c r="D60" s="26" t="str">
        <f>Insumo!D65</f>
        <v>Metro</v>
      </c>
      <c r="E60" s="26">
        <f>Insumo!E65</f>
        <v>6</v>
      </c>
      <c r="F60" s="44">
        <v>0.1</v>
      </c>
      <c r="G60" s="37">
        <f t="shared" si="7"/>
        <v>0.06</v>
      </c>
    </row>
    <row r="61">
      <c r="B61" s="24" t="str">
        <f>Insumo!B117</f>
        <v>Valor Decoração - Bolo Casamento</v>
      </c>
      <c r="C61" s="25">
        <f>Insumo!C117</f>
        <v>1</v>
      </c>
      <c r="D61" s="25" t="str">
        <f>Insumo!D117</f>
        <v>Minuto</v>
      </c>
      <c r="E61" s="26">
        <f>Insumo!E117</f>
        <v>0.5</v>
      </c>
      <c r="F61" s="29">
        <v>15.0</v>
      </c>
      <c r="G61" s="37">
        <f t="shared" si="7"/>
        <v>7.5</v>
      </c>
    </row>
    <row r="62">
      <c r="B62" s="19" t="s">
        <v>155</v>
      </c>
      <c r="C62" s="20"/>
      <c r="D62" s="20"/>
      <c r="E62" s="20"/>
      <c r="F62" s="21"/>
      <c r="G62" s="35">
        <f>SUM(G58:G61)</f>
        <v>10.04</v>
      </c>
    </row>
    <row r="65">
      <c r="B65" s="19" t="s">
        <v>162</v>
      </c>
      <c r="C65" s="20"/>
      <c r="D65" s="20"/>
      <c r="E65" s="20"/>
      <c r="F65" s="20"/>
      <c r="G65" s="21"/>
    </row>
    <row r="66">
      <c r="B66" s="1" t="s">
        <v>0</v>
      </c>
      <c r="C66" s="2" t="s">
        <v>1</v>
      </c>
      <c r="D66" s="2" t="s">
        <v>2</v>
      </c>
      <c r="E66" s="2" t="s">
        <v>3</v>
      </c>
      <c r="F66" s="2" t="s">
        <v>110</v>
      </c>
      <c r="G66" s="2" t="s">
        <v>111</v>
      </c>
    </row>
    <row r="67">
      <c r="B67" s="24" t="str">
        <f>Insumo!B99</f>
        <v>Pasta de Flores</v>
      </c>
      <c r="C67" s="25">
        <f>Insumo!C99</f>
        <v>500</v>
      </c>
      <c r="D67" s="26" t="str">
        <f>Insumo!D99</f>
        <v>Grama</v>
      </c>
      <c r="E67" s="26">
        <f>Insumo!E99</f>
        <v>16</v>
      </c>
      <c r="F67" s="29">
        <v>55.0</v>
      </c>
      <c r="G67" s="37">
        <f t="shared" ref="G67:G70" si="8">(E67/C67)*F67</f>
        <v>1.76</v>
      </c>
    </row>
    <row r="68">
      <c r="B68" s="24" t="str">
        <f>Insumo!B10</f>
        <v>Arame para Flores</v>
      </c>
      <c r="C68" s="25">
        <f>Insumo!C10</f>
        <v>50</v>
      </c>
      <c r="D68" s="26" t="str">
        <f>Insumo!D10</f>
        <v>Unidade</v>
      </c>
      <c r="E68" s="26">
        <f>Insumo!E10</f>
        <v>9</v>
      </c>
      <c r="F68" s="29">
        <v>1.0</v>
      </c>
      <c r="G68" s="37">
        <f t="shared" si="8"/>
        <v>0.18</v>
      </c>
    </row>
    <row r="69">
      <c r="B69" s="24" t="str">
        <f>Insumo!B65</f>
        <v>Fita Floral</v>
      </c>
      <c r="C69" s="25">
        <f>Insumo!C65</f>
        <v>10</v>
      </c>
      <c r="D69" s="26" t="str">
        <f>Insumo!D65</f>
        <v>Metro</v>
      </c>
      <c r="E69" s="26">
        <f>Insumo!E65</f>
        <v>6</v>
      </c>
      <c r="F69" s="44">
        <v>0.1</v>
      </c>
      <c r="G69" s="37">
        <f t="shared" si="8"/>
        <v>0.06</v>
      </c>
    </row>
    <row r="70">
      <c r="B70" s="24" t="str">
        <f>Insumo!B117</f>
        <v>Valor Decoração - Bolo Casamento</v>
      </c>
      <c r="C70" s="25">
        <f>Insumo!C117</f>
        <v>1</v>
      </c>
      <c r="D70" s="25" t="str">
        <f>Insumo!D117</f>
        <v>Minuto</v>
      </c>
      <c r="E70" s="26">
        <f>Insumo!E117</f>
        <v>0.5</v>
      </c>
      <c r="F70" s="29">
        <v>15.0</v>
      </c>
      <c r="G70" s="37">
        <f t="shared" si="8"/>
        <v>7.5</v>
      </c>
    </row>
    <row r="71">
      <c r="B71" s="19" t="s">
        <v>155</v>
      </c>
      <c r="C71" s="20"/>
      <c r="D71" s="20"/>
      <c r="E71" s="20"/>
      <c r="F71" s="21"/>
      <c r="G71" s="35">
        <f>SUM(G67:G70)</f>
        <v>9.5</v>
      </c>
    </row>
    <row r="74">
      <c r="B74" s="61" t="s">
        <v>163</v>
      </c>
      <c r="C74" s="20"/>
      <c r="D74" s="20"/>
      <c r="E74" s="20"/>
      <c r="F74" s="20"/>
      <c r="G74" s="21"/>
    </row>
    <row r="75">
      <c r="B75" s="62" t="s">
        <v>0</v>
      </c>
      <c r="C75" s="63" t="s">
        <v>1</v>
      </c>
      <c r="D75" s="63" t="s">
        <v>2</v>
      </c>
      <c r="E75" s="63" t="s">
        <v>3</v>
      </c>
      <c r="F75" s="63" t="s">
        <v>110</v>
      </c>
      <c r="G75" s="63" t="s">
        <v>111</v>
      </c>
    </row>
    <row r="76">
      <c r="B76" s="64" t="str">
        <f>Insumo!B99</f>
        <v>Pasta de Flores</v>
      </c>
      <c r="C76" s="65">
        <f>Insumo!C99</f>
        <v>500</v>
      </c>
      <c r="D76" s="66" t="str">
        <f>Insumo!D99</f>
        <v>Grama</v>
      </c>
      <c r="E76" s="66">
        <f>Insumo!E99</f>
        <v>16</v>
      </c>
      <c r="F76" s="67">
        <v>27.0</v>
      </c>
      <c r="G76" s="68">
        <f t="shared" ref="G76:G79" si="9">(E76/C76)*F76</f>
        <v>0.864</v>
      </c>
    </row>
    <row r="77">
      <c r="B77" s="64" t="str">
        <f>Insumo!B10</f>
        <v>Arame para Flores</v>
      </c>
      <c r="C77" s="65">
        <f>Insumo!C10</f>
        <v>50</v>
      </c>
      <c r="D77" s="66" t="str">
        <f>Insumo!D10</f>
        <v>Unidade</v>
      </c>
      <c r="E77" s="66">
        <f>Insumo!E10</f>
        <v>9</v>
      </c>
      <c r="F77" s="67">
        <v>1.0</v>
      </c>
      <c r="G77" s="68">
        <f t="shared" si="9"/>
        <v>0.18</v>
      </c>
    </row>
    <row r="78">
      <c r="B78" s="64" t="str">
        <f>Insumo!B65</f>
        <v>Fita Floral</v>
      </c>
      <c r="C78" s="65">
        <f>Insumo!C65</f>
        <v>10</v>
      </c>
      <c r="D78" s="66" t="str">
        <f>Insumo!D65</f>
        <v>Metro</v>
      </c>
      <c r="E78" s="66">
        <f>Insumo!E65</f>
        <v>6</v>
      </c>
      <c r="F78" s="69">
        <v>0.1</v>
      </c>
      <c r="G78" s="68">
        <f t="shared" si="9"/>
        <v>0.06</v>
      </c>
    </row>
    <row r="79">
      <c r="B79" s="64" t="str">
        <f>Insumo!B117</f>
        <v>Valor Decoração - Bolo Casamento</v>
      </c>
      <c r="C79" s="65">
        <f>Insumo!C117</f>
        <v>1</v>
      </c>
      <c r="D79" s="65" t="str">
        <f>Insumo!D117</f>
        <v>Minuto</v>
      </c>
      <c r="E79" s="66">
        <f>Insumo!E117</f>
        <v>0.5</v>
      </c>
      <c r="F79" s="67">
        <v>8.0</v>
      </c>
      <c r="G79" s="68">
        <f t="shared" si="9"/>
        <v>4</v>
      </c>
    </row>
    <row r="80">
      <c r="B80" s="61" t="s">
        <v>155</v>
      </c>
      <c r="C80" s="20"/>
      <c r="D80" s="20"/>
      <c r="E80" s="20"/>
      <c r="F80" s="21"/>
      <c r="G80" s="70">
        <f>SUM(G76:G79)</f>
        <v>5.104</v>
      </c>
    </row>
  </sheetData>
  <mergeCells count="18">
    <mergeCell ref="B2:G2"/>
    <mergeCell ref="B8:F8"/>
    <mergeCell ref="B11:G11"/>
    <mergeCell ref="B17:F17"/>
    <mergeCell ref="B20:G20"/>
    <mergeCell ref="B26:F26"/>
    <mergeCell ref="B29:G29"/>
    <mergeCell ref="B65:G65"/>
    <mergeCell ref="B71:F71"/>
    <mergeCell ref="B74:G74"/>
    <mergeCell ref="B80:F80"/>
    <mergeCell ref="B35:F35"/>
    <mergeCell ref="B38:G38"/>
    <mergeCell ref="B44:F44"/>
    <mergeCell ref="B47:G47"/>
    <mergeCell ref="B53:F53"/>
    <mergeCell ref="B56:G56"/>
    <mergeCell ref="B62:F6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3.29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164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67.0</v>
      </c>
      <c r="K3" s="23">
        <v>3.0</v>
      </c>
    </row>
    <row r="4">
      <c r="B4" s="39" t="str">
        <f>Insumo!B40</f>
        <v>Chocolate em Barra Nobre - Melken</v>
      </c>
      <c r="C4" s="40">
        <f>Insumo!C40</f>
        <v>1000</v>
      </c>
      <c r="D4" s="28" t="str">
        <f>Insumo!D40</f>
        <v>Grama</v>
      </c>
      <c r="E4" s="28">
        <f>Insumo!E40</f>
        <v>30.7</v>
      </c>
      <c r="F4" s="27">
        <v>600.0</v>
      </c>
      <c r="G4" s="28">
        <f t="shared" ref="G4:G8" si="1">(E4/C4)*F4</f>
        <v>18.42</v>
      </c>
    </row>
    <row r="5">
      <c r="B5" s="24" t="str">
        <f>Insumo!B77</f>
        <v>Leite Condensado - Italac</v>
      </c>
      <c r="C5" s="25">
        <f>Insumo!C77</f>
        <v>395</v>
      </c>
      <c r="D5" s="26" t="str">
        <f>Insumo!D77</f>
        <v>Grama</v>
      </c>
      <c r="E5" s="26">
        <f>Insumo!E77</f>
        <v>3.9</v>
      </c>
      <c r="F5" s="29">
        <v>395.0</v>
      </c>
      <c r="G5" s="26">
        <f t="shared" si="1"/>
        <v>3.9</v>
      </c>
      <c r="I5" s="2" t="s">
        <v>112</v>
      </c>
      <c r="K5" s="2" t="s">
        <v>113</v>
      </c>
    </row>
    <row r="6">
      <c r="B6" s="24" t="str">
        <f>Insumo!B35</f>
        <v>Castanha Quebrada</v>
      </c>
      <c r="C6" s="25">
        <f>Insumo!C35</f>
        <v>1000</v>
      </c>
      <c r="D6" s="26" t="str">
        <f>Insumo!D35</f>
        <v>Grama</v>
      </c>
      <c r="E6" s="26">
        <f>Insumo!E35</f>
        <v>48</v>
      </c>
      <c r="F6" s="29">
        <v>150.0</v>
      </c>
      <c r="G6" s="26">
        <f t="shared" si="1"/>
        <v>7.2</v>
      </c>
      <c r="I6" s="34">
        <f>G9/I3</f>
        <v>0.5032835821</v>
      </c>
      <c r="K6" s="35">
        <f>I6*K3</f>
        <v>1.509850746</v>
      </c>
    </row>
    <row r="7">
      <c r="B7" s="30" t="str">
        <f>Insumo!B9</f>
        <v>Amendoim</v>
      </c>
      <c r="C7" s="31">
        <f>Insumo!C9</f>
        <v>1000</v>
      </c>
      <c r="D7" s="32" t="str">
        <f>Insumo!D9</f>
        <v>Grama</v>
      </c>
      <c r="E7" s="32">
        <f>Insumo!E9</f>
        <v>17</v>
      </c>
      <c r="F7" s="33">
        <v>100.0</v>
      </c>
      <c r="G7" s="32">
        <f t="shared" si="1"/>
        <v>1.7</v>
      </c>
    </row>
    <row r="8">
      <c r="B8" s="24" t="str">
        <f>Insumo!B97</f>
        <v>Passas</v>
      </c>
      <c r="C8" s="25">
        <f>Insumo!C97</f>
        <v>1000</v>
      </c>
      <c r="D8" s="26" t="str">
        <f>Insumo!D97</f>
        <v>Grama</v>
      </c>
      <c r="E8" s="26">
        <f>Insumo!E97</f>
        <v>25</v>
      </c>
      <c r="F8" s="29">
        <v>100.0</v>
      </c>
      <c r="G8" s="26">
        <f t="shared" si="1"/>
        <v>2.5</v>
      </c>
      <c r="I8" s="2" t="s">
        <v>114</v>
      </c>
      <c r="K8" s="2" t="s">
        <v>115</v>
      </c>
    </row>
    <row r="9">
      <c r="B9" s="19"/>
      <c r="C9" s="20"/>
      <c r="D9" s="20"/>
      <c r="E9" s="21"/>
      <c r="F9" s="71">
        <f t="shared" ref="F9:G9" si="2">SUM(F4:F8)</f>
        <v>1345</v>
      </c>
      <c r="G9" s="36">
        <f t="shared" si="2"/>
        <v>33.72</v>
      </c>
      <c r="I9" s="34">
        <f>G12/I3</f>
        <v>0.08</v>
      </c>
      <c r="K9" s="35">
        <f>K6+I9</f>
        <v>1.589850746</v>
      </c>
    </row>
    <row r="10">
      <c r="B10" s="1" t="s">
        <v>0</v>
      </c>
      <c r="C10" s="2" t="s">
        <v>1</v>
      </c>
      <c r="D10" s="2" t="s">
        <v>2</v>
      </c>
      <c r="E10" s="2" t="s">
        <v>3</v>
      </c>
      <c r="F10" s="2" t="s">
        <v>110</v>
      </c>
      <c r="G10" s="2" t="s">
        <v>111</v>
      </c>
    </row>
    <row r="11">
      <c r="B11" s="24" t="str">
        <f>Insumo!B94</f>
        <v>Papel para Bombom</v>
      </c>
      <c r="C11" s="25">
        <f>Insumo!C94</f>
        <v>100</v>
      </c>
      <c r="D11" s="26" t="str">
        <f>Insumo!D94</f>
        <v>Unidade</v>
      </c>
      <c r="E11" s="26">
        <f>Insumo!E94</f>
        <v>8</v>
      </c>
      <c r="F11" s="29">
        <f>I3</f>
        <v>67</v>
      </c>
      <c r="G11" s="37">
        <f>(E11/C11)*F11</f>
        <v>5.36</v>
      </c>
    </row>
    <row r="12">
      <c r="B12" s="19"/>
      <c r="C12" s="20"/>
      <c r="D12" s="20"/>
      <c r="E12" s="20"/>
      <c r="F12" s="21"/>
      <c r="G12" s="38">
        <f>SUM(G11)</f>
        <v>5.36</v>
      </c>
    </row>
    <row r="15">
      <c r="B15" s="19" t="s">
        <v>165</v>
      </c>
      <c r="C15" s="20"/>
      <c r="D15" s="20"/>
      <c r="E15" s="20"/>
      <c r="F15" s="20"/>
      <c r="G15" s="21"/>
      <c r="I15" s="1" t="s">
        <v>108</v>
      </c>
      <c r="K15" s="2" t="s">
        <v>115</v>
      </c>
    </row>
    <row r="16">
      <c r="B16" s="1" t="s">
        <v>0</v>
      </c>
      <c r="C16" s="2" t="s">
        <v>1</v>
      </c>
      <c r="D16" s="2" t="s">
        <v>2</v>
      </c>
      <c r="E16" s="2" t="s">
        <v>3</v>
      </c>
      <c r="F16" s="2" t="s">
        <v>110</v>
      </c>
      <c r="G16" s="2" t="s">
        <v>111</v>
      </c>
      <c r="I16" s="22">
        <v>10.0</v>
      </c>
      <c r="K16" s="35">
        <f>G21/I16</f>
        <v>1.999850746</v>
      </c>
    </row>
    <row r="17">
      <c r="B17" s="72" t="str">
        <f>Insumo!B67</f>
        <v>Fudge</v>
      </c>
      <c r="C17" s="73">
        <f>Insumo!C67</f>
        <v>1</v>
      </c>
      <c r="D17" s="74" t="str">
        <f>Insumo!D67</f>
        <v>Unidade</v>
      </c>
      <c r="E17" s="74">
        <f>Insumo!E67</f>
        <v>1.589850746</v>
      </c>
      <c r="F17" s="27">
        <f>I16</f>
        <v>10</v>
      </c>
      <c r="G17" s="28">
        <f t="shared" ref="G17:G20" si="3">(E17/C17)*F17</f>
        <v>15.89850746</v>
      </c>
    </row>
    <row r="18">
      <c r="B18" s="24" t="str">
        <f>Insumo!B24</f>
        <v>Caixa Tubo</v>
      </c>
      <c r="C18" s="25">
        <f>Insumo!C24</f>
        <v>1</v>
      </c>
      <c r="D18" s="26" t="str">
        <f>Insumo!D24</f>
        <v>Unidade</v>
      </c>
      <c r="E18" s="26">
        <f>Insumo!E24</f>
        <v>2.5</v>
      </c>
      <c r="F18" s="29">
        <v>1.0</v>
      </c>
      <c r="G18" s="26">
        <f t="shared" si="3"/>
        <v>2.5</v>
      </c>
    </row>
    <row r="19">
      <c r="B19" s="24" t="str">
        <f>Insumo!B64</f>
        <v>Fita de Cetim Nº 3</v>
      </c>
      <c r="C19" s="25">
        <f>Insumo!C64</f>
        <v>10</v>
      </c>
      <c r="D19" s="26" t="str">
        <f>Insumo!D64</f>
        <v>Metro</v>
      </c>
      <c r="E19" s="26">
        <f>Insumo!E64</f>
        <v>4</v>
      </c>
      <c r="F19" s="29">
        <v>1.0</v>
      </c>
      <c r="G19" s="26">
        <f t="shared" si="3"/>
        <v>0.4</v>
      </c>
    </row>
    <row r="20">
      <c r="B20" s="24" t="str">
        <f>Insumo!B107</f>
        <v>Sacola Papel PP</v>
      </c>
      <c r="C20" s="25">
        <f>Insumo!C107</f>
        <v>1</v>
      </c>
      <c r="D20" s="26" t="str">
        <f>Insumo!D107</f>
        <v>Unidade</v>
      </c>
      <c r="E20" s="26">
        <f>Insumo!E107</f>
        <v>1.2</v>
      </c>
      <c r="F20" s="29">
        <v>1.0</v>
      </c>
      <c r="G20" s="26">
        <f t="shared" si="3"/>
        <v>1.2</v>
      </c>
    </row>
    <row r="21">
      <c r="B21" s="19"/>
      <c r="C21" s="20"/>
      <c r="D21" s="20"/>
      <c r="E21" s="20"/>
      <c r="F21" s="21"/>
      <c r="G21" s="36">
        <f>SUM(G17:G20)</f>
        <v>19.99850746</v>
      </c>
    </row>
  </sheetData>
  <mergeCells count="5">
    <mergeCell ref="B2:G2"/>
    <mergeCell ref="B9:E9"/>
    <mergeCell ref="B12:F12"/>
    <mergeCell ref="B15:G15"/>
    <mergeCell ref="B21:F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4.29"/>
    <col customWidth="1" min="3" max="3" width="10.0"/>
    <col customWidth="1" min="4" max="4" width="7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4.29"/>
    <col customWidth="1" min="10" max="10" width="1.57"/>
  </cols>
  <sheetData>
    <row r="2">
      <c r="B2" s="19" t="s">
        <v>166</v>
      </c>
      <c r="C2" s="20"/>
      <c r="D2" s="20"/>
      <c r="E2" s="20"/>
      <c r="F2" s="20"/>
      <c r="G2" s="21"/>
      <c r="I2" s="1" t="s">
        <v>108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45">
        <f>F10</f>
        <v>1154</v>
      </c>
    </row>
    <row r="4">
      <c r="B4" s="39" t="str">
        <f>Insumo!B58</f>
        <v>Fermento</v>
      </c>
      <c r="C4" s="40">
        <f>Insumo!C58</f>
        <v>100</v>
      </c>
      <c r="D4" s="28" t="str">
        <f>Insumo!D58</f>
        <v>Grama</v>
      </c>
      <c r="E4" s="75">
        <f>Insumo!E58</f>
        <v>3</v>
      </c>
      <c r="F4" s="27">
        <v>20.0</v>
      </c>
      <c r="G4" s="42">
        <f t="shared" ref="G4:G9" si="1">(E4/C4)*F4</f>
        <v>0.6</v>
      </c>
    </row>
    <row r="5">
      <c r="B5" s="24" t="str">
        <f>Insumo!B4</f>
        <v>Açúcar Cristal</v>
      </c>
      <c r="C5" s="25">
        <f>Insumo!C4</f>
        <v>1000</v>
      </c>
      <c r="D5" s="26" t="str">
        <f>Insumo!D4</f>
        <v>Grama</v>
      </c>
      <c r="E5" s="76">
        <f>Insumo!E4</f>
        <v>3</v>
      </c>
      <c r="F5" s="29">
        <v>300.0</v>
      </c>
      <c r="G5" s="37">
        <f t="shared" si="1"/>
        <v>0.9</v>
      </c>
      <c r="I5" s="2" t="s">
        <v>137</v>
      </c>
    </row>
    <row r="6">
      <c r="B6" s="30" t="str">
        <f>Insumo!B57</f>
        <v>Farinha de Trigo - Primor</v>
      </c>
      <c r="C6" s="31">
        <f>Insumo!C57</f>
        <v>1000</v>
      </c>
      <c r="D6" s="32" t="str">
        <f>Insumo!D57</f>
        <v>Grama</v>
      </c>
      <c r="E6" s="77">
        <f>Insumo!E57</f>
        <v>3.9</v>
      </c>
      <c r="F6" s="33">
        <v>460.0</v>
      </c>
      <c r="G6" s="43">
        <f t="shared" si="1"/>
        <v>1.794</v>
      </c>
      <c r="I6" s="46">
        <f>G10/I3</f>
        <v>0.006020797227</v>
      </c>
    </row>
    <row r="7">
      <c r="B7" s="24" t="str">
        <f>Insumo!B76</f>
        <v>Leite em Pó</v>
      </c>
      <c r="C7" s="25">
        <f>Insumo!C76</f>
        <v>1000</v>
      </c>
      <c r="D7" s="26" t="str">
        <f>Insumo!D76</f>
        <v>Grama</v>
      </c>
      <c r="E7" s="76">
        <f>Insumo!E76</f>
        <v>5.8</v>
      </c>
      <c r="F7" s="29">
        <v>250.0</v>
      </c>
      <c r="G7" s="37">
        <f t="shared" si="1"/>
        <v>1.45</v>
      </c>
    </row>
    <row r="8">
      <c r="B8" s="24" t="str">
        <f>Insumo!B91</f>
        <v>Ovos</v>
      </c>
      <c r="C8" s="25">
        <f>Insumo!C91</f>
        <v>12</v>
      </c>
      <c r="D8" s="26" t="str">
        <f>Insumo!D91</f>
        <v>Dúzia</v>
      </c>
      <c r="E8" s="76">
        <f>Insumo!E91</f>
        <v>4.2</v>
      </c>
      <c r="F8" s="29">
        <v>4.0</v>
      </c>
      <c r="G8" s="37">
        <f t="shared" si="1"/>
        <v>1.4</v>
      </c>
    </row>
    <row r="9">
      <c r="B9" s="47" t="str">
        <f>Insumo!B81</f>
        <v>Margarina</v>
      </c>
      <c r="C9" s="48">
        <f>Insumo!C81</f>
        <v>1000</v>
      </c>
      <c r="D9" s="49" t="str">
        <f>Insumo!D81</f>
        <v>Grama</v>
      </c>
      <c r="E9" s="78">
        <f>Insumo!E81</f>
        <v>6.7</v>
      </c>
      <c r="F9" s="50">
        <v>120.0</v>
      </c>
      <c r="G9" s="79">
        <f t="shared" si="1"/>
        <v>0.804</v>
      </c>
    </row>
    <row r="10">
      <c r="B10" s="19"/>
      <c r="C10" s="20"/>
      <c r="D10" s="20"/>
      <c r="E10" s="21"/>
      <c r="F10" s="54">
        <f t="shared" ref="F10:G10" si="2">SUM(F4:F9)</f>
        <v>1154</v>
      </c>
      <c r="G10" s="80">
        <f t="shared" si="2"/>
        <v>6.948</v>
      </c>
    </row>
    <row r="13">
      <c r="B13" s="19" t="s">
        <v>167</v>
      </c>
      <c r="C13" s="20"/>
      <c r="D13" s="20"/>
      <c r="E13" s="20"/>
      <c r="F13" s="20"/>
      <c r="G13" s="21"/>
      <c r="I13" s="1" t="s">
        <v>108</v>
      </c>
    </row>
    <row r="14">
      <c r="B14" s="1" t="s">
        <v>0</v>
      </c>
      <c r="C14" s="2" t="s">
        <v>1</v>
      </c>
      <c r="D14" s="2" t="s">
        <v>2</v>
      </c>
      <c r="E14" s="2" t="s">
        <v>3</v>
      </c>
      <c r="F14" s="2" t="s">
        <v>110</v>
      </c>
      <c r="G14" s="2" t="s">
        <v>111</v>
      </c>
      <c r="I14" s="45">
        <f>F22</f>
        <v>1134</v>
      </c>
    </row>
    <row r="15">
      <c r="B15" s="39" t="str">
        <f>Insumo!B58</f>
        <v>Fermento</v>
      </c>
      <c r="C15" s="40">
        <f>Insumo!C58</f>
        <v>100</v>
      </c>
      <c r="D15" s="28" t="str">
        <f>Insumo!D58</f>
        <v>Grama</v>
      </c>
      <c r="E15" s="28">
        <f>Insumo!E58</f>
        <v>3</v>
      </c>
      <c r="F15" s="27">
        <v>20.0</v>
      </c>
      <c r="G15" s="42">
        <f t="shared" ref="G15:G21" si="3">(E15/C15)*F15</f>
        <v>0.6</v>
      </c>
    </row>
    <row r="16">
      <c r="B16" s="24" t="str">
        <f>Insumo!B4</f>
        <v>Açúcar Cristal</v>
      </c>
      <c r="C16" s="25">
        <f>Insumo!C4</f>
        <v>1000</v>
      </c>
      <c r="D16" s="26" t="str">
        <f>Insumo!D4</f>
        <v>Grama</v>
      </c>
      <c r="E16" s="26">
        <f>Insumo!E4</f>
        <v>3</v>
      </c>
      <c r="F16" s="29">
        <v>300.0</v>
      </c>
      <c r="G16" s="37">
        <f t="shared" si="3"/>
        <v>0.9</v>
      </c>
      <c r="I16" s="2" t="s">
        <v>137</v>
      </c>
    </row>
    <row r="17">
      <c r="B17" s="30" t="str">
        <f>Insumo!B57</f>
        <v>Farinha de Trigo - Primor</v>
      </c>
      <c r="C17" s="31">
        <f>Insumo!C57</f>
        <v>1000</v>
      </c>
      <c r="D17" s="32" t="str">
        <f>Insumo!D57</f>
        <v>Grama</v>
      </c>
      <c r="E17" s="32">
        <f>Insumo!E57</f>
        <v>3.9</v>
      </c>
      <c r="F17" s="33">
        <v>360.0</v>
      </c>
      <c r="G17" s="43">
        <f t="shared" si="3"/>
        <v>1.404</v>
      </c>
      <c r="I17" s="46">
        <f>G22/I14</f>
        <v>0.007652557319</v>
      </c>
    </row>
    <row r="18">
      <c r="B18" s="24" t="str">
        <f>Insumo!B76</f>
        <v>Leite em Pó</v>
      </c>
      <c r="C18" s="25">
        <f>Insumo!C76</f>
        <v>1000</v>
      </c>
      <c r="D18" s="26" t="str">
        <f>Insumo!D76</f>
        <v>Grama</v>
      </c>
      <c r="E18" s="26">
        <f>Insumo!E76</f>
        <v>5.8</v>
      </c>
      <c r="F18" s="29">
        <v>250.0</v>
      </c>
      <c r="G18" s="37">
        <f t="shared" si="3"/>
        <v>1.45</v>
      </c>
    </row>
    <row r="19">
      <c r="B19" s="24" t="str">
        <f>Insumo!B91</f>
        <v>Ovos</v>
      </c>
      <c r="C19" s="25">
        <f>Insumo!C91</f>
        <v>12</v>
      </c>
      <c r="D19" s="26" t="str">
        <f>Insumo!D91</f>
        <v>Dúzia</v>
      </c>
      <c r="E19" s="26">
        <f>Insumo!E91</f>
        <v>4.2</v>
      </c>
      <c r="F19" s="29">
        <v>4.0</v>
      </c>
      <c r="G19" s="37">
        <f t="shared" si="3"/>
        <v>1.4</v>
      </c>
    </row>
    <row r="20">
      <c r="B20" s="24" t="str">
        <f>Insumo!B81</f>
        <v>Margarina</v>
      </c>
      <c r="C20" s="25">
        <f>Insumo!C81</f>
        <v>1000</v>
      </c>
      <c r="D20" s="26" t="str">
        <f>Insumo!D81</f>
        <v>Grama</v>
      </c>
      <c r="E20" s="26">
        <f>Insumo!E81</f>
        <v>6.7</v>
      </c>
      <c r="F20" s="29">
        <v>120.0</v>
      </c>
      <c r="G20" s="37">
        <f t="shared" si="3"/>
        <v>0.804</v>
      </c>
    </row>
    <row r="21">
      <c r="B21" s="47" t="str">
        <f>Insumo!B43</f>
        <v>Chocolate em Pó - Namur</v>
      </c>
      <c r="C21" s="48">
        <f>Insumo!C43</f>
        <v>1000</v>
      </c>
      <c r="D21" s="49" t="str">
        <f>Insumo!D43</f>
        <v>Grama</v>
      </c>
      <c r="E21" s="49">
        <f>Insumo!E43</f>
        <v>26.5</v>
      </c>
      <c r="F21" s="50">
        <v>80.0</v>
      </c>
      <c r="G21" s="79">
        <f t="shared" si="3"/>
        <v>2.12</v>
      </c>
    </row>
    <row r="22">
      <c r="B22" s="19"/>
      <c r="C22" s="20"/>
      <c r="D22" s="20"/>
      <c r="E22" s="21"/>
      <c r="F22" s="54">
        <f t="shared" ref="F22:G22" si="4">SUM(F15:F21)</f>
        <v>1134</v>
      </c>
      <c r="G22" s="80">
        <f t="shared" si="4"/>
        <v>8.678</v>
      </c>
    </row>
  </sheetData>
  <mergeCells count="4">
    <mergeCell ref="B2:G2"/>
    <mergeCell ref="B10:E10"/>
    <mergeCell ref="B13:G13"/>
    <mergeCell ref="B22:E2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5.71"/>
    <col customWidth="1" min="3" max="3" width="10.0"/>
    <col customWidth="1" min="4" max="4" width="8.71"/>
    <col customWidth="1" min="5" max="5" width="6.43"/>
    <col customWidth="1" min="6" max="6" width="13.71"/>
    <col customWidth="1" min="7" max="7" width="9.43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168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1.0</v>
      </c>
      <c r="K3" s="23">
        <v>3.0</v>
      </c>
    </row>
    <row r="4">
      <c r="B4" s="39" t="str">
        <f>Insumo!B48</f>
        <v>Creme de Ninho</v>
      </c>
      <c r="C4" s="40">
        <f>Insumo!C48</f>
        <v>1365</v>
      </c>
      <c r="D4" s="28" t="str">
        <f>Insumo!D48</f>
        <v>Grama</v>
      </c>
      <c r="E4" s="28">
        <f>Insumo!E48</f>
        <v>18.44692419</v>
      </c>
      <c r="F4" s="27">
        <v>60.0</v>
      </c>
      <c r="G4" s="28">
        <f t="shared" ref="G4:G7" si="1">(E4/C4)*F4</f>
        <v>0.8108538104</v>
      </c>
    </row>
    <row r="5">
      <c r="B5" s="24" t="str">
        <f>Insumo!B12</f>
        <v>Brigadeiro Recheio</v>
      </c>
      <c r="C5" s="25">
        <f>Insumo!C12</f>
        <v>5896</v>
      </c>
      <c r="D5" s="26" t="str">
        <f>Insumo!D12</f>
        <v>Grama</v>
      </c>
      <c r="E5" s="26">
        <f>Insumo!E12</f>
        <v>70.6099</v>
      </c>
      <c r="F5" s="29">
        <v>120.0</v>
      </c>
      <c r="G5" s="26">
        <f t="shared" si="1"/>
        <v>1.43710787</v>
      </c>
      <c r="I5" s="2" t="s">
        <v>112</v>
      </c>
      <c r="K5" s="2" t="s">
        <v>113</v>
      </c>
    </row>
    <row r="6">
      <c r="B6" s="24" t="str">
        <f>Insumo!B13</f>
        <v>Brigadeiro Recheio Branco</v>
      </c>
      <c r="C6" s="25">
        <f>Insumo!C13</f>
        <v>5526</v>
      </c>
      <c r="D6" s="26" t="str">
        <f>Insumo!D13</f>
        <v>Grama</v>
      </c>
      <c r="E6" s="26">
        <f>Insumo!E13</f>
        <v>59.2694</v>
      </c>
      <c r="F6" s="29">
        <v>70.0</v>
      </c>
      <c r="G6" s="26">
        <f t="shared" si="1"/>
        <v>0.7507886355</v>
      </c>
      <c r="I6" s="34">
        <f>G8/I3</f>
        <v>3.310312816</v>
      </c>
      <c r="K6" s="35">
        <f>I6*K3</f>
        <v>9.930938447</v>
      </c>
    </row>
    <row r="7">
      <c r="B7" s="24" t="str">
        <f>Insumo!B37</f>
        <v>Chantininho</v>
      </c>
      <c r="C7" s="25">
        <f>Insumo!C37</f>
        <v>160</v>
      </c>
      <c r="D7" s="26" t="str">
        <f>Insumo!D37</f>
        <v>Grama</v>
      </c>
      <c r="E7" s="26">
        <f>Insumo!E37</f>
        <v>1.994</v>
      </c>
      <c r="F7" s="29">
        <v>25.0</v>
      </c>
      <c r="G7" s="26">
        <f t="shared" si="1"/>
        <v>0.3115625</v>
      </c>
    </row>
    <row r="8">
      <c r="B8" s="19"/>
      <c r="C8" s="20"/>
      <c r="D8" s="20"/>
      <c r="E8" s="20"/>
      <c r="F8" s="21"/>
      <c r="G8" s="38">
        <f>SUM(G4:G7)</f>
        <v>3.310312816</v>
      </c>
      <c r="I8" s="2" t="s">
        <v>114</v>
      </c>
      <c r="K8" s="2" t="s">
        <v>115</v>
      </c>
    </row>
    <row r="9">
      <c r="B9" s="1" t="s">
        <v>0</v>
      </c>
      <c r="C9" s="2" t="s">
        <v>1</v>
      </c>
      <c r="D9" s="2" t="s">
        <v>2</v>
      </c>
      <c r="E9" s="2" t="s">
        <v>3</v>
      </c>
      <c r="F9" s="2" t="s">
        <v>110</v>
      </c>
      <c r="G9" s="2" t="s">
        <v>111</v>
      </c>
      <c r="I9" s="34">
        <f>G13/I3</f>
        <v>2.792856962</v>
      </c>
      <c r="K9" s="35">
        <f>K6+I9</f>
        <v>12.72379541</v>
      </c>
    </row>
    <row r="10">
      <c r="B10" s="24" t="str">
        <f>Insumo!B14</f>
        <v>Brownie</v>
      </c>
      <c r="C10" s="25">
        <f>Insumo!C14</f>
        <v>1</v>
      </c>
      <c r="D10" s="26" t="str">
        <f>Insumo!D14</f>
        <v>Unidade</v>
      </c>
      <c r="E10" s="26">
        <f>Insumo!E14</f>
        <v>1.642856962</v>
      </c>
      <c r="F10" s="29">
        <f>I3</f>
        <v>1</v>
      </c>
      <c r="G10" s="37">
        <f t="shared" ref="G10:G12" si="2">(E10/C10)*F10</f>
        <v>1.642856962</v>
      </c>
    </row>
    <row r="11">
      <c r="B11" s="24" t="str">
        <f>Insumo!B88</f>
        <v>Morango</v>
      </c>
      <c r="C11" s="25">
        <f>Insumo!C88</f>
        <v>60</v>
      </c>
      <c r="D11" s="26" t="str">
        <f>Insumo!D88</f>
        <v>Unidade</v>
      </c>
      <c r="E11" s="26">
        <f>Insumo!E88</f>
        <v>15</v>
      </c>
      <c r="F11" s="29">
        <v>1.0</v>
      </c>
      <c r="G11" s="37">
        <f t="shared" si="2"/>
        <v>0.25</v>
      </c>
    </row>
    <row r="12">
      <c r="B12" s="24" t="str">
        <f>Insumo!B45</f>
        <v>Copo Bolha</v>
      </c>
      <c r="C12" s="25">
        <f>Insumo!C45</f>
        <v>1</v>
      </c>
      <c r="D12" s="26" t="str">
        <f>Insumo!D45</f>
        <v>Unidade</v>
      </c>
      <c r="E12" s="26">
        <f>Insumo!E45</f>
        <v>0.9</v>
      </c>
      <c r="F12" s="29">
        <f>I3</f>
        <v>1</v>
      </c>
      <c r="G12" s="37">
        <f t="shared" si="2"/>
        <v>0.9</v>
      </c>
    </row>
    <row r="13">
      <c r="B13" s="19"/>
      <c r="C13" s="20"/>
      <c r="D13" s="20"/>
      <c r="E13" s="20"/>
      <c r="F13" s="21"/>
      <c r="G13" s="38">
        <f>SUM(G10:G12)</f>
        <v>2.792856962</v>
      </c>
    </row>
    <row r="16">
      <c r="B16" s="19" t="s">
        <v>169</v>
      </c>
      <c r="C16" s="20"/>
      <c r="D16" s="20"/>
      <c r="E16" s="20"/>
      <c r="F16" s="20"/>
      <c r="G16" s="21"/>
      <c r="I16" s="1" t="s">
        <v>108</v>
      </c>
      <c r="K16" s="2" t="s">
        <v>109</v>
      </c>
    </row>
    <row r="17">
      <c r="B17" s="1" t="s">
        <v>0</v>
      </c>
      <c r="C17" s="2" t="s">
        <v>1</v>
      </c>
      <c r="D17" s="2" t="s">
        <v>2</v>
      </c>
      <c r="E17" s="2" t="s">
        <v>3</v>
      </c>
      <c r="F17" s="2" t="s">
        <v>110</v>
      </c>
      <c r="G17" s="2" t="s">
        <v>111</v>
      </c>
      <c r="I17" s="22">
        <v>1.0</v>
      </c>
      <c r="K17" s="23">
        <v>3.0</v>
      </c>
    </row>
    <row r="18">
      <c r="B18" s="39" t="str">
        <f>Insumo!B48</f>
        <v>Creme de Ninho</v>
      </c>
      <c r="C18" s="40">
        <f>Insumo!C48</f>
        <v>1365</v>
      </c>
      <c r="D18" s="28" t="str">
        <f>Insumo!D48</f>
        <v>Grama</v>
      </c>
      <c r="E18" s="28">
        <f>Insumo!E48</f>
        <v>18.44692419</v>
      </c>
      <c r="F18" s="81">
        <v>300.0</v>
      </c>
      <c r="G18" s="28">
        <f t="shared" ref="G18:G21" si="3">(E18/C18)*F18</f>
        <v>4.054269052</v>
      </c>
    </row>
    <row r="19">
      <c r="B19" s="24" t="str">
        <f>Insumo!B12</f>
        <v>Brigadeiro Recheio</v>
      </c>
      <c r="C19" s="25">
        <f>Insumo!C12</f>
        <v>5896</v>
      </c>
      <c r="D19" s="26" t="str">
        <f>Insumo!D12</f>
        <v>Grama</v>
      </c>
      <c r="E19" s="26">
        <f>Insumo!E12</f>
        <v>70.6099</v>
      </c>
      <c r="F19" s="82">
        <v>600.0</v>
      </c>
      <c r="G19" s="26">
        <f t="shared" si="3"/>
        <v>7.185539349</v>
      </c>
      <c r="I19" s="2" t="s">
        <v>112</v>
      </c>
      <c r="K19" s="2" t="s">
        <v>113</v>
      </c>
    </row>
    <row r="20">
      <c r="B20" s="24" t="str">
        <f>Insumo!B13</f>
        <v>Brigadeiro Recheio Branco</v>
      </c>
      <c r="C20" s="25">
        <f>Insumo!C13</f>
        <v>5526</v>
      </c>
      <c r="D20" s="26" t="str">
        <f>Insumo!D13</f>
        <v>Grama</v>
      </c>
      <c r="E20" s="26">
        <f>Insumo!E13</f>
        <v>59.2694</v>
      </c>
      <c r="F20" s="82">
        <v>350.0</v>
      </c>
      <c r="G20" s="26">
        <f t="shared" si="3"/>
        <v>3.753943178</v>
      </c>
      <c r="I20" s="34">
        <f>G22/I17</f>
        <v>16.55156408</v>
      </c>
      <c r="K20" s="35">
        <f>I20*K17</f>
        <v>49.65469223</v>
      </c>
    </row>
    <row r="21">
      <c r="B21" s="24" t="str">
        <f>Insumo!B37</f>
        <v>Chantininho</v>
      </c>
      <c r="C21" s="25">
        <f>Insumo!C37</f>
        <v>160</v>
      </c>
      <c r="D21" s="26" t="str">
        <f>Insumo!D37</f>
        <v>Grama</v>
      </c>
      <c r="E21" s="26">
        <f>Insumo!E37</f>
        <v>1.994</v>
      </c>
      <c r="F21" s="82">
        <v>125.0</v>
      </c>
      <c r="G21" s="26">
        <f t="shared" si="3"/>
        <v>1.5578125</v>
      </c>
    </row>
    <row r="22">
      <c r="B22" s="19"/>
      <c r="C22" s="20"/>
      <c r="D22" s="20"/>
      <c r="E22" s="20"/>
      <c r="F22" s="21"/>
      <c r="G22" s="38">
        <f>SUM(G18:G21)</f>
        <v>16.55156408</v>
      </c>
      <c r="I22" s="2" t="s">
        <v>114</v>
      </c>
      <c r="K22" s="2" t="s">
        <v>115</v>
      </c>
    </row>
    <row r="23">
      <c r="B23" s="1" t="s">
        <v>0</v>
      </c>
      <c r="C23" s="2" t="s">
        <v>1</v>
      </c>
      <c r="D23" s="2" t="s">
        <v>2</v>
      </c>
      <c r="E23" s="2" t="s">
        <v>3</v>
      </c>
      <c r="F23" s="2" t="s">
        <v>110</v>
      </c>
      <c r="G23" s="2" t="s">
        <v>111</v>
      </c>
      <c r="I23" s="34">
        <f>G30/I17</f>
        <v>19.81071392</v>
      </c>
      <c r="K23" s="35">
        <f>K20+I23</f>
        <v>69.46540616</v>
      </c>
    </row>
    <row r="24">
      <c r="B24" s="24" t="str">
        <f>Insumo!B14</f>
        <v>Brownie</v>
      </c>
      <c r="C24" s="25">
        <f>Insumo!C14</f>
        <v>1</v>
      </c>
      <c r="D24" s="26" t="str">
        <f>Insumo!D14</f>
        <v>Unidade</v>
      </c>
      <c r="E24" s="26">
        <f>Insumo!E14</f>
        <v>1.642856962</v>
      </c>
      <c r="F24" s="82">
        <v>2.0</v>
      </c>
      <c r="G24" s="37">
        <f t="shared" ref="G24:G29" si="4">(E24/C24)*F24</f>
        <v>3.285713924</v>
      </c>
    </row>
    <row r="25">
      <c r="B25" s="24" t="str">
        <f>Insumo!B88</f>
        <v>Morango</v>
      </c>
      <c r="C25" s="25">
        <f>Insumo!C88</f>
        <v>60</v>
      </c>
      <c r="D25" s="26" t="str">
        <f>Insumo!D88</f>
        <v>Unidade</v>
      </c>
      <c r="E25" s="26">
        <f>Insumo!E88</f>
        <v>15</v>
      </c>
      <c r="F25" s="82">
        <v>5.0</v>
      </c>
      <c r="G25" s="37">
        <f t="shared" si="4"/>
        <v>1.25</v>
      </c>
    </row>
    <row r="26">
      <c r="B26" s="24" t="str">
        <f>Insumo!B113</f>
        <v>Taça de Acrílico 1,5 ml</v>
      </c>
      <c r="C26" s="25">
        <f>Insumo!C113</f>
        <v>1</v>
      </c>
      <c r="D26" s="26" t="str">
        <f>Insumo!D113</f>
        <v>Unidade</v>
      </c>
      <c r="E26" s="26">
        <f>Insumo!E113</f>
        <v>11</v>
      </c>
      <c r="F26" s="29">
        <f>I17</f>
        <v>1</v>
      </c>
      <c r="G26" s="37">
        <f t="shared" si="4"/>
        <v>11</v>
      </c>
    </row>
    <row r="27">
      <c r="B27" s="24" t="str">
        <f>Insumo!B60</f>
        <v>Fita de Cetim Enne N° 1</v>
      </c>
      <c r="C27" s="25">
        <f>Insumo!C60</f>
        <v>10</v>
      </c>
      <c r="D27" s="26" t="str">
        <f>Insumo!D60</f>
        <v>Metro</v>
      </c>
      <c r="E27" s="26">
        <f>Insumo!E60</f>
        <v>27.5</v>
      </c>
      <c r="F27" s="83">
        <v>0.1</v>
      </c>
      <c r="G27" s="37">
        <f t="shared" si="4"/>
        <v>0.275</v>
      </c>
    </row>
    <row r="28">
      <c r="B28" s="24" t="str">
        <f>Insumo!B93</f>
        <v>Papel Filme</v>
      </c>
      <c r="C28" s="25">
        <f>Insumo!C93</f>
        <v>100</v>
      </c>
      <c r="D28" s="26" t="str">
        <f>Insumo!D93</f>
        <v>Metros</v>
      </c>
      <c r="E28" s="26">
        <f>Insumo!E93</f>
        <v>0</v>
      </c>
      <c r="F28" s="83">
        <v>0.1</v>
      </c>
      <c r="G28" s="37">
        <f t="shared" si="4"/>
        <v>0</v>
      </c>
    </row>
    <row r="29">
      <c r="B29" s="24" t="str">
        <f>Insumo!B23</f>
        <v>Caixa Transporte</v>
      </c>
      <c r="C29" s="25">
        <f>Insumo!C23</f>
        <v>1</v>
      </c>
      <c r="D29" s="26" t="str">
        <f>Insumo!D23</f>
        <v>Unidade</v>
      </c>
      <c r="E29" s="26">
        <f>Insumo!E23</f>
        <v>4</v>
      </c>
      <c r="F29" s="82">
        <v>1.0</v>
      </c>
      <c r="G29" s="37">
        <f t="shared" si="4"/>
        <v>4</v>
      </c>
    </row>
    <row r="30">
      <c r="B30" s="19"/>
      <c r="C30" s="20"/>
      <c r="D30" s="20"/>
      <c r="E30" s="20"/>
      <c r="F30" s="21"/>
      <c r="G30" s="38">
        <f>SUM(G24:G29)</f>
        <v>19.81071392</v>
      </c>
    </row>
  </sheetData>
  <mergeCells count="6">
    <mergeCell ref="B2:G2"/>
    <mergeCell ref="B8:F8"/>
    <mergeCell ref="B13:F13"/>
    <mergeCell ref="B16:G16"/>
    <mergeCell ref="B22:F22"/>
    <mergeCell ref="B30:F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3.0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170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1.0</v>
      </c>
      <c r="K3" s="23">
        <v>3.0</v>
      </c>
    </row>
    <row r="4">
      <c r="B4" s="24" t="str">
        <f>Insumo!B83</f>
        <v>Massa Chocolate</v>
      </c>
      <c r="C4" s="25">
        <f>Insumo!C83</f>
        <v>1134</v>
      </c>
      <c r="D4" s="26" t="str">
        <f>Insumo!D83</f>
        <v>Grama</v>
      </c>
      <c r="E4" s="26">
        <f>Insumo!E83</f>
        <v>8.678</v>
      </c>
      <c r="F4" s="27">
        <v>120.0</v>
      </c>
      <c r="G4" s="42">
        <f t="shared" ref="G4:G6" si="1">(E4/C4)*F4</f>
        <v>0.9183068783</v>
      </c>
    </row>
    <row r="5">
      <c r="B5" s="24" t="str">
        <f>Insumo!B12</f>
        <v>Brigadeiro Recheio</v>
      </c>
      <c r="C5" s="25">
        <f>Insumo!C12</f>
        <v>5896</v>
      </c>
      <c r="D5" s="26" t="str">
        <f>Insumo!D12</f>
        <v>Grama</v>
      </c>
      <c r="E5" s="26">
        <f>Insumo!E12</f>
        <v>70.6099</v>
      </c>
      <c r="F5" s="29">
        <v>175.0</v>
      </c>
      <c r="G5" s="37">
        <f t="shared" si="1"/>
        <v>2.09578231</v>
      </c>
      <c r="I5" s="2" t="s">
        <v>112</v>
      </c>
      <c r="K5" s="2" t="s">
        <v>113</v>
      </c>
    </row>
    <row r="6">
      <c r="B6" s="24" t="str">
        <f>Insumo!B37</f>
        <v>Chantininho</v>
      </c>
      <c r="C6" s="25">
        <f>Insumo!C37</f>
        <v>160</v>
      </c>
      <c r="D6" s="26" t="str">
        <f>Insumo!D37</f>
        <v>Grama</v>
      </c>
      <c r="E6" s="26">
        <f>Insumo!E37</f>
        <v>1.994</v>
      </c>
      <c r="F6" s="33">
        <v>50.0</v>
      </c>
      <c r="G6" s="43">
        <f t="shared" si="1"/>
        <v>0.623125</v>
      </c>
      <c r="I6" s="34">
        <f>G7/I3</f>
        <v>3.637214188</v>
      </c>
      <c r="K6" s="35">
        <f>I6*K3</f>
        <v>10.91164257</v>
      </c>
    </row>
    <row r="7">
      <c r="B7" s="19"/>
      <c r="C7" s="20"/>
      <c r="D7" s="20"/>
      <c r="E7" s="20"/>
      <c r="F7" s="21"/>
      <c r="G7" s="38">
        <f>SUM(G4:G6)</f>
        <v>3.637214188</v>
      </c>
    </row>
    <row r="8">
      <c r="B8" s="1" t="s">
        <v>0</v>
      </c>
      <c r="C8" s="2" t="s">
        <v>1</v>
      </c>
      <c r="D8" s="2" t="s">
        <v>2</v>
      </c>
      <c r="E8" s="2" t="s">
        <v>3</v>
      </c>
      <c r="F8" s="2" t="s">
        <v>110</v>
      </c>
      <c r="G8" s="2" t="s">
        <v>111</v>
      </c>
      <c r="I8" s="2" t="s">
        <v>114</v>
      </c>
      <c r="K8" s="2" t="s">
        <v>115</v>
      </c>
    </row>
    <row r="9">
      <c r="B9" s="24" t="str">
        <f>Insumo!B54</f>
        <v>Embalagem Super Fatia</v>
      </c>
      <c r="C9" s="25">
        <f>Insumo!C54</f>
        <v>10</v>
      </c>
      <c r="D9" s="26" t="str">
        <f>Insumo!D54</f>
        <v>Unidade</v>
      </c>
      <c r="E9" s="26">
        <f>Insumo!E54</f>
        <v>12.25</v>
      </c>
      <c r="F9" s="29">
        <f>I3</f>
        <v>1</v>
      </c>
      <c r="G9" s="37">
        <f t="shared" ref="G9:G10" si="2">(E9/C9)*F9</f>
        <v>1.225</v>
      </c>
      <c r="I9" s="34">
        <f>G11/I3</f>
        <v>1.665</v>
      </c>
      <c r="K9" s="35">
        <f>K6+I9</f>
        <v>12.57664257</v>
      </c>
    </row>
    <row r="10">
      <c r="B10" s="24" t="str">
        <f>Insumo!B108</f>
        <v>Sacola Boca de Palhaço</v>
      </c>
      <c r="C10" s="25">
        <f>Insumo!C108</f>
        <v>100</v>
      </c>
      <c r="D10" s="26" t="str">
        <f>Insumo!D108</f>
        <v>Unidade</v>
      </c>
      <c r="E10" s="26">
        <f>Insumo!E108</f>
        <v>44</v>
      </c>
      <c r="F10" s="29">
        <f>I3</f>
        <v>1</v>
      </c>
      <c r="G10" s="37">
        <f t="shared" si="2"/>
        <v>0.44</v>
      </c>
    </row>
    <row r="11">
      <c r="B11" s="19"/>
      <c r="C11" s="20"/>
      <c r="D11" s="20"/>
      <c r="E11" s="20"/>
      <c r="F11" s="21"/>
      <c r="G11" s="38">
        <f>SUM(G9:G10)</f>
        <v>1.665</v>
      </c>
    </row>
  </sheetData>
  <mergeCells count="3">
    <mergeCell ref="B2:G2"/>
    <mergeCell ref="B7:F7"/>
    <mergeCell ref="B11:F1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29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171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1.0</v>
      </c>
      <c r="K3" s="23">
        <v>3.0</v>
      </c>
    </row>
    <row r="4">
      <c r="B4" s="39" t="str">
        <f>Insumo!B83</f>
        <v>Massa Chocolate</v>
      </c>
      <c r="C4" s="40">
        <f>Insumo!C83</f>
        <v>1134</v>
      </c>
      <c r="D4" s="28" t="str">
        <f>Insumo!D83</f>
        <v>Grama</v>
      </c>
      <c r="E4" s="28">
        <f>Insumo!E83</f>
        <v>8.678</v>
      </c>
      <c r="F4" s="27">
        <v>100.0</v>
      </c>
      <c r="G4" s="28">
        <f t="shared" ref="G4:G5" si="1">(E4/C4)*F4</f>
        <v>0.7652557319</v>
      </c>
    </row>
    <row r="5">
      <c r="B5" s="24" t="str">
        <f>Insumo!B12</f>
        <v>Brigadeiro Recheio</v>
      </c>
      <c r="C5" s="25">
        <f>Insumo!C12</f>
        <v>5896</v>
      </c>
      <c r="D5" s="26" t="str">
        <f>Insumo!D12</f>
        <v>Grama</v>
      </c>
      <c r="E5" s="26">
        <f>Insumo!E12</f>
        <v>70.6099</v>
      </c>
      <c r="F5" s="29">
        <v>60.0</v>
      </c>
      <c r="G5" s="26">
        <f t="shared" si="1"/>
        <v>0.7185539349</v>
      </c>
      <c r="I5" s="2" t="s">
        <v>112</v>
      </c>
      <c r="K5" s="2" t="s">
        <v>113</v>
      </c>
    </row>
    <row r="6">
      <c r="B6" s="19" t="s">
        <v>123</v>
      </c>
      <c r="C6" s="20"/>
      <c r="D6" s="20"/>
      <c r="E6" s="20"/>
      <c r="F6" s="21"/>
      <c r="G6" s="36">
        <f>SUM(G4:G5)</f>
        <v>1.483809667</v>
      </c>
      <c r="I6" s="34">
        <f>G6/I3</f>
        <v>1.483809667</v>
      </c>
      <c r="K6" s="35">
        <f>I6*K3</f>
        <v>4.451429</v>
      </c>
    </row>
    <row r="7">
      <c r="B7" s="1" t="s">
        <v>0</v>
      </c>
      <c r="C7" s="2" t="s">
        <v>1</v>
      </c>
      <c r="D7" s="2" t="s">
        <v>2</v>
      </c>
      <c r="E7" s="2" t="s">
        <v>3</v>
      </c>
      <c r="F7" s="2" t="s">
        <v>110</v>
      </c>
      <c r="G7" s="2" t="s">
        <v>111</v>
      </c>
    </row>
    <row r="8">
      <c r="B8" s="24" t="str">
        <f>Insumo!B63</f>
        <v>Fita de Cetim Nº 2</v>
      </c>
      <c r="C8" s="25">
        <f>Insumo!C63</f>
        <v>10</v>
      </c>
      <c r="D8" s="26" t="str">
        <f>Insumo!D63</f>
        <v>Metro</v>
      </c>
      <c r="E8" s="26">
        <f>Insumo!E63</f>
        <v>2.15</v>
      </c>
      <c r="F8" s="44">
        <v>0.75</v>
      </c>
      <c r="G8" s="37">
        <f t="shared" ref="G8:G11" si="2">(E8/C8)*F8</f>
        <v>0.16125</v>
      </c>
      <c r="I8" s="2" t="s">
        <v>114</v>
      </c>
      <c r="K8" s="2" t="s">
        <v>115</v>
      </c>
    </row>
    <row r="9">
      <c r="B9" s="24" t="str">
        <f>Insumo!B64</f>
        <v>Fita de Cetim Nº 3</v>
      </c>
      <c r="C9" s="25">
        <f>Insumo!C64</f>
        <v>10</v>
      </c>
      <c r="D9" s="26" t="str">
        <f>Insumo!D64</f>
        <v>Metro</v>
      </c>
      <c r="E9" s="26">
        <f>Insumo!E64</f>
        <v>4</v>
      </c>
      <c r="F9" s="44">
        <v>0.65</v>
      </c>
      <c r="G9" s="37">
        <f t="shared" si="2"/>
        <v>0.26</v>
      </c>
      <c r="I9" s="34">
        <f>G12/I3</f>
        <v>3.12125</v>
      </c>
      <c r="K9" s="35">
        <f>K6+I9</f>
        <v>7.572679</v>
      </c>
    </row>
    <row r="10">
      <c r="B10" s="24" t="str">
        <f>Insumo!B22</f>
        <v>Caixa Pink Blue 50g</v>
      </c>
      <c r="C10" s="25">
        <f>Insumo!C22</f>
        <v>1</v>
      </c>
      <c r="D10" s="26" t="str">
        <f>Insumo!D22</f>
        <v>Unidade</v>
      </c>
      <c r="E10" s="26">
        <f>Insumo!E22</f>
        <v>1.5</v>
      </c>
      <c r="F10" s="33">
        <v>1.0</v>
      </c>
      <c r="G10" s="37">
        <f t="shared" si="2"/>
        <v>1.5</v>
      </c>
    </row>
    <row r="11">
      <c r="B11" s="24" t="str">
        <f>Insumo!B107</f>
        <v>Sacola Papel PP</v>
      </c>
      <c r="C11" s="25">
        <f>Insumo!C107</f>
        <v>1</v>
      </c>
      <c r="D11" s="26" t="str">
        <f>Insumo!D107</f>
        <v>Unidade</v>
      </c>
      <c r="E11" s="26">
        <f>Insumo!E107</f>
        <v>1.2</v>
      </c>
      <c r="F11" s="29">
        <v>1.0</v>
      </c>
      <c r="G11" s="37">
        <f t="shared" si="2"/>
        <v>1.2</v>
      </c>
    </row>
    <row r="12">
      <c r="B12" s="19" t="s">
        <v>140</v>
      </c>
      <c r="C12" s="20"/>
      <c r="D12" s="20"/>
      <c r="E12" s="20"/>
      <c r="F12" s="21"/>
      <c r="G12" s="38">
        <f>SUM(G8:G11)</f>
        <v>3.12125</v>
      </c>
    </row>
    <row r="15">
      <c r="B15" s="19" t="s">
        <v>172</v>
      </c>
      <c r="C15" s="20"/>
      <c r="D15" s="20"/>
      <c r="E15" s="20"/>
      <c r="F15" s="20"/>
      <c r="G15" s="21"/>
      <c r="I15" s="1" t="s">
        <v>108</v>
      </c>
      <c r="K15" s="2" t="s">
        <v>109</v>
      </c>
    </row>
    <row r="16">
      <c r="B16" s="1" t="s">
        <v>0</v>
      </c>
      <c r="C16" s="2" t="s">
        <v>1</v>
      </c>
      <c r="D16" s="2" t="s">
        <v>2</v>
      </c>
      <c r="E16" s="2" t="s">
        <v>3</v>
      </c>
      <c r="F16" s="2" t="s">
        <v>110</v>
      </c>
      <c r="G16" s="2" t="s">
        <v>111</v>
      </c>
      <c r="I16" s="22">
        <v>1.0</v>
      </c>
      <c r="K16" s="23">
        <v>3.0</v>
      </c>
    </row>
    <row r="17">
      <c r="B17" s="39" t="str">
        <f>Insumo!B83</f>
        <v>Massa Chocolate</v>
      </c>
      <c r="C17" s="40">
        <f>Insumo!C83</f>
        <v>1134</v>
      </c>
      <c r="D17" s="28" t="str">
        <f>Insumo!D83</f>
        <v>Grama</v>
      </c>
      <c r="E17" s="28">
        <f>Insumo!E83</f>
        <v>8.678</v>
      </c>
      <c r="F17" s="27">
        <v>700.0</v>
      </c>
      <c r="G17" s="28">
        <f t="shared" ref="G17:G20" si="3">(E17/C17)*F17</f>
        <v>5.356790123</v>
      </c>
    </row>
    <row r="18">
      <c r="B18" s="24" t="str">
        <f>Insumo!B12</f>
        <v>Brigadeiro Recheio</v>
      </c>
      <c r="C18" s="25">
        <f>Insumo!C12</f>
        <v>5896</v>
      </c>
      <c r="D18" s="26" t="str">
        <f>Insumo!D12</f>
        <v>Grama</v>
      </c>
      <c r="E18" s="26">
        <f>Insumo!E12</f>
        <v>70.6099</v>
      </c>
      <c r="F18" s="29">
        <v>1643.0</v>
      </c>
      <c r="G18" s="26">
        <f t="shared" si="3"/>
        <v>19.67640192</v>
      </c>
      <c r="I18" s="2" t="s">
        <v>112</v>
      </c>
      <c r="K18" s="2" t="s">
        <v>113</v>
      </c>
    </row>
    <row r="19">
      <c r="B19" s="24" t="str">
        <f>Insumo!B38</f>
        <v>Chocolate Confeiteiro - Harold</v>
      </c>
      <c r="C19" s="25">
        <f>Insumo!C38</f>
        <v>1000</v>
      </c>
      <c r="D19" s="26" t="str">
        <f>Insumo!D38</f>
        <v>Grama</v>
      </c>
      <c r="E19" s="26">
        <f>Insumo!E38</f>
        <v>17</v>
      </c>
      <c r="F19" s="29">
        <v>550.0</v>
      </c>
      <c r="G19" s="26">
        <f t="shared" si="3"/>
        <v>9.35</v>
      </c>
      <c r="I19" s="34">
        <f>G21/I16</f>
        <v>39.28319204</v>
      </c>
      <c r="K19" s="35">
        <f>I19*K16</f>
        <v>117.8495761</v>
      </c>
    </row>
    <row r="20">
      <c r="B20" s="24" t="str">
        <f>Insumo!B68</f>
        <v>Granulado Granulé ao Leite - Melken</v>
      </c>
      <c r="C20" s="25">
        <f>Insumo!C68</f>
        <v>400</v>
      </c>
      <c r="D20" s="26" t="str">
        <f>Insumo!D68</f>
        <v>Grama</v>
      </c>
      <c r="E20" s="26">
        <f>Insumo!E68</f>
        <v>28</v>
      </c>
      <c r="F20" s="29">
        <v>70.0</v>
      </c>
      <c r="G20" s="26">
        <f t="shared" si="3"/>
        <v>4.9</v>
      </c>
    </row>
    <row r="21">
      <c r="B21" s="19" t="s">
        <v>123</v>
      </c>
      <c r="C21" s="20"/>
      <c r="D21" s="20"/>
      <c r="E21" s="20"/>
      <c r="F21" s="21"/>
      <c r="G21" s="36">
        <f>SUM(G17:G20)</f>
        <v>39.28319204</v>
      </c>
      <c r="I21" s="2" t="s">
        <v>114</v>
      </c>
      <c r="K21" s="2" t="s">
        <v>115</v>
      </c>
    </row>
    <row r="22">
      <c r="B22" s="1" t="s">
        <v>0</v>
      </c>
      <c r="C22" s="2" t="s">
        <v>1</v>
      </c>
      <c r="D22" s="2" t="s">
        <v>2</v>
      </c>
      <c r="E22" s="2" t="s">
        <v>3</v>
      </c>
      <c r="F22" s="2" t="s">
        <v>110</v>
      </c>
      <c r="G22" s="2" t="s">
        <v>111</v>
      </c>
      <c r="I22" s="34">
        <f>G26/I16</f>
        <v>9.4</v>
      </c>
      <c r="K22" s="35">
        <f>K19+I22</f>
        <v>127.2495761</v>
      </c>
    </row>
    <row r="23">
      <c r="B23" s="24" t="str">
        <f>Insumo!B88</f>
        <v>Morango</v>
      </c>
      <c r="C23" s="25">
        <f>Insumo!C88</f>
        <v>60</v>
      </c>
      <c r="D23" s="26" t="str">
        <f>Insumo!D88</f>
        <v>Unidade</v>
      </c>
      <c r="E23" s="26">
        <f>Insumo!E88</f>
        <v>15</v>
      </c>
      <c r="F23" s="29">
        <v>10.0</v>
      </c>
      <c r="G23" s="37">
        <f t="shared" ref="G23:G25" si="4">(E23/C23)*F23</f>
        <v>2.5</v>
      </c>
    </row>
    <row r="24">
      <c r="B24" s="24" t="str">
        <f>Insumo!B27</f>
        <v>Cake Borde 25 cm</v>
      </c>
      <c r="C24" s="25">
        <f>Insumo!C27</f>
        <v>1</v>
      </c>
      <c r="D24" s="26" t="str">
        <f>Insumo!D27</f>
        <v>Unidade</v>
      </c>
      <c r="E24" s="26">
        <f>Insumo!E27</f>
        <v>2.9</v>
      </c>
      <c r="F24" s="29">
        <f>I16</f>
        <v>1</v>
      </c>
      <c r="G24" s="37">
        <f t="shared" si="4"/>
        <v>2.9</v>
      </c>
    </row>
    <row r="25">
      <c r="B25" s="24" t="str">
        <f>Insumo!B23</f>
        <v>Caixa Transporte</v>
      </c>
      <c r="C25" s="25">
        <f>Insumo!C23</f>
        <v>1</v>
      </c>
      <c r="D25" s="26" t="str">
        <f>Insumo!D23</f>
        <v>Unidade</v>
      </c>
      <c r="E25" s="26">
        <f>Insumo!E23</f>
        <v>4</v>
      </c>
      <c r="F25" s="33">
        <f>I16</f>
        <v>1</v>
      </c>
      <c r="G25" s="37">
        <f t="shared" si="4"/>
        <v>4</v>
      </c>
    </row>
    <row r="26">
      <c r="B26" s="19" t="s">
        <v>140</v>
      </c>
      <c r="C26" s="20"/>
      <c r="D26" s="20"/>
      <c r="E26" s="20"/>
      <c r="F26" s="21"/>
      <c r="G26" s="38">
        <f>SUM(G23:G25)</f>
        <v>9.4</v>
      </c>
    </row>
  </sheetData>
  <mergeCells count="6">
    <mergeCell ref="B2:G2"/>
    <mergeCell ref="B6:F6"/>
    <mergeCell ref="B12:F12"/>
    <mergeCell ref="B15:G15"/>
    <mergeCell ref="B21:F21"/>
    <mergeCell ref="B26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4.14"/>
    <col customWidth="1" min="3" max="3" width="10.0"/>
    <col customWidth="1" min="4" max="4" width="8.71"/>
    <col customWidth="1" min="5" max="5" width="6.43"/>
    <col customWidth="1" min="6" max="6" width="13.29"/>
    <col customWidth="1" min="7" max="7" width="7.0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107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160.0</v>
      </c>
      <c r="K3" s="23">
        <v>3.0</v>
      </c>
    </row>
    <row r="4">
      <c r="B4" s="24" t="str">
        <f>Insumo!B4</f>
        <v>Açúcar Cristal</v>
      </c>
      <c r="C4" s="25">
        <f>Insumo!C4</f>
        <v>1000</v>
      </c>
      <c r="D4" s="26" t="str">
        <f>Insumo!D4</f>
        <v>Grama</v>
      </c>
      <c r="E4" s="26">
        <f>Insumo!E4</f>
        <v>3</v>
      </c>
      <c r="F4" s="27">
        <v>275.0</v>
      </c>
      <c r="G4" s="28">
        <f t="shared" ref="G4:G11" si="1">(E4/C4)*F4</f>
        <v>0.825</v>
      </c>
    </row>
    <row r="5">
      <c r="B5" s="24" t="str">
        <f>Insumo!B81</f>
        <v>Margarina</v>
      </c>
      <c r="C5" s="25">
        <f>Insumo!C81</f>
        <v>1000</v>
      </c>
      <c r="D5" s="26" t="str">
        <f>Insumo!D81</f>
        <v>Grama</v>
      </c>
      <c r="E5" s="26">
        <f>Insumo!E81</f>
        <v>6.7</v>
      </c>
      <c r="F5" s="29">
        <v>275.0</v>
      </c>
      <c r="G5" s="26">
        <f t="shared" si="1"/>
        <v>1.8425</v>
      </c>
      <c r="I5" s="2" t="s">
        <v>112</v>
      </c>
      <c r="K5" s="2" t="s">
        <v>113</v>
      </c>
    </row>
    <row r="6">
      <c r="B6" s="30" t="str">
        <f>Insumo!B57</f>
        <v>Farinha de Trigo - Primor</v>
      </c>
      <c r="C6" s="31">
        <f>Insumo!C57</f>
        <v>1000</v>
      </c>
      <c r="D6" s="32" t="str">
        <f>Insumo!D57</f>
        <v>Grama</v>
      </c>
      <c r="E6" s="32">
        <f>Insumo!E57</f>
        <v>3.9</v>
      </c>
      <c r="F6" s="33">
        <v>700.0</v>
      </c>
      <c r="G6" s="32">
        <f t="shared" si="1"/>
        <v>2.73</v>
      </c>
      <c r="I6" s="34">
        <f>G12/I3</f>
        <v>0.2758165546</v>
      </c>
      <c r="K6" s="35">
        <f>I6*K3</f>
        <v>0.8274496638</v>
      </c>
    </row>
    <row r="7">
      <c r="B7" s="24" t="str">
        <f>Insumo!B91</f>
        <v>Ovos</v>
      </c>
      <c r="C7" s="25">
        <f>Insumo!C91</f>
        <v>12</v>
      </c>
      <c r="D7" s="26" t="str">
        <f>Insumo!D91</f>
        <v>Dúzia</v>
      </c>
      <c r="E7" s="26">
        <f>Insumo!E91</f>
        <v>4.2</v>
      </c>
      <c r="F7" s="29">
        <v>3.0</v>
      </c>
      <c r="G7" s="26">
        <f t="shared" si="1"/>
        <v>1.05</v>
      </c>
    </row>
    <row r="8">
      <c r="B8" s="24" t="str">
        <f>Insumo!B80</f>
        <v>Maizena</v>
      </c>
      <c r="C8" s="25">
        <f>Insumo!C80</f>
        <v>200</v>
      </c>
      <c r="D8" s="26" t="str">
        <f>Insumo!D80</f>
        <v>Grama</v>
      </c>
      <c r="E8" s="26">
        <f>Insumo!E80</f>
        <v>3.89</v>
      </c>
      <c r="F8" s="29">
        <v>125.0</v>
      </c>
      <c r="G8" s="26">
        <f t="shared" si="1"/>
        <v>2.43125</v>
      </c>
      <c r="I8" s="2" t="s">
        <v>114</v>
      </c>
      <c r="K8" s="2" t="s">
        <v>115</v>
      </c>
    </row>
    <row r="9">
      <c r="B9" s="24" t="str">
        <f>Insumo!B58</f>
        <v>Fermento</v>
      </c>
      <c r="C9" s="25">
        <f>Insumo!C58</f>
        <v>100</v>
      </c>
      <c r="D9" s="26" t="str">
        <f>Insumo!D58</f>
        <v>Grama</v>
      </c>
      <c r="E9" s="26">
        <f>Insumo!E58</f>
        <v>3</v>
      </c>
      <c r="F9" s="29">
        <v>20.0</v>
      </c>
      <c r="G9" s="26">
        <f t="shared" si="1"/>
        <v>0.6</v>
      </c>
      <c r="I9" s="34">
        <f>G15/I3</f>
        <v>0.0555</v>
      </c>
      <c r="K9" s="35">
        <f>K6+I9</f>
        <v>0.8829496638</v>
      </c>
    </row>
    <row r="10">
      <c r="B10" s="24" t="str">
        <f>Insumo!B41</f>
        <v>Chocolate em Barra - Top</v>
      </c>
      <c r="C10" s="25">
        <f>Insumo!C41</f>
        <v>1000</v>
      </c>
      <c r="D10" s="26" t="str">
        <f>Insumo!D41</f>
        <v>Grama</v>
      </c>
      <c r="E10" s="26">
        <f>Insumo!E41</f>
        <v>25</v>
      </c>
      <c r="F10" s="29">
        <v>900.0</v>
      </c>
      <c r="G10" s="26">
        <f t="shared" si="1"/>
        <v>22.5</v>
      </c>
    </row>
    <row r="11">
      <c r="B11" s="24" t="str">
        <f>Insumo!B50</f>
        <v>Doce de Leite</v>
      </c>
      <c r="C11" s="25">
        <f>Insumo!C50</f>
        <v>395</v>
      </c>
      <c r="D11" s="26" t="str">
        <f>Insumo!D50</f>
        <v>Grama</v>
      </c>
      <c r="E11" s="26">
        <f>Insumo!E50</f>
        <v>4</v>
      </c>
      <c r="F11" s="29">
        <v>1200.0</v>
      </c>
      <c r="G11" s="26">
        <f t="shared" si="1"/>
        <v>12.15189873</v>
      </c>
    </row>
    <row r="12">
      <c r="B12" s="19"/>
      <c r="C12" s="20"/>
      <c r="D12" s="20"/>
      <c r="E12" s="20"/>
      <c r="F12" s="21"/>
      <c r="G12" s="36">
        <f>SUM(G4:G11)</f>
        <v>44.13064873</v>
      </c>
    </row>
    <row r="13">
      <c r="B13" s="1" t="s">
        <v>0</v>
      </c>
      <c r="C13" s="2" t="s">
        <v>1</v>
      </c>
      <c r="D13" s="2" t="s">
        <v>2</v>
      </c>
      <c r="E13" s="2" t="s">
        <v>3</v>
      </c>
      <c r="F13" s="2" t="s">
        <v>110</v>
      </c>
      <c r="G13" s="2" t="s">
        <v>111</v>
      </c>
    </row>
    <row r="14">
      <c r="B14" s="24" t="str">
        <f>Insumo!B55</f>
        <v>Embalagem Telinha</v>
      </c>
      <c r="C14" s="25">
        <f>Insumo!C55</f>
        <v>100</v>
      </c>
      <c r="D14" s="26" t="str">
        <f>Insumo!D55</f>
        <v>Unidade</v>
      </c>
      <c r="E14" s="26">
        <f>Insumo!E55</f>
        <v>5.55</v>
      </c>
      <c r="F14" s="29">
        <f>I3</f>
        <v>160</v>
      </c>
      <c r="G14" s="37">
        <f>(E14/C14)*F14</f>
        <v>8.88</v>
      </c>
    </row>
    <row r="15">
      <c r="B15" s="19"/>
      <c r="C15" s="20"/>
      <c r="D15" s="20"/>
      <c r="E15" s="20"/>
      <c r="F15" s="21"/>
      <c r="G15" s="38">
        <f>SUM(G14)</f>
        <v>8.88</v>
      </c>
    </row>
    <row r="18">
      <c r="B18" s="19" t="s">
        <v>116</v>
      </c>
      <c r="C18" s="20"/>
      <c r="D18" s="20"/>
      <c r="E18" s="20"/>
      <c r="F18" s="20"/>
      <c r="G18" s="21"/>
      <c r="I18" s="1" t="s">
        <v>108</v>
      </c>
      <c r="K18" s="2" t="s">
        <v>109</v>
      </c>
    </row>
    <row r="19">
      <c r="B19" s="1" t="s">
        <v>0</v>
      </c>
      <c r="C19" s="2" t="s">
        <v>1</v>
      </c>
      <c r="D19" s="2" t="s">
        <v>2</v>
      </c>
      <c r="E19" s="2" t="s">
        <v>3</v>
      </c>
      <c r="F19" s="2" t="s">
        <v>110</v>
      </c>
      <c r="G19" s="2" t="s">
        <v>111</v>
      </c>
      <c r="I19" s="22">
        <v>80.0</v>
      </c>
      <c r="K19" s="23">
        <v>3.0</v>
      </c>
    </row>
    <row r="20">
      <c r="B20" s="39" t="str">
        <f>Insumo!B4</f>
        <v>Açúcar Cristal</v>
      </c>
      <c r="C20" s="40">
        <f>Insumo!C4</f>
        <v>1000</v>
      </c>
      <c r="D20" s="28" t="str">
        <f>Insumo!D4</f>
        <v>Grama</v>
      </c>
      <c r="E20" s="28">
        <f>Insumo!E4</f>
        <v>3</v>
      </c>
      <c r="F20" s="27">
        <v>275.0</v>
      </c>
      <c r="G20" s="28">
        <f t="shared" ref="G20:G27" si="2">(E20/C20)*F20</f>
        <v>0.825</v>
      </c>
    </row>
    <row r="21">
      <c r="B21" s="24" t="str">
        <f>Insumo!B81</f>
        <v>Margarina</v>
      </c>
      <c r="C21" s="25">
        <f>Insumo!C81</f>
        <v>1000</v>
      </c>
      <c r="D21" s="26" t="str">
        <f>Insumo!D81</f>
        <v>Grama</v>
      </c>
      <c r="E21" s="26">
        <f>Insumo!E81</f>
        <v>6.7</v>
      </c>
      <c r="F21" s="29">
        <v>275.0</v>
      </c>
      <c r="G21" s="26">
        <f t="shared" si="2"/>
        <v>1.8425</v>
      </c>
      <c r="I21" s="2" t="s">
        <v>112</v>
      </c>
      <c r="K21" s="2" t="s">
        <v>113</v>
      </c>
    </row>
    <row r="22">
      <c r="B22" s="30" t="str">
        <f>Insumo!B57</f>
        <v>Farinha de Trigo - Primor</v>
      </c>
      <c r="C22" s="31">
        <f>Insumo!C57</f>
        <v>1000</v>
      </c>
      <c r="D22" s="32" t="str">
        <f>Insumo!D57</f>
        <v>Grama</v>
      </c>
      <c r="E22" s="32">
        <f>Insumo!E57</f>
        <v>3.9</v>
      </c>
      <c r="F22" s="33">
        <v>700.0</v>
      </c>
      <c r="G22" s="32">
        <f t="shared" si="2"/>
        <v>2.73</v>
      </c>
      <c r="I22" s="34">
        <f>G28/I19</f>
        <v>0.5516331092</v>
      </c>
      <c r="K22" s="35">
        <f>I22*K19</f>
        <v>1.654899328</v>
      </c>
    </row>
    <row r="23">
      <c r="B23" s="24" t="str">
        <f>Insumo!B91</f>
        <v>Ovos</v>
      </c>
      <c r="C23" s="25">
        <f>Insumo!C91</f>
        <v>12</v>
      </c>
      <c r="D23" s="26" t="str">
        <f>Insumo!D91</f>
        <v>Dúzia</v>
      </c>
      <c r="E23" s="26">
        <f>Insumo!E91</f>
        <v>4.2</v>
      </c>
      <c r="F23" s="29">
        <v>3.0</v>
      </c>
      <c r="G23" s="26">
        <f t="shared" si="2"/>
        <v>1.05</v>
      </c>
    </row>
    <row r="24">
      <c r="B24" s="24" t="str">
        <f>Insumo!B80</f>
        <v>Maizena</v>
      </c>
      <c r="C24" s="25">
        <f>Insumo!C80</f>
        <v>200</v>
      </c>
      <c r="D24" s="26" t="str">
        <f>Insumo!D80</f>
        <v>Grama</v>
      </c>
      <c r="E24" s="26">
        <f>Insumo!E80</f>
        <v>3.89</v>
      </c>
      <c r="F24" s="29">
        <v>125.0</v>
      </c>
      <c r="G24" s="26">
        <f t="shared" si="2"/>
        <v>2.43125</v>
      </c>
      <c r="I24" s="2" t="s">
        <v>114</v>
      </c>
      <c r="K24" s="2" t="s">
        <v>115</v>
      </c>
    </row>
    <row r="25">
      <c r="B25" s="24" t="str">
        <f>Insumo!B58</f>
        <v>Fermento</v>
      </c>
      <c r="C25" s="25">
        <f>Insumo!C58</f>
        <v>100</v>
      </c>
      <c r="D25" s="26" t="str">
        <f>Insumo!D58</f>
        <v>Grama</v>
      </c>
      <c r="E25" s="26">
        <f>Insumo!E58</f>
        <v>3</v>
      </c>
      <c r="F25" s="29">
        <v>20.0</v>
      </c>
      <c r="G25" s="26">
        <f t="shared" si="2"/>
        <v>0.6</v>
      </c>
      <c r="I25" s="34">
        <f>G31/I19</f>
        <v>0.0555</v>
      </c>
      <c r="K25" s="35">
        <f>K22+I25</f>
        <v>1.710399328</v>
      </c>
    </row>
    <row r="26">
      <c r="B26" s="24" t="str">
        <f>Insumo!B41</f>
        <v>Chocolate em Barra - Top</v>
      </c>
      <c r="C26" s="25">
        <f>Insumo!C41</f>
        <v>1000</v>
      </c>
      <c r="D26" s="26" t="str">
        <f>Insumo!D41</f>
        <v>Grama</v>
      </c>
      <c r="E26" s="26">
        <f>Insumo!E41</f>
        <v>25</v>
      </c>
      <c r="F26" s="29">
        <v>900.0</v>
      </c>
      <c r="G26" s="26">
        <f t="shared" si="2"/>
        <v>22.5</v>
      </c>
    </row>
    <row r="27">
      <c r="B27" s="24" t="str">
        <f>Insumo!B50</f>
        <v>Doce de Leite</v>
      </c>
      <c r="C27" s="25">
        <f>Insumo!C50</f>
        <v>395</v>
      </c>
      <c r="D27" s="26" t="str">
        <f>Insumo!D50</f>
        <v>Grama</v>
      </c>
      <c r="E27" s="26">
        <f>Insumo!E50</f>
        <v>4</v>
      </c>
      <c r="F27" s="29">
        <v>1200.0</v>
      </c>
      <c r="G27" s="26">
        <f t="shared" si="2"/>
        <v>12.15189873</v>
      </c>
    </row>
    <row r="28">
      <c r="B28" s="19"/>
      <c r="C28" s="20"/>
      <c r="D28" s="20"/>
      <c r="E28" s="20"/>
      <c r="F28" s="21"/>
      <c r="G28" s="36">
        <f>SUM(G20:G27)</f>
        <v>44.13064873</v>
      </c>
    </row>
    <row r="29">
      <c r="B29" s="1" t="s">
        <v>0</v>
      </c>
      <c r="C29" s="2" t="s">
        <v>1</v>
      </c>
      <c r="D29" s="2" t="s">
        <v>2</v>
      </c>
      <c r="E29" s="2" t="s">
        <v>3</v>
      </c>
      <c r="F29" s="2" t="s">
        <v>110</v>
      </c>
      <c r="G29" s="2" t="s">
        <v>111</v>
      </c>
    </row>
    <row r="30">
      <c r="B30" s="24" t="str">
        <f>Insumo!B55</f>
        <v>Embalagem Telinha</v>
      </c>
      <c r="C30" s="25">
        <f>Insumo!C55</f>
        <v>100</v>
      </c>
      <c r="D30" s="26" t="str">
        <f>Insumo!D55</f>
        <v>Unidade</v>
      </c>
      <c r="E30" s="26">
        <f>Insumo!E55</f>
        <v>5.55</v>
      </c>
      <c r="F30" s="29">
        <f>I19</f>
        <v>80</v>
      </c>
      <c r="G30" s="37">
        <f>(E30/C30)*F30</f>
        <v>4.44</v>
      </c>
    </row>
    <row r="31">
      <c r="B31" s="19"/>
      <c r="C31" s="20"/>
      <c r="D31" s="20"/>
      <c r="E31" s="20"/>
      <c r="F31" s="21"/>
      <c r="G31" s="38">
        <f>SUM(G30)</f>
        <v>4.44</v>
      </c>
    </row>
    <row r="34">
      <c r="B34" s="19" t="s">
        <v>117</v>
      </c>
      <c r="C34" s="20"/>
      <c r="D34" s="20"/>
      <c r="E34" s="20"/>
      <c r="F34" s="20"/>
      <c r="G34" s="21"/>
      <c r="I34" s="2" t="s">
        <v>115</v>
      </c>
    </row>
    <row r="35">
      <c r="B35" s="1" t="s">
        <v>0</v>
      </c>
      <c r="C35" s="2" t="s">
        <v>1</v>
      </c>
      <c r="D35" s="2" t="s">
        <v>2</v>
      </c>
      <c r="E35" s="2" t="s">
        <v>3</v>
      </c>
      <c r="F35" s="2" t="s">
        <v>110</v>
      </c>
      <c r="G35" s="2" t="s">
        <v>111</v>
      </c>
      <c r="I35" s="35">
        <f>G40</f>
        <v>14.36239597</v>
      </c>
    </row>
    <row r="36">
      <c r="B36" s="39" t="str">
        <f>Insumo!B7</f>
        <v>Alfajor</v>
      </c>
      <c r="C36" s="40">
        <f>Insumo!C7</f>
        <v>1</v>
      </c>
      <c r="D36" s="28" t="str">
        <f>Insumo!D7</f>
        <v>Unidade</v>
      </c>
      <c r="E36" s="28">
        <f>Insumo!E7</f>
        <v>1.710399328</v>
      </c>
      <c r="F36" s="27">
        <v>6.0</v>
      </c>
      <c r="G36" s="28">
        <f t="shared" ref="G36:G39" si="3">(E36/C36)*F36</f>
        <v>10.26239597</v>
      </c>
    </row>
    <row r="37">
      <c r="B37" s="24" t="str">
        <f>Insumo!B24</f>
        <v>Caixa Tubo</v>
      </c>
      <c r="C37" s="25">
        <f>Insumo!C24</f>
        <v>1</v>
      </c>
      <c r="D37" s="26" t="str">
        <f>Insumo!D24</f>
        <v>Unidade</v>
      </c>
      <c r="E37" s="26">
        <f>Insumo!E24</f>
        <v>2.5</v>
      </c>
      <c r="F37" s="29">
        <v>1.0</v>
      </c>
      <c r="G37" s="26">
        <f t="shared" si="3"/>
        <v>2.5</v>
      </c>
    </row>
    <row r="38">
      <c r="B38" s="24" t="str">
        <f>Insumo!B107</f>
        <v>Sacola Papel PP</v>
      </c>
      <c r="C38" s="25">
        <f>Insumo!C107</f>
        <v>1</v>
      </c>
      <c r="D38" s="26" t="str">
        <f>Insumo!D107</f>
        <v>Unidade</v>
      </c>
      <c r="E38" s="26">
        <f>Insumo!E107</f>
        <v>1.2</v>
      </c>
      <c r="F38" s="29">
        <v>1.0</v>
      </c>
      <c r="G38" s="26">
        <f t="shared" si="3"/>
        <v>1.2</v>
      </c>
    </row>
    <row r="39">
      <c r="B39" s="24" t="str">
        <f>Insumo!B64</f>
        <v>Fita de Cetim Nº 3</v>
      </c>
      <c r="C39" s="25">
        <f>Insumo!C64</f>
        <v>10</v>
      </c>
      <c r="D39" s="26" t="str">
        <f>Insumo!D64</f>
        <v>Metro</v>
      </c>
      <c r="E39" s="26">
        <f>Insumo!E64</f>
        <v>4</v>
      </c>
      <c r="F39" s="29">
        <v>1.0</v>
      </c>
      <c r="G39" s="26">
        <f t="shared" si="3"/>
        <v>0.4</v>
      </c>
    </row>
    <row r="40">
      <c r="B40" s="19"/>
      <c r="C40" s="20"/>
      <c r="D40" s="20"/>
      <c r="E40" s="20"/>
      <c r="F40" s="21"/>
      <c r="G40" s="36">
        <f>SUM(G36:G39)</f>
        <v>14.36239597</v>
      </c>
    </row>
    <row r="43">
      <c r="B43" s="19" t="s">
        <v>118</v>
      </c>
      <c r="C43" s="20"/>
      <c r="D43" s="20"/>
      <c r="E43" s="20"/>
      <c r="F43" s="20"/>
      <c r="G43" s="21"/>
      <c r="I43" s="1" t="s">
        <v>108</v>
      </c>
      <c r="K43" s="2" t="s">
        <v>115</v>
      </c>
    </row>
    <row r="44">
      <c r="B44" s="1" t="s">
        <v>0</v>
      </c>
      <c r="C44" s="2" t="s">
        <v>1</v>
      </c>
      <c r="D44" s="2" t="s">
        <v>2</v>
      </c>
      <c r="E44" s="2" t="s">
        <v>3</v>
      </c>
      <c r="F44" s="2" t="s">
        <v>110</v>
      </c>
      <c r="G44" s="2" t="s">
        <v>111</v>
      </c>
      <c r="I44" s="22">
        <v>80.0</v>
      </c>
      <c r="K44" s="35">
        <f>G49/I44</f>
        <v>2.085399328</v>
      </c>
    </row>
    <row r="45">
      <c r="B45" s="39" t="str">
        <f>Insumo!B7</f>
        <v>Alfajor</v>
      </c>
      <c r="C45" s="40">
        <f>Insumo!C7</f>
        <v>1</v>
      </c>
      <c r="D45" s="28" t="str">
        <f>Insumo!D7</f>
        <v>Unidade</v>
      </c>
      <c r="E45" s="28">
        <f>Insumo!E7</f>
        <v>1.710399328</v>
      </c>
      <c r="F45" s="27">
        <f>I44</f>
        <v>80</v>
      </c>
      <c r="G45" s="28">
        <f t="shared" ref="G45:G48" si="4">(E45/C45)*F45</f>
        <v>136.8319462</v>
      </c>
    </row>
    <row r="46">
      <c r="B46" s="24" t="str">
        <f>Insumo!B92</f>
        <v>Papel Crepom - Italiano</v>
      </c>
      <c r="C46" s="25">
        <f>Insumo!C92</f>
        <v>1</v>
      </c>
      <c r="D46" s="26" t="str">
        <f>Insumo!D92</f>
        <v>Unidade</v>
      </c>
      <c r="E46" s="26">
        <f>Insumo!E92</f>
        <v>10</v>
      </c>
      <c r="F46" s="29">
        <v>1.0</v>
      </c>
      <c r="G46" s="26">
        <f t="shared" si="4"/>
        <v>10</v>
      </c>
    </row>
    <row r="47">
      <c r="B47" s="24" t="str">
        <f>Insumo!B23</f>
        <v>Caixa Transporte</v>
      </c>
      <c r="C47" s="25">
        <f>Insumo!C23</f>
        <v>1</v>
      </c>
      <c r="D47" s="26" t="str">
        <f>Insumo!D23</f>
        <v>Unidade</v>
      </c>
      <c r="E47" s="26">
        <f>Insumo!E23</f>
        <v>4</v>
      </c>
      <c r="F47" s="29">
        <v>1.0</v>
      </c>
      <c r="G47" s="26">
        <f t="shared" si="4"/>
        <v>4</v>
      </c>
    </row>
    <row r="48">
      <c r="B48" s="24" t="str">
        <f>Insumo!B64</f>
        <v>Fita de Cetim Nº 3</v>
      </c>
      <c r="C48" s="25">
        <f>Insumo!C64</f>
        <v>10</v>
      </c>
      <c r="D48" s="26" t="str">
        <f>Insumo!D64</f>
        <v>Metro</v>
      </c>
      <c r="E48" s="26">
        <f>Insumo!E64</f>
        <v>4</v>
      </c>
      <c r="F48" s="29">
        <v>40.0</v>
      </c>
      <c r="G48" s="26">
        <f t="shared" si="4"/>
        <v>16</v>
      </c>
    </row>
    <row r="49">
      <c r="B49" s="19"/>
      <c r="C49" s="20"/>
      <c r="D49" s="20"/>
      <c r="E49" s="20"/>
      <c r="F49" s="21"/>
      <c r="G49" s="36">
        <f>SUM(G45:G48)</f>
        <v>166.8319462</v>
      </c>
    </row>
  </sheetData>
  <mergeCells count="10">
    <mergeCell ref="B40:F40"/>
    <mergeCell ref="B43:G43"/>
    <mergeCell ref="B49:F49"/>
    <mergeCell ref="B2:G2"/>
    <mergeCell ref="B12:F12"/>
    <mergeCell ref="B15:F15"/>
    <mergeCell ref="B18:G18"/>
    <mergeCell ref="B28:F28"/>
    <mergeCell ref="B31:F31"/>
    <mergeCell ref="B34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3.86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3.86"/>
    <col customWidth="1" min="12" max="12" width="1.57"/>
  </cols>
  <sheetData>
    <row r="2">
      <c r="B2" s="19" t="s">
        <v>119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40.0</v>
      </c>
      <c r="K3" s="23">
        <v>3.0</v>
      </c>
    </row>
    <row r="4">
      <c r="B4" s="39" t="str">
        <f>Insumo!B3</f>
        <v>Ácido, Essência</v>
      </c>
      <c r="C4" s="40">
        <f>Insumo!C3</f>
        <v>1</v>
      </c>
      <c r="D4" s="28" t="str">
        <f>Insumo!D3</f>
        <v>Unidade</v>
      </c>
      <c r="E4" s="28">
        <f>Insumo!E3</f>
        <v>0.2</v>
      </c>
      <c r="F4" s="27">
        <v>1.0</v>
      </c>
      <c r="G4" s="28">
        <f t="shared" ref="G4:G11" si="1">(E4/C4)*F4</f>
        <v>0.2</v>
      </c>
    </row>
    <row r="5">
      <c r="B5" s="24" t="str">
        <f>Insumo!B58</f>
        <v>Fermento</v>
      </c>
      <c r="C5" s="25">
        <f>Insumo!C58</f>
        <v>100</v>
      </c>
      <c r="D5" s="26" t="str">
        <f>Insumo!D58</f>
        <v>Grama</v>
      </c>
      <c r="E5" s="26">
        <f>Insumo!E58</f>
        <v>3</v>
      </c>
      <c r="F5" s="29">
        <v>20.0</v>
      </c>
      <c r="G5" s="26">
        <f t="shared" si="1"/>
        <v>0.6</v>
      </c>
      <c r="I5" s="2" t="s">
        <v>112</v>
      </c>
      <c r="K5" s="2" t="s">
        <v>113</v>
      </c>
    </row>
    <row r="6">
      <c r="B6" s="24" t="str">
        <f>Insumo!B6</f>
        <v>Açúcar Refinado - União</v>
      </c>
      <c r="C6" s="25">
        <f>Insumo!C6</f>
        <v>1000</v>
      </c>
      <c r="D6" s="26" t="str">
        <f>Insumo!D6</f>
        <v>Grama</v>
      </c>
      <c r="E6" s="26">
        <f>Insumo!E6</f>
        <v>5</v>
      </c>
      <c r="F6" s="29">
        <v>350.0</v>
      </c>
      <c r="G6" s="26">
        <f t="shared" si="1"/>
        <v>1.75</v>
      </c>
      <c r="I6" s="34">
        <f>G12/I3</f>
        <v>0.3489822785</v>
      </c>
      <c r="K6" s="35">
        <f>I6*K3</f>
        <v>1.046946835</v>
      </c>
    </row>
    <row r="7">
      <c r="B7" s="24" t="str">
        <f>Insumo!B50</f>
        <v>Doce de Leite</v>
      </c>
      <c r="C7" s="25">
        <f>Insumo!C50</f>
        <v>395</v>
      </c>
      <c r="D7" s="26" t="str">
        <f>Insumo!D50</f>
        <v>Grama</v>
      </c>
      <c r="E7" s="26">
        <f>Insumo!E50</f>
        <v>4</v>
      </c>
      <c r="F7" s="29">
        <v>500.0</v>
      </c>
      <c r="G7" s="26">
        <f t="shared" si="1"/>
        <v>5.063291139</v>
      </c>
    </row>
    <row r="8">
      <c r="B8" s="24" t="str">
        <f>Insumo!B56</f>
        <v>Emulsificante</v>
      </c>
      <c r="C8" s="25">
        <f>Insumo!C56</f>
        <v>200</v>
      </c>
      <c r="D8" s="26" t="str">
        <f>Insumo!D56</f>
        <v>Grama</v>
      </c>
      <c r="E8" s="26">
        <f>Insumo!E56</f>
        <v>6</v>
      </c>
      <c r="F8" s="29">
        <v>40.0</v>
      </c>
      <c r="G8" s="26">
        <f t="shared" si="1"/>
        <v>1.2</v>
      </c>
      <c r="I8" s="2" t="s">
        <v>114</v>
      </c>
      <c r="K8" s="2" t="s">
        <v>115</v>
      </c>
    </row>
    <row r="9">
      <c r="B9" s="30" t="str">
        <f>Insumo!B57</f>
        <v>Farinha de Trigo - Primor</v>
      </c>
      <c r="C9" s="31">
        <f>Insumo!C57</f>
        <v>1000</v>
      </c>
      <c r="D9" s="32" t="str">
        <f>Insumo!D57</f>
        <v>Grama</v>
      </c>
      <c r="E9" s="32">
        <f>Insumo!E57</f>
        <v>3.9</v>
      </c>
      <c r="F9" s="33">
        <v>140.0</v>
      </c>
      <c r="G9" s="32">
        <f t="shared" si="1"/>
        <v>0.546</v>
      </c>
      <c r="I9" s="34">
        <f>G17/I3</f>
        <v>0.425</v>
      </c>
      <c r="K9" s="35">
        <f>K6+I9</f>
        <v>1.471946835</v>
      </c>
    </row>
    <row r="10">
      <c r="B10" s="24" t="str">
        <f>Insumo!B78</f>
        <v>Leite de Coco - Sococo</v>
      </c>
      <c r="C10" s="25">
        <f>Insumo!C78</f>
        <v>200</v>
      </c>
      <c r="D10" s="26" t="str">
        <f>Insumo!D78</f>
        <v>Mililitro</v>
      </c>
      <c r="E10" s="26">
        <f>Insumo!E78</f>
        <v>5</v>
      </c>
      <c r="F10" s="29">
        <v>100.0</v>
      </c>
      <c r="G10" s="26">
        <f t="shared" si="1"/>
        <v>2.5</v>
      </c>
    </row>
    <row r="11">
      <c r="B11" s="24" t="str">
        <f>Insumo!B91</f>
        <v>Ovos</v>
      </c>
      <c r="C11" s="25">
        <f>Insumo!C91</f>
        <v>12</v>
      </c>
      <c r="D11" s="26" t="str">
        <f>Insumo!D91</f>
        <v>Dúzia</v>
      </c>
      <c r="E11" s="26">
        <f>Insumo!E91</f>
        <v>4.2</v>
      </c>
      <c r="F11" s="29">
        <v>6.0</v>
      </c>
      <c r="G11" s="26">
        <f t="shared" si="1"/>
        <v>2.1</v>
      </c>
    </row>
    <row r="12">
      <c r="B12" s="19"/>
      <c r="C12" s="20"/>
      <c r="D12" s="20"/>
      <c r="E12" s="20"/>
      <c r="F12" s="21"/>
      <c r="G12" s="38">
        <f>SUM(G4:G11)</f>
        <v>13.95929114</v>
      </c>
    </row>
    <row r="13">
      <c r="B13" s="1" t="s">
        <v>0</v>
      </c>
      <c r="C13" s="2" t="s">
        <v>1</v>
      </c>
      <c r="D13" s="2" t="s">
        <v>2</v>
      </c>
      <c r="E13" s="2" t="s">
        <v>3</v>
      </c>
      <c r="F13" s="2" t="s">
        <v>110</v>
      </c>
      <c r="G13" s="2" t="s">
        <v>111</v>
      </c>
    </row>
    <row r="14">
      <c r="B14" s="24" t="str">
        <f>Insumo!B92</f>
        <v>Papel Crepom - Italiano</v>
      </c>
      <c r="C14" s="25">
        <f>Insumo!C92</f>
        <v>1</v>
      </c>
      <c r="D14" s="26" t="str">
        <f>Insumo!D92</f>
        <v>Unidade</v>
      </c>
      <c r="E14" s="26">
        <f>Insumo!E92</f>
        <v>10</v>
      </c>
      <c r="F14" s="41">
        <v>0.5</v>
      </c>
      <c r="G14" s="37">
        <f t="shared" ref="G14:G16" si="2">(E14/C14)*F14</f>
        <v>5</v>
      </c>
    </row>
    <row r="15">
      <c r="B15" s="24" t="str">
        <f>Insumo!B64</f>
        <v>Fita de Cetim Nº 3</v>
      </c>
      <c r="C15" s="25">
        <f>Insumo!C64</f>
        <v>10</v>
      </c>
      <c r="D15" s="26" t="str">
        <f>Insumo!D64</f>
        <v>Metro</v>
      </c>
      <c r="E15" s="26">
        <f>Insumo!E64</f>
        <v>4</v>
      </c>
      <c r="F15" s="29">
        <v>20.0</v>
      </c>
      <c r="G15" s="37">
        <f t="shared" si="2"/>
        <v>8</v>
      </c>
    </row>
    <row r="16">
      <c r="B16" s="24" t="str">
        <f>Insumo!B23</f>
        <v>Caixa Transporte</v>
      </c>
      <c r="C16" s="25">
        <f>Insumo!C23</f>
        <v>1</v>
      </c>
      <c r="D16" s="26" t="str">
        <f>Insumo!D23</f>
        <v>Unidade</v>
      </c>
      <c r="E16" s="26">
        <f>Insumo!E23</f>
        <v>4</v>
      </c>
      <c r="F16" s="29">
        <v>1.0</v>
      </c>
      <c r="G16" s="37">
        <f t="shared" si="2"/>
        <v>4</v>
      </c>
    </row>
    <row r="17">
      <c r="B17" s="19"/>
      <c r="C17" s="20"/>
      <c r="D17" s="20"/>
      <c r="E17" s="20"/>
      <c r="F17" s="21"/>
      <c r="G17" s="38">
        <f>SUM(G14:G16)</f>
        <v>17</v>
      </c>
    </row>
  </sheetData>
  <mergeCells count="3">
    <mergeCell ref="B2:G2"/>
    <mergeCell ref="B12:F12"/>
    <mergeCell ref="B17:F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9.57"/>
    <col customWidth="1" min="3" max="3" width="10.0"/>
    <col customWidth="1" min="4" max="4" width="8.71"/>
    <col customWidth="1" min="5" max="5" width="6.43"/>
    <col customWidth="1" min="6" max="6" width="13.29"/>
    <col customWidth="1" min="7" max="7" width="7.0"/>
    <col customWidth="1" min="8" max="8" width="1.57"/>
    <col customWidth="1" min="9" max="9" width="17.71"/>
    <col customWidth="1" min="10" max="10" width="1.57"/>
    <col customWidth="1" min="11" max="11" width="13.14"/>
    <col customWidth="1" min="12" max="12" width="7.29"/>
    <col customWidth="1" min="13" max="13" width="32.71"/>
    <col customWidth="1" min="14" max="14" width="10.0"/>
    <col customWidth="1" min="15" max="15" width="8.71"/>
    <col customWidth="1" min="16" max="16" width="6.43"/>
    <col customWidth="1" min="17" max="17" width="13.29"/>
    <col customWidth="1" min="18" max="18" width="8.57"/>
    <col customWidth="1" min="19" max="19" width="7.29"/>
    <col customWidth="1" min="20" max="20" width="28.71"/>
    <col customWidth="1" min="21" max="21" width="10.0"/>
    <col customWidth="1" min="22" max="22" width="8.71"/>
    <col customWidth="1" min="23" max="23" width="6.43"/>
    <col customWidth="1" min="24" max="24" width="13.29"/>
    <col customWidth="1" min="25" max="25" width="6.57"/>
    <col customWidth="1" min="26" max="26" width="1.57"/>
    <col customWidth="1" min="27" max="27" width="17.71"/>
    <col customWidth="1" min="28" max="28" width="1.57"/>
    <col customWidth="1" min="29" max="29" width="13.14"/>
    <col customWidth="1" min="30" max="30" width="1.57"/>
  </cols>
  <sheetData>
    <row r="2">
      <c r="B2" s="19" t="s">
        <v>120</v>
      </c>
      <c r="C2" s="20"/>
      <c r="D2" s="20"/>
      <c r="E2" s="20"/>
      <c r="F2" s="20"/>
      <c r="G2" s="21"/>
      <c r="I2" s="1" t="s">
        <v>108</v>
      </c>
      <c r="K2" s="2" t="s">
        <v>109</v>
      </c>
      <c r="M2" s="19" t="s">
        <v>121</v>
      </c>
      <c r="N2" s="20"/>
      <c r="O2" s="20"/>
      <c r="P2" s="20"/>
      <c r="Q2" s="20"/>
      <c r="R2" s="21"/>
      <c r="T2" s="19" t="s">
        <v>122</v>
      </c>
      <c r="U2" s="20"/>
      <c r="V2" s="20"/>
      <c r="W2" s="20"/>
      <c r="X2" s="20"/>
      <c r="Y2" s="21"/>
      <c r="AA2" s="1" t="s">
        <v>108</v>
      </c>
      <c r="AC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1.0</v>
      </c>
      <c r="K3" s="23">
        <v>3.0</v>
      </c>
      <c r="M3" s="1" t="s">
        <v>0</v>
      </c>
      <c r="N3" s="2" t="s">
        <v>1</v>
      </c>
      <c r="O3" s="2" t="s">
        <v>2</v>
      </c>
      <c r="P3" s="2" t="s">
        <v>3</v>
      </c>
      <c r="Q3" s="2" t="s">
        <v>110</v>
      </c>
      <c r="R3" s="2" t="s">
        <v>111</v>
      </c>
      <c r="T3" s="1" t="s">
        <v>0</v>
      </c>
      <c r="U3" s="2" t="s">
        <v>1</v>
      </c>
      <c r="V3" s="2" t="s">
        <v>2</v>
      </c>
      <c r="W3" s="2" t="s">
        <v>3</v>
      </c>
      <c r="X3" s="2" t="s">
        <v>110</v>
      </c>
      <c r="Y3" s="2" t="s">
        <v>111</v>
      </c>
      <c r="AA3" s="22">
        <v>1.0</v>
      </c>
      <c r="AC3" s="23">
        <v>3.0</v>
      </c>
    </row>
    <row r="4">
      <c r="B4" s="24" t="str">
        <f>Insumo!B83</f>
        <v>Massa Chocolate</v>
      </c>
      <c r="C4" s="25">
        <f>Insumo!C83</f>
        <v>1134</v>
      </c>
      <c r="D4" s="26" t="str">
        <f>Insumo!D83</f>
        <v>Grama</v>
      </c>
      <c r="E4" s="26">
        <f>Insumo!E83</f>
        <v>8.678</v>
      </c>
      <c r="F4" s="27">
        <v>280.0</v>
      </c>
      <c r="G4" s="42">
        <f t="shared" ref="G4:G6" si="1">(E4/C4)*F4</f>
        <v>2.142716049</v>
      </c>
      <c r="M4" s="24" t="str">
        <f>Insumo!B69</f>
        <v>Isopor 10 cm / 15 cm</v>
      </c>
      <c r="N4" s="25">
        <f>Insumo!C69</f>
        <v>1</v>
      </c>
      <c r="O4" s="26" t="str">
        <f>Insumo!D69</f>
        <v>Unidade</v>
      </c>
      <c r="P4" s="26">
        <f>Insumo!E69</f>
        <v>4</v>
      </c>
      <c r="Q4" s="27">
        <v>1.0</v>
      </c>
      <c r="R4" s="42">
        <f t="shared" ref="R4:R7" si="2">(P4/N4)*Q4</f>
        <v>4</v>
      </c>
      <c r="T4" s="24" t="str">
        <f>Insumo!B83</f>
        <v>Massa Chocolate</v>
      </c>
      <c r="U4" s="25">
        <f>Insumo!C83</f>
        <v>1134</v>
      </c>
      <c r="V4" s="26" t="str">
        <f>Insumo!D83</f>
        <v>Grama</v>
      </c>
      <c r="W4" s="26">
        <f>Insumo!E83</f>
        <v>8.678</v>
      </c>
      <c r="X4" s="27">
        <v>280.0</v>
      </c>
      <c r="Y4" s="42">
        <f t="shared" ref="Y4:Y5" si="3">(W4/U4)*X4</f>
        <v>2.142716049</v>
      </c>
    </row>
    <row r="5">
      <c r="B5" s="30" t="str">
        <f>Insumo!B12</f>
        <v>Brigadeiro Recheio</v>
      </c>
      <c r="C5" s="31">
        <f>Insumo!C12</f>
        <v>5896</v>
      </c>
      <c r="D5" s="32" t="str">
        <f>Insumo!D12</f>
        <v>Grama</v>
      </c>
      <c r="E5" s="32">
        <f>Insumo!E12</f>
        <v>70.6099</v>
      </c>
      <c r="F5" s="33">
        <v>400.0</v>
      </c>
      <c r="G5" s="43">
        <f t="shared" si="1"/>
        <v>4.790359566</v>
      </c>
      <c r="I5" s="2" t="s">
        <v>123</v>
      </c>
      <c r="K5" s="2" t="s">
        <v>124</v>
      </c>
      <c r="M5" s="30" t="str">
        <f>Insumo!B98</f>
        <v>Pasta Americana</v>
      </c>
      <c r="N5" s="31">
        <f>Insumo!C98</f>
        <v>800</v>
      </c>
      <c r="O5" s="32" t="str">
        <f>Insumo!D98</f>
        <v>Grama</v>
      </c>
      <c r="P5" s="32">
        <f>Insumo!E98</f>
        <v>20</v>
      </c>
      <c r="Q5" s="33">
        <v>400.0</v>
      </c>
      <c r="R5" s="43">
        <f t="shared" si="2"/>
        <v>10</v>
      </c>
      <c r="T5" s="30" t="str">
        <f>Insumo!B12</f>
        <v>Brigadeiro Recheio</v>
      </c>
      <c r="U5" s="31">
        <f>Insumo!C12</f>
        <v>5896</v>
      </c>
      <c r="V5" s="32" t="str">
        <f>Insumo!D12</f>
        <v>Grama</v>
      </c>
      <c r="W5" s="32">
        <f>Insumo!E12</f>
        <v>70.6099</v>
      </c>
      <c r="X5" s="33">
        <v>400.0</v>
      </c>
      <c r="Y5" s="43">
        <f t="shared" si="3"/>
        <v>4.790359566</v>
      </c>
      <c r="AA5" s="2" t="s">
        <v>123</v>
      </c>
      <c r="AC5" s="2" t="s">
        <v>124</v>
      </c>
    </row>
    <row r="6">
      <c r="B6" s="24" t="str">
        <f>Insumo!B38</f>
        <v>Chocolate Confeiteiro - Harold</v>
      </c>
      <c r="C6" s="25">
        <f>Insumo!C38</f>
        <v>1000</v>
      </c>
      <c r="D6" s="26" t="str">
        <f>Insumo!D38</f>
        <v>Grama</v>
      </c>
      <c r="E6" s="26">
        <f>Insumo!E38</f>
        <v>17</v>
      </c>
      <c r="F6" s="29">
        <v>550.0</v>
      </c>
      <c r="G6" s="37">
        <f t="shared" si="1"/>
        <v>9.35</v>
      </c>
      <c r="I6" s="34">
        <f>G7/I3</f>
        <v>16.28307562</v>
      </c>
      <c r="K6" s="34">
        <f>I6*K3</f>
        <v>48.84922685</v>
      </c>
      <c r="M6" s="24" t="str">
        <f>Insumo!B25</f>
        <v>Cake Borde 15 cm</v>
      </c>
      <c r="N6" s="25">
        <f>Insumo!C25</f>
        <v>1</v>
      </c>
      <c r="O6" s="26" t="str">
        <f>Insumo!D25</f>
        <v>Unidade</v>
      </c>
      <c r="P6" s="26">
        <f>Insumo!E25</f>
        <v>1.4</v>
      </c>
      <c r="Q6" s="29">
        <v>1.0</v>
      </c>
      <c r="R6" s="37">
        <f t="shared" si="2"/>
        <v>1.4</v>
      </c>
      <c r="T6" s="19"/>
      <c r="U6" s="20"/>
      <c r="V6" s="20"/>
      <c r="W6" s="20"/>
      <c r="X6" s="21"/>
      <c r="Y6" s="38">
        <f>SUM(Y4:Y5)</f>
        <v>6.933075615</v>
      </c>
      <c r="AA6" s="34">
        <f>Y6/AA3</f>
        <v>6.933075615</v>
      </c>
      <c r="AC6" s="34">
        <f>AA6*AC3</f>
        <v>20.79922685</v>
      </c>
    </row>
    <row r="7">
      <c r="B7" s="19"/>
      <c r="C7" s="20"/>
      <c r="D7" s="20"/>
      <c r="E7" s="20"/>
      <c r="F7" s="21"/>
      <c r="G7" s="38">
        <f>SUM(G4:G6)</f>
        <v>16.28307562</v>
      </c>
      <c r="M7" s="24" t="str">
        <f>Insumo!B23</f>
        <v>Caixa Transporte</v>
      </c>
      <c r="N7" s="25">
        <f>Insumo!C23</f>
        <v>1</v>
      </c>
      <c r="O7" s="26" t="str">
        <f>Insumo!D23</f>
        <v>Unidade</v>
      </c>
      <c r="P7" s="26">
        <f>Insumo!E23</f>
        <v>4</v>
      </c>
      <c r="Q7" s="29">
        <v>1.0</v>
      </c>
      <c r="R7" s="37">
        <f t="shared" si="2"/>
        <v>4</v>
      </c>
      <c r="T7" s="1" t="s">
        <v>0</v>
      </c>
      <c r="U7" s="2" t="s">
        <v>1</v>
      </c>
      <c r="V7" s="2" t="s">
        <v>2</v>
      </c>
      <c r="W7" s="2" t="s">
        <v>3</v>
      </c>
      <c r="X7" s="2" t="s">
        <v>110</v>
      </c>
      <c r="Y7" s="2" t="s">
        <v>111</v>
      </c>
    </row>
    <row r="8">
      <c r="B8" s="1" t="s">
        <v>0</v>
      </c>
      <c r="C8" s="2" t="s">
        <v>1</v>
      </c>
      <c r="D8" s="2" t="s">
        <v>2</v>
      </c>
      <c r="E8" s="2" t="s">
        <v>3</v>
      </c>
      <c r="F8" s="2" t="s">
        <v>110</v>
      </c>
      <c r="G8" s="2" t="s">
        <v>111</v>
      </c>
      <c r="I8" s="2" t="s">
        <v>114</v>
      </c>
      <c r="K8" s="2" t="s">
        <v>115</v>
      </c>
      <c r="M8" s="19"/>
      <c r="N8" s="20"/>
      <c r="O8" s="20"/>
      <c r="P8" s="20"/>
      <c r="Q8" s="21"/>
      <c r="R8" s="35">
        <f>SUM(R4:R7)</f>
        <v>19.4</v>
      </c>
      <c r="T8" s="24" t="str">
        <f>Insumo!B115</f>
        <v>Tira de Acetato Bwb 10cm</v>
      </c>
      <c r="U8" s="25">
        <f>Insumo!C115</f>
        <v>4</v>
      </c>
      <c r="V8" s="26" t="str">
        <f>Insumo!D115</f>
        <v>Metros</v>
      </c>
      <c r="W8" s="26">
        <f>Insumo!E115</f>
        <v>7</v>
      </c>
      <c r="X8" s="44">
        <v>0.45</v>
      </c>
      <c r="Y8" s="37">
        <f t="shared" ref="Y8:Y10" si="4">(W8/U8)*X8</f>
        <v>0.7875</v>
      </c>
      <c r="AA8" s="2" t="s">
        <v>114</v>
      </c>
      <c r="AC8" s="2" t="s">
        <v>115</v>
      </c>
    </row>
    <row r="9">
      <c r="B9" s="24" t="str">
        <f>Insumo!B98</f>
        <v>Pasta Americana</v>
      </c>
      <c r="C9" s="25">
        <f>Insumo!C98</f>
        <v>800</v>
      </c>
      <c r="D9" s="26" t="str">
        <f>Insumo!D98</f>
        <v>Grama</v>
      </c>
      <c r="E9" s="26">
        <f>Insumo!E98</f>
        <v>20</v>
      </c>
      <c r="F9" s="29">
        <v>600.0</v>
      </c>
      <c r="G9" s="37">
        <f t="shared" ref="G9:G11" si="5">(E9/C9)*F9</f>
        <v>15</v>
      </c>
      <c r="I9" s="34">
        <f>G12</f>
        <v>20.4</v>
      </c>
      <c r="K9" s="35">
        <f>K6+I9</f>
        <v>69.24922685</v>
      </c>
      <c r="T9" s="24" t="str">
        <f>Insumo!B25</f>
        <v>Cake Borde 15 cm</v>
      </c>
      <c r="U9" s="25">
        <f>Insumo!C25</f>
        <v>1</v>
      </c>
      <c r="V9" s="26" t="str">
        <f>Insumo!D25</f>
        <v>Unidade</v>
      </c>
      <c r="W9" s="26">
        <f>Insumo!E25</f>
        <v>1.4</v>
      </c>
      <c r="X9" s="29">
        <v>1.0</v>
      </c>
      <c r="Y9" s="37">
        <f t="shared" si="4"/>
        <v>1.4</v>
      </c>
      <c r="AA9" s="34">
        <f>Y11</f>
        <v>6.1875</v>
      </c>
      <c r="AC9" s="35">
        <f>AC6+AA9</f>
        <v>26.98672685</v>
      </c>
    </row>
    <row r="10">
      <c r="B10" s="24" t="str">
        <f>Insumo!B25</f>
        <v>Cake Borde 15 cm</v>
      </c>
      <c r="C10" s="25">
        <f>Insumo!C25</f>
        <v>1</v>
      </c>
      <c r="D10" s="26" t="str">
        <f>Insumo!D25</f>
        <v>Unidade</v>
      </c>
      <c r="E10" s="26">
        <f>Insumo!E25</f>
        <v>1.4</v>
      </c>
      <c r="F10" s="29">
        <v>1.0</v>
      </c>
      <c r="G10" s="37">
        <f t="shared" si="5"/>
        <v>1.4</v>
      </c>
      <c r="T10" s="24" t="str">
        <f>Insumo!B23</f>
        <v>Caixa Transporte</v>
      </c>
      <c r="U10" s="25">
        <f>Insumo!C23</f>
        <v>1</v>
      </c>
      <c r="V10" s="26" t="str">
        <f>Insumo!D23</f>
        <v>Unidade</v>
      </c>
      <c r="W10" s="26">
        <f>Insumo!E23</f>
        <v>4</v>
      </c>
      <c r="X10" s="29">
        <v>1.0</v>
      </c>
      <c r="Y10" s="37">
        <f t="shared" si="4"/>
        <v>4</v>
      </c>
    </row>
    <row r="11">
      <c r="B11" s="24" t="str">
        <f>Insumo!B23</f>
        <v>Caixa Transporte</v>
      </c>
      <c r="C11" s="25">
        <f>Insumo!C23</f>
        <v>1</v>
      </c>
      <c r="D11" s="26" t="str">
        <f>Insumo!D23</f>
        <v>Unidade</v>
      </c>
      <c r="E11" s="26">
        <f>Insumo!E23</f>
        <v>4</v>
      </c>
      <c r="F11" s="29">
        <v>1.0</v>
      </c>
      <c r="G11" s="37">
        <f t="shared" si="5"/>
        <v>4</v>
      </c>
      <c r="T11" s="19"/>
      <c r="U11" s="20"/>
      <c r="V11" s="20"/>
      <c r="W11" s="20"/>
      <c r="X11" s="21"/>
      <c r="Y11" s="38">
        <f>SUM(Y8:Y10)</f>
        <v>6.1875</v>
      </c>
    </row>
    <row r="12">
      <c r="B12" s="19"/>
      <c r="C12" s="20"/>
      <c r="D12" s="20"/>
      <c r="E12" s="20"/>
      <c r="F12" s="21"/>
      <c r="G12" s="38">
        <f>SUM(G9:G11)</f>
        <v>20.4</v>
      </c>
    </row>
    <row r="15">
      <c r="B15" s="19" t="s">
        <v>125</v>
      </c>
      <c r="C15" s="20"/>
      <c r="D15" s="20"/>
      <c r="E15" s="20"/>
      <c r="F15" s="20"/>
      <c r="G15" s="21"/>
      <c r="I15" s="1" t="s">
        <v>108</v>
      </c>
      <c r="K15" s="2" t="s">
        <v>109</v>
      </c>
      <c r="M15" s="19" t="s">
        <v>126</v>
      </c>
      <c r="N15" s="20"/>
      <c r="O15" s="20"/>
      <c r="P15" s="20"/>
      <c r="Q15" s="20"/>
      <c r="R15" s="21"/>
      <c r="T15" s="19" t="s">
        <v>127</v>
      </c>
      <c r="U15" s="20"/>
      <c r="V15" s="20"/>
      <c r="W15" s="20"/>
      <c r="X15" s="20"/>
      <c r="Y15" s="21"/>
      <c r="AA15" s="1" t="s">
        <v>108</v>
      </c>
      <c r="AC15" s="2" t="s">
        <v>109</v>
      </c>
    </row>
    <row r="16">
      <c r="B16" s="1" t="s">
        <v>0</v>
      </c>
      <c r="C16" s="2" t="s">
        <v>1</v>
      </c>
      <c r="D16" s="2" t="s">
        <v>2</v>
      </c>
      <c r="E16" s="2" t="s">
        <v>3</v>
      </c>
      <c r="F16" s="2" t="s">
        <v>110</v>
      </c>
      <c r="G16" s="2" t="s">
        <v>111</v>
      </c>
      <c r="I16" s="22">
        <v>1.0</v>
      </c>
      <c r="K16" s="23">
        <v>3.0</v>
      </c>
      <c r="M16" s="1" t="s">
        <v>0</v>
      </c>
      <c r="N16" s="2" t="s">
        <v>1</v>
      </c>
      <c r="O16" s="2" t="s">
        <v>2</v>
      </c>
      <c r="P16" s="2" t="s">
        <v>3</v>
      </c>
      <c r="Q16" s="2" t="s">
        <v>110</v>
      </c>
      <c r="R16" s="2" t="s">
        <v>111</v>
      </c>
      <c r="T16" s="1" t="s">
        <v>0</v>
      </c>
      <c r="U16" s="2" t="s">
        <v>1</v>
      </c>
      <c r="V16" s="2" t="s">
        <v>2</v>
      </c>
      <c r="W16" s="2" t="s">
        <v>3</v>
      </c>
      <c r="X16" s="2" t="s">
        <v>110</v>
      </c>
      <c r="Y16" s="2" t="s">
        <v>111</v>
      </c>
      <c r="AA16" s="22">
        <v>1.0</v>
      </c>
      <c r="AC16" s="23">
        <v>3.0</v>
      </c>
    </row>
    <row r="17">
      <c r="B17" s="24" t="str">
        <f>Insumo!B83</f>
        <v>Massa Chocolate</v>
      </c>
      <c r="C17" s="25">
        <f>Insumo!C83</f>
        <v>1134</v>
      </c>
      <c r="D17" s="26" t="str">
        <f>Insumo!D83</f>
        <v>Grama</v>
      </c>
      <c r="E17" s="26">
        <f>Insumo!E83</f>
        <v>8.678</v>
      </c>
      <c r="F17" s="27">
        <v>800.0</v>
      </c>
      <c r="G17" s="42">
        <f t="shared" ref="G17:G19" si="6">(E17/C17)*F17</f>
        <v>6.122045855</v>
      </c>
      <c r="M17" s="24" t="str">
        <f>Insumo!B70</f>
        <v>Isopor 15 cm / 15 cm</v>
      </c>
      <c r="N17" s="25">
        <f>Insumo!C70</f>
        <v>1</v>
      </c>
      <c r="O17" s="26" t="str">
        <f>Insumo!D70</f>
        <v>Unidade</v>
      </c>
      <c r="P17" s="26">
        <f>Insumo!E70</f>
        <v>6</v>
      </c>
      <c r="Q17" s="27">
        <v>1.0</v>
      </c>
      <c r="R17" s="42">
        <f t="shared" ref="R17:R20" si="7">(P17/N17)*Q17</f>
        <v>6</v>
      </c>
      <c r="T17" s="24" t="str">
        <f>Insumo!B83</f>
        <v>Massa Chocolate</v>
      </c>
      <c r="U17" s="25">
        <f>Insumo!C83</f>
        <v>1134</v>
      </c>
      <c r="V17" s="26" t="str">
        <f>Insumo!D83</f>
        <v>Grama</v>
      </c>
      <c r="W17" s="26">
        <f>Insumo!E83</f>
        <v>8.678</v>
      </c>
      <c r="X17" s="27">
        <v>800.0</v>
      </c>
      <c r="Y17" s="42">
        <f t="shared" ref="Y17:Y18" si="8">(W17/U17)*X17</f>
        <v>6.122045855</v>
      </c>
    </row>
    <row r="18">
      <c r="B18" s="30" t="str">
        <f>Insumo!B12</f>
        <v>Brigadeiro Recheio</v>
      </c>
      <c r="C18" s="31">
        <f>Insumo!C12</f>
        <v>5896</v>
      </c>
      <c r="D18" s="32" t="str">
        <f>Insumo!D12</f>
        <v>Grama</v>
      </c>
      <c r="E18" s="32">
        <f>Insumo!E12</f>
        <v>70.6099</v>
      </c>
      <c r="F18" s="33">
        <v>730.0</v>
      </c>
      <c r="G18" s="43">
        <f t="shared" si="6"/>
        <v>8.742406208</v>
      </c>
      <c r="I18" s="2" t="s">
        <v>123</v>
      </c>
      <c r="K18" s="2" t="s">
        <v>124</v>
      </c>
      <c r="M18" s="30" t="str">
        <f>Insumo!B98</f>
        <v>Pasta Americana</v>
      </c>
      <c r="N18" s="31">
        <f>Insumo!C98</f>
        <v>800</v>
      </c>
      <c r="O18" s="32" t="str">
        <f>Insumo!D98</f>
        <v>Grama</v>
      </c>
      <c r="P18" s="32">
        <f>Insumo!E98</f>
        <v>20</v>
      </c>
      <c r="Q18" s="33">
        <v>600.0</v>
      </c>
      <c r="R18" s="43">
        <f t="shared" si="7"/>
        <v>15</v>
      </c>
      <c r="T18" s="30" t="str">
        <f>Insumo!B12</f>
        <v>Brigadeiro Recheio</v>
      </c>
      <c r="U18" s="31">
        <f>Insumo!C12</f>
        <v>5896</v>
      </c>
      <c r="V18" s="32" t="str">
        <f>Insumo!D12</f>
        <v>Grama</v>
      </c>
      <c r="W18" s="32">
        <f>Insumo!E12</f>
        <v>70.6099</v>
      </c>
      <c r="X18" s="33">
        <v>730.0</v>
      </c>
      <c r="Y18" s="43">
        <f t="shared" si="8"/>
        <v>8.742406208</v>
      </c>
      <c r="AA18" s="2" t="s">
        <v>123</v>
      </c>
      <c r="AC18" s="2" t="s">
        <v>124</v>
      </c>
    </row>
    <row r="19">
      <c r="B19" s="24" t="str">
        <f>Insumo!B38</f>
        <v>Chocolate Confeiteiro - Harold</v>
      </c>
      <c r="C19" s="25">
        <f>Insumo!C38</f>
        <v>1000</v>
      </c>
      <c r="D19" s="26" t="str">
        <f>Insumo!D38</f>
        <v>Grama</v>
      </c>
      <c r="E19" s="26">
        <f>Insumo!E38</f>
        <v>17</v>
      </c>
      <c r="F19" s="29">
        <v>1000.0</v>
      </c>
      <c r="G19" s="37">
        <f t="shared" si="6"/>
        <v>17</v>
      </c>
      <c r="I19" s="34">
        <f>G20/I16</f>
        <v>31.86445206</v>
      </c>
      <c r="K19" s="34">
        <f>I19*K16</f>
        <v>95.59335619</v>
      </c>
      <c r="M19" s="24" t="str">
        <f>Insumo!B26</f>
        <v>Cake Borde 20 cm</v>
      </c>
      <c r="N19" s="25">
        <f>Insumo!C26</f>
        <v>1</v>
      </c>
      <c r="O19" s="26" t="str">
        <f>Insumo!D26</f>
        <v>Unidade</v>
      </c>
      <c r="P19" s="26">
        <f>Insumo!E26</f>
        <v>2.2</v>
      </c>
      <c r="Q19" s="29">
        <v>1.0</v>
      </c>
      <c r="R19" s="37">
        <f t="shared" si="7"/>
        <v>2.2</v>
      </c>
      <c r="T19" s="19"/>
      <c r="U19" s="20"/>
      <c r="V19" s="20"/>
      <c r="W19" s="20"/>
      <c r="X19" s="21"/>
      <c r="Y19" s="38">
        <f>SUM(Y17:Y18)</f>
        <v>14.86445206</v>
      </c>
      <c r="AA19" s="34">
        <f>Y19/AA16</f>
        <v>14.86445206</v>
      </c>
      <c r="AC19" s="34">
        <f>AA19*AC16</f>
        <v>44.59335619</v>
      </c>
    </row>
    <row r="20">
      <c r="B20" s="19"/>
      <c r="C20" s="20"/>
      <c r="D20" s="20"/>
      <c r="E20" s="20"/>
      <c r="F20" s="21"/>
      <c r="G20" s="38">
        <f>SUM(G17:G19)</f>
        <v>31.86445206</v>
      </c>
      <c r="M20" s="24" t="str">
        <f>Insumo!B23</f>
        <v>Caixa Transporte</v>
      </c>
      <c r="N20" s="25">
        <f>Insumo!C23</f>
        <v>1</v>
      </c>
      <c r="O20" s="26" t="str">
        <f>Insumo!D23</f>
        <v>Unidade</v>
      </c>
      <c r="P20" s="26">
        <f>Insumo!E23</f>
        <v>4</v>
      </c>
      <c r="Q20" s="29">
        <v>1.0</v>
      </c>
      <c r="R20" s="37">
        <f t="shared" si="7"/>
        <v>4</v>
      </c>
      <c r="T20" s="1" t="s">
        <v>0</v>
      </c>
      <c r="U20" s="2" t="s">
        <v>1</v>
      </c>
      <c r="V20" s="2" t="s">
        <v>2</v>
      </c>
      <c r="W20" s="2" t="s">
        <v>3</v>
      </c>
      <c r="X20" s="2" t="s">
        <v>110</v>
      </c>
      <c r="Y20" s="2" t="s">
        <v>111</v>
      </c>
    </row>
    <row r="21">
      <c r="B21" s="1" t="s">
        <v>0</v>
      </c>
      <c r="C21" s="2" t="s">
        <v>1</v>
      </c>
      <c r="D21" s="2" t="s">
        <v>2</v>
      </c>
      <c r="E21" s="2" t="s">
        <v>3</v>
      </c>
      <c r="F21" s="2" t="s">
        <v>110</v>
      </c>
      <c r="G21" s="2" t="s">
        <v>111</v>
      </c>
      <c r="I21" s="2" t="s">
        <v>114</v>
      </c>
      <c r="K21" s="2" t="s">
        <v>115</v>
      </c>
      <c r="M21" s="19"/>
      <c r="N21" s="20"/>
      <c r="O21" s="20"/>
      <c r="P21" s="20"/>
      <c r="Q21" s="21"/>
      <c r="R21" s="35">
        <f>SUM(R17:R20)</f>
        <v>27.2</v>
      </c>
      <c r="T21" s="24" t="str">
        <f>Insumo!B115</f>
        <v>Tira de Acetato Bwb 10cm</v>
      </c>
      <c r="U21" s="25">
        <f>Insumo!C115</f>
        <v>4</v>
      </c>
      <c r="V21" s="26" t="str">
        <f>Insumo!D115</f>
        <v>Metros</v>
      </c>
      <c r="W21" s="26">
        <f>Insumo!E115</f>
        <v>7</v>
      </c>
      <c r="X21" s="44">
        <v>0.6</v>
      </c>
      <c r="Y21" s="37">
        <f t="shared" ref="Y21:Y23" si="9">(W21/U21)*X21</f>
        <v>1.05</v>
      </c>
      <c r="AA21" s="2" t="s">
        <v>114</v>
      </c>
      <c r="AC21" s="2" t="s">
        <v>115</v>
      </c>
    </row>
    <row r="22">
      <c r="B22" s="24" t="str">
        <f>Insumo!B98</f>
        <v>Pasta Americana</v>
      </c>
      <c r="C22" s="25">
        <f>Insumo!C98</f>
        <v>800</v>
      </c>
      <c r="D22" s="26" t="str">
        <f>Insumo!D98</f>
        <v>Grama</v>
      </c>
      <c r="E22" s="26">
        <f>Insumo!E98</f>
        <v>20</v>
      </c>
      <c r="F22" s="29">
        <v>800.0</v>
      </c>
      <c r="G22" s="37">
        <f t="shared" ref="G22:G24" si="10">(E22/C22)*F22</f>
        <v>20</v>
      </c>
      <c r="I22" s="34">
        <f>G25</f>
        <v>26.2</v>
      </c>
      <c r="K22" s="35">
        <f>K19+I22</f>
        <v>121.7933562</v>
      </c>
      <c r="T22" s="24" t="str">
        <f>Insumo!B26</f>
        <v>Cake Borde 20 cm</v>
      </c>
      <c r="U22" s="25">
        <f>Insumo!C26</f>
        <v>1</v>
      </c>
      <c r="V22" s="26" t="str">
        <f>Insumo!D26</f>
        <v>Unidade</v>
      </c>
      <c r="W22" s="26">
        <f>Insumo!E26</f>
        <v>2.2</v>
      </c>
      <c r="X22" s="29">
        <v>1.0</v>
      </c>
      <c r="Y22" s="37">
        <f t="shared" si="9"/>
        <v>2.2</v>
      </c>
      <c r="AA22" s="34">
        <f>Y24</f>
        <v>7.25</v>
      </c>
      <c r="AC22" s="35">
        <f>AC19+AA22</f>
        <v>51.84335619</v>
      </c>
    </row>
    <row r="23">
      <c r="B23" s="24" t="str">
        <f>Insumo!B26</f>
        <v>Cake Borde 20 cm</v>
      </c>
      <c r="C23" s="25">
        <f>Insumo!C26</f>
        <v>1</v>
      </c>
      <c r="D23" s="26" t="str">
        <f>Insumo!D26</f>
        <v>Unidade</v>
      </c>
      <c r="E23" s="26">
        <f>Insumo!E26</f>
        <v>2.2</v>
      </c>
      <c r="F23" s="29">
        <v>1.0</v>
      </c>
      <c r="G23" s="37">
        <f t="shared" si="10"/>
        <v>2.2</v>
      </c>
      <c r="T23" s="24" t="str">
        <f>Insumo!B23</f>
        <v>Caixa Transporte</v>
      </c>
      <c r="U23" s="25">
        <f>Insumo!C23</f>
        <v>1</v>
      </c>
      <c r="V23" s="26" t="str">
        <f>Insumo!D23</f>
        <v>Unidade</v>
      </c>
      <c r="W23" s="26">
        <f>Insumo!E23</f>
        <v>4</v>
      </c>
      <c r="X23" s="29">
        <v>1.0</v>
      </c>
      <c r="Y23" s="37">
        <f t="shared" si="9"/>
        <v>4</v>
      </c>
    </row>
    <row r="24">
      <c r="B24" s="24" t="str">
        <f>Insumo!B23</f>
        <v>Caixa Transporte</v>
      </c>
      <c r="C24" s="25">
        <f>Insumo!C23</f>
        <v>1</v>
      </c>
      <c r="D24" s="26" t="str">
        <f>Insumo!D23</f>
        <v>Unidade</v>
      </c>
      <c r="E24" s="26">
        <f>Insumo!E23</f>
        <v>4</v>
      </c>
      <c r="F24" s="29">
        <v>1.0</v>
      </c>
      <c r="G24" s="37">
        <f t="shared" si="10"/>
        <v>4</v>
      </c>
      <c r="T24" s="19"/>
      <c r="U24" s="20"/>
      <c r="V24" s="20"/>
      <c r="W24" s="20"/>
      <c r="X24" s="21"/>
      <c r="Y24" s="38">
        <f>SUM(Y21:Y23)</f>
        <v>7.25</v>
      </c>
    </row>
    <row r="25">
      <c r="B25" s="19"/>
      <c r="C25" s="20"/>
      <c r="D25" s="20"/>
      <c r="E25" s="20"/>
      <c r="F25" s="21"/>
      <c r="G25" s="38">
        <f>SUM(G22:G24)</f>
        <v>26.2</v>
      </c>
    </row>
    <row r="28">
      <c r="M28" s="19" t="s">
        <v>128</v>
      </c>
      <c r="N28" s="20"/>
      <c r="O28" s="20"/>
      <c r="P28" s="20"/>
      <c r="Q28" s="20"/>
      <c r="R28" s="21"/>
    </row>
    <row r="29">
      <c r="M29" s="1" t="s">
        <v>0</v>
      </c>
      <c r="N29" s="2" t="s">
        <v>1</v>
      </c>
      <c r="O29" s="2" t="s">
        <v>2</v>
      </c>
      <c r="P29" s="2" t="s">
        <v>3</v>
      </c>
      <c r="Q29" s="2" t="s">
        <v>110</v>
      </c>
      <c r="R29" s="2" t="s">
        <v>111</v>
      </c>
    </row>
    <row r="30">
      <c r="M30" s="24" t="str">
        <f>Insumo!B71</f>
        <v>Isopor 20 cm / 15 cm</v>
      </c>
      <c r="N30" s="25">
        <f>Insumo!C71</f>
        <v>1</v>
      </c>
      <c r="O30" s="26" t="str">
        <f>Insumo!D71</f>
        <v>Unidade</v>
      </c>
      <c r="P30" s="26">
        <f>Insumo!E71</f>
        <v>10</v>
      </c>
      <c r="Q30" s="27">
        <v>1.0</v>
      </c>
      <c r="R30" s="42">
        <f t="shared" ref="R30:R33" si="11">(P30/N30)*Q30</f>
        <v>10</v>
      </c>
    </row>
    <row r="31">
      <c r="M31" s="30" t="str">
        <f>Insumo!B98</f>
        <v>Pasta Americana</v>
      </c>
      <c r="N31" s="31">
        <f>Insumo!C98</f>
        <v>800</v>
      </c>
      <c r="O31" s="32" t="str">
        <f>Insumo!D98</f>
        <v>Grama</v>
      </c>
      <c r="P31" s="32">
        <f>Insumo!E98</f>
        <v>20</v>
      </c>
      <c r="Q31" s="33">
        <v>700.0</v>
      </c>
      <c r="R31" s="43">
        <f t="shared" si="11"/>
        <v>17.5</v>
      </c>
    </row>
    <row r="32">
      <c r="M32" s="24" t="str">
        <f>Insumo!B27</f>
        <v>Cake Borde 25 cm</v>
      </c>
      <c r="N32" s="25">
        <f>Insumo!C26</f>
        <v>1</v>
      </c>
      <c r="O32" s="26" t="str">
        <f>Insumo!D26</f>
        <v>Unidade</v>
      </c>
      <c r="P32" s="26">
        <f>Insumo!E26</f>
        <v>2.2</v>
      </c>
      <c r="Q32" s="29">
        <v>1.0</v>
      </c>
      <c r="R32" s="37">
        <f t="shared" si="11"/>
        <v>2.2</v>
      </c>
    </row>
    <row r="33">
      <c r="M33" s="24" t="str">
        <f>Insumo!B23</f>
        <v>Caixa Transporte</v>
      </c>
      <c r="N33" s="25">
        <f>Insumo!C23</f>
        <v>1</v>
      </c>
      <c r="O33" s="26" t="str">
        <f>Insumo!D23</f>
        <v>Unidade</v>
      </c>
      <c r="P33" s="26">
        <f>Insumo!E23</f>
        <v>4</v>
      </c>
      <c r="Q33" s="29">
        <v>1.0</v>
      </c>
      <c r="R33" s="37">
        <f t="shared" si="11"/>
        <v>4</v>
      </c>
    </row>
    <row r="34">
      <c r="M34" s="19"/>
      <c r="N34" s="20"/>
      <c r="O34" s="20"/>
      <c r="P34" s="20"/>
      <c r="Q34" s="21"/>
      <c r="R34" s="35">
        <f>SUM(R30:R33)</f>
        <v>33.7</v>
      </c>
    </row>
    <row r="38">
      <c r="M38" s="19" t="s">
        <v>129</v>
      </c>
      <c r="N38" s="20"/>
      <c r="O38" s="20"/>
      <c r="P38" s="20"/>
      <c r="Q38" s="20"/>
      <c r="R38" s="21"/>
    </row>
    <row r="39">
      <c r="M39" s="1" t="s">
        <v>0</v>
      </c>
      <c r="N39" s="2" t="s">
        <v>1</v>
      </c>
      <c r="O39" s="2" t="s">
        <v>2</v>
      </c>
      <c r="P39" s="2" t="s">
        <v>3</v>
      </c>
      <c r="Q39" s="2" t="s">
        <v>110</v>
      </c>
      <c r="R39" s="2" t="s">
        <v>111</v>
      </c>
    </row>
    <row r="40">
      <c r="M40" s="24" t="str">
        <f>Insumo!B72</f>
        <v>Isopor 25 cm / 15 cm</v>
      </c>
      <c r="N40" s="25">
        <f>Insumo!C72</f>
        <v>1</v>
      </c>
      <c r="O40" s="26" t="str">
        <f>Insumo!D72</f>
        <v>Unidade</v>
      </c>
      <c r="P40" s="26">
        <f>Insumo!E72</f>
        <v>12</v>
      </c>
      <c r="Q40" s="27">
        <v>1.0</v>
      </c>
      <c r="R40" s="42">
        <f t="shared" ref="R40:R43" si="12">(P40/N40)*Q40</f>
        <v>12</v>
      </c>
    </row>
    <row r="41">
      <c r="M41" s="30" t="str">
        <f>Insumo!B98</f>
        <v>Pasta Americana</v>
      </c>
      <c r="N41" s="31">
        <f>Insumo!C98</f>
        <v>800</v>
      </c>
      <c r="O41" s="32" t="str">
        <f>Insumo!D98</f>
        <v>Grama</v>
      </c>
      <c r="P41" s="32">
        <f>Insumo!E98</f>
        <v>20</v>
      </c>
      <c r="Q41" s="33">
        <v>900.0</v>
      </c>
      <c r="R41" s="43">
        <f t="shared" si="12"/>
        <v>22.5</v>
      </c>
    </row>
    <row r="42">
      <c r="M42" s="24" t="str">
        <f>Insumo!B28</f>
        <v>Cake Borde 30 cm</v>
      </c>
      <c r="N42" s="25">
        <f>Insumo!C28</f>
        <v>1</v>
      </c>
      <c r="O42" s="26" t="str">
        <f>Insumo!D28</f>
        <v>Unidade</v>
      </c>
      <c r="P42" s="26">
        <f>Insumo!E28</f>
        <v>3.8</v>
      </c>
      <c r="Q42" s="29">
        <v>1.0</v>
      </c>
      <c r="R42" s="37">
        <f t="shared" si="12"/>
        <v>3.8</v>
      </c>
    </row>
    <row r="43">
      <c r="M43" s="24" t="str">
        <f>Insumo!B23</f>
        <v>Caixa Transporte</v>
      </c>
      <c r="N43" s="25">
        <f>Insumo!C23</f>
        <v>1</v>
      </c>
      <c r="O43" s="26" t="str">
        <f>Insumo!D23</f>
        <v>Unidade</v>
      </c>
      <c r="P43" s="26">
        <f>Insumo!E23</f>
        <v>4</v>
      </c>
      <c r="Q43" s="29">
        <v>1.0</v>
      </c>
      <c r="R43" s="37">
        <f t="shared" si="12"/>
        <v>4</v>
      </c>
    </row>
    <row r="44">
      <c r="M44" s="19"/>
      <c r="N44" s="20"/>
      <c r="O44" s="20"/>
      <c r="P44" s="20"/>
      <c r="Q44" s="21"/>
      <c r="R44" s="35">
        <f>SUM(R40:R43)</f>
        <v>42.3</v>
      </c>
    </row>
    <row r="48">
      <c r="B48" s="19" t="s">
        <v>130</v>
      </c>
      <c r="C48" s="20"/>
      <c r="D48" s="20"/>
      <c r="E48" s="20"/>
      <c r="F48" s="20"/>
      <c r="G48" s="21"/>
      <c r="I48" s="1" t="s">
        <v>108</v>
      </c>
      <c r="K48" s="2" t="s">
        <v>109</v>
      </c>
      <c r="M48" s="19" t="s">
        <v>131</v>
      </c>
      <c r="N48" s="20"/>
      <c r="O48" s="20"/>
      <c r="P48" s="20"/>
      <c r="Q48" s="20"/>
      <c r="R48" s="21"/>
      <c r="T48" s="19" t="s">
        <v>132</v>
      </c>
      <c r="U48" s="20"/>
      <c r="V48" s="20"/>
      <c r="W48" s="20"/>
      <c r="X48" s="20"/>
      <c r="Y48" s="21"/>
      <c r="AA48" s="1" t="s">
        <v>108</v>
      </c>
      <c r="AC48" s="2" t="s">
        <v>109</v>
      </c>
    </row>
    <row r="49">
      <c r="B49" s="1" t="s">
        <v>0</v>
      </c>
      <c r="C49" s="2" t="s">
        <v>1</v>
      </c>
      <c r="D49" s="2" t="s">
        <v>2</v>
      </c>
      <c r="E49" s="2" t="s">
        <v>3</v>
      </c>
      <c r="F49" s="2" t="s">
        <v>110</v>
      </c>
      <c r="G49" s="2" t="s">
        <v>111</v>
      </c>
      <c r="I49" s="22">
        <v>1.0</v>
      </c>
      <c r="K49" s="23">
        <v>3.0</v>
      </c>
      <c r="M49" s="1" t="s">
        <v>0</v>
      </c>
      <c r="N49" s="2" t="s">
        <v>1</v>
      </c>
      <c r="O49" s="2" t="s">
        <v>2</v>
      </c>
      <c r="P49" s="2" t="s">
        <v>3</v>
      </c>
      <c r="Q49" s="2" t="s">
        <v>110</v>
      </c>
      <c r="R49" s="2" t="s">
        <v>111</v>
      </c>
      <c r="T49" s="1" t="s">
        <v>0</v>
      </c>
      <c r="U49" s="2" t="s">
        <v>1</v>
      </c>
      <c r="V49" s="2" t="s">
        <v>2</v>
      </c>
      <c r="W49" s="2" t="s">
        <v>3</v>
      </c>
      <c r="X49" s="2" t="s">
        <v>110</v>
      </c>
      <c r="Y49" s="2" t="s">
        <v>111</v>
      </c>
      <c r="AA49" s="22">
        <v>1.0</v>
      </c>
      <c r="AC49" s="23">
        <v>3.0</v>
      </c>
    </row>
    <row r="50">
      <c r="B50" s="24" t="str">
        <f>Insumo!B83</f>
        <v>Massa Chocolate</v>
      </c>
      <c r="C50" s="25">
        <f>Insumo!C83</f>
        <v>1134</v>
      </c>
      <c r="D50" s="26" t="str">
        <f>Insumo!D83</f>
        <v>Grama</v>
      </c>
      <c r="E50" s="26">
        <f>Insumo!E83</f>
        <v>8.678</v>
      </c>
      <c r="F50" s="27">
        <v>2750.0</v>
      </c>
      <c r="G50" s="42">
        <f t="shared" ref="G50:G52" si="13">(E50/C50)*F50</f>
        <v>21.04453263</v>
      </c>
      <c r="M50" s="24" t="str">
        <f>Insumo!B73</f>
        <v>Isopor 30 cm / 15 cm</v>
      </c>
      <c r="N50" s="25">
        <f>Insumo!C73</f>
        <v>1</v>
      </c>
      <c r="O50" s="26" t="str">
        <f>Insumo!D73</f>
        <v>Unidade</v>
      </c>
      <c r="P50" s="26">
        <f>Insumo!E73</f>
        <v>18</v>
      </c>
      <c r="Q50" s="27">
        <v>1.0</v>
      </c>
      <c r="R50" s="42">
        <f t="shared" ref="R50:R53" si="14">(P50/N50)*Q50</f>
        <v>18</v>
      </c>
      <c r="T50" s="24" t="str">
        <f>Insumo!B83</f>
        <v>Massa Chocolate</v>
      </c>
      <c r="U50" s="25">
        <f>Insumo!C83</f>
        <v>1134</v>
      </c>
      <c r="V50" s="26" t="str">
        <f>Insumo!D83</f>
        <v>Grama</v>
      </c>
      <c r="W50" s="26">
        <f>Insumo!E83</f>
        <v>8.678</v>
      </c>
      <c r="X50" s="27">
        <v>2750.0</v>
      </c>
      <c r="Y50" s="42">
        <f t="shared" ref="Y50:Y51" si="15">(W50/U50)*X50</f>
        <v>21.04453263</v>
      </c>
    </row>
    <row r="51">
      <c r="B51" s="30" t="str">
        <f>Insumo!B12</f>
        <v>Brigadeiro Recheio</v>
      </c>
      <c r="C51" s="31">
        <f>Insumo!C12</f>
        <v>5896</v>
      </c>
      <c r="D51" s="32" t="str">
        <f>Insumo!D12</f>
        <v>Grama</v>
      </c>
      <c r="E51" s="32">
        <f>Insumo!E12</f>
        <v>70.6099</v>
      </c>
      <c r="F51" s="33">
        <v>3600.0</v>
      </c>
      <c r="G51" s="43">
        <f t="shared" si="13"/>
        <v>43.11323609</v>
      </c>
      <c r="I51" s="2" t="s">
        <v>123</v>
      </c>
      <c r="K51" s="2" t="s">
        <v>124</v>
      </c>
      <c r="M51" s="30" t="str">
        <f>Insumo!B98</f>
        <v>Pasta Americana</v>
      </c>
      <c r="N51" s="31">
        <f>Insumo!C98</f>
        <v>800</v>
      </c>
      <c r="O51" s="32" t="str">
        <f>Insumo!D98</f>
        <v>Grama</v>
      </c>
      <c r="P51" s="32">
        <f>Insumo!E98</f>
        <v>20</v>
      </c>
      <c r="Q51" s="33">
        <v>1200.0</v>
      </c>
      <c r="R51" s="43">
        <f t="shared" si="14"/>
        <v>30</v>
      </c>
      <c r="T51" s="30" t="str">
        <f>Insumo!B12</f>
        <v>Brigadeiro Recheio</v>
      </c>
      <c r="U51" s="31">
        <f>Insumo!C12</f>
        <v>5896</v>
      </c>
      <c r="V51" s="32" t="str">
        <f>Insumo!D12</f>
        <v>Grama</v>
      </c>
      <c r="W51" s="32">
        <f>Insumo!E12</f>
        <v>70.6099</v>
      </c>
      <c r="X51" s="33">
        <v>3600.0</v>
      </c>
      <c r="Y51" s="43">
        <f t="shared" si="15"/>
        <v>43.11323609</v>
      </c>
      <c r="AA51" s="2" t="s">
        <v>123</v>
      </c>
      <c r="AC51" s="2" t="s">
        <v>124</v>
      </c>
    </row>
    <row r="52">
      <c r="B52" s="24" t="str">
        <f>Insumo!B38</f>
        <v>Chocolate Confeiteiro - Harold</v>
      </c>
      <c r="C52" s="25">
        <f>Insumo!C38</f>
        <v>1000</v>
      </c>
      <c r="D52" s="26" t="str">
        <f>Insumo!D38</f>
        <v>Grama</v>
      </c>
      <c r="E52" s="26">
        <f>Insumo!E38</f>
        <v>17</v>
      </c>
      <c r="F52" s="29">
        <v>2500.0</v>
      </c>
      <c r="G52" s="37">
        <f t="shared" si="13"/>
        <v>42.5</v>
      </c>
      <c r="I52" s="34">
        <f>G53/I49</f>
        <v>106.6577687</v>
      </c>
      <c r="K52" s="34">
        <f>I52*K49</f>
        <v>319.9733062</v>
      </c>
      <c r="M52" s="24" t="str">
        <f>Insumo!B29</f>
        <v>Cake Borde 35 cm</v>
      </c>
      <c r="N52" s="25">
        <f>Insumo!C29</f>
        <v>1</v>
      </c>
      <c r="O52" s="26" t="str">
        <f>Insumo!D29</f>
        <v>Unidade</v>
      </c>
      <c r="P52" s="26">
        <f>Insumo!E29</f>
        <v>4.9</v>
      </c>
      <c r="Q52" s="29">
        <v>1.0</v>
      </c>
      <c r="R52" s="37">
        <f t="shared" si="14"/>
        <v>4.9</v>
      </c>
      <c r="T52" s="19"/>
      <c r="U52" s="20"/>
      <c r="V52" s="20"/>
      <c r="W52" s="20"/>
      <c r="X52" s="21"/>
      <c r="Y52" s="38">
        <f>SUM(Y50:Y51)</f>
        <v>64.15776872</v>
      </c>
      <c r="AA52" s="34">
        <f>Y52/AA49</f>
        <v>64.15776872</v>
      </c>
      <c r="AC52" s="34">
        <f>AA52*AC49</f>
        <v>192.4733062</v>
      </c>
    </row>
    <row r="53">
      <c r="B53" s="19"/>
      <c r="C53" s="20"/>
      <c r="D53" s="20"/>
      <c r="E53" s="20"/>
      <c r="F53" s="21"/>
      <c r="G53" s="38">
        <f>SUM(G50:G52)</f>
        <v>106.6577687</v>
      </c>
      <c r="M53" s="24" t="str">
        <f>Insumo!B23</f>
        <v>Caixa Transporte</v>
      </c>
      <c r="N53" s="25">
        <f>Insumo!C23</f>
        <v>1</v>
      </c>
      <c r="O53" s="26" t="str">
        <f>Insumo!D23</f>
        <v>Unidade</v>
      </c>
      <c r="P53" s="26">
        <f>Insumo!E23</f>
        <v>4</v>
      </c>
      <c r="Q53" s="29">
        <v>1.0</v>
      </c>
      <c r="R53" s="37">
        <f t="shared" si="14"/>
        <v>4</v>
      </c>
      <c r="T53" s="1" t="s">
        <v>0</v>
      </c>
      <c r="U53" s="2" t="s">
        <v>1</v>
      </c>
      <c r="V53" s="2" t="s">
        <v>2</v>
      </c>
      <c r="W53" s="2" t="s">
        <v>3</v>
      </c>
      <c r="X53" s="2" t="s">
        <v>110</v>
      </c>
      <c r="Y53" s="2" t="s">
        <v>111</v>
      </c>
    </row>
    <row r="54">
      <c r="B54" s="1" t="s">
        <v>0</v>
      </c>
      <c r="C54" s="2" t="s">
        <v>1</v>
      </c>
      <c r="D54" s="2" t="s">
        <v>2</v>
      </c>
      <c r="E54" s="2" t="s">
        <v>3</v>
      </c>
      <c r="F54" s="2" t="s">
        <v>110</v>
      </c>
      <c r="G54" s="2" t="s">
        <v>111</v>
      </c>
      <c r="I54" s="2" t="s">
        <v>114</v>
      </c>
      <c r="K54" s="2" t="s">
        <v>115</v>
      </c>
      <c r="M54" s="19"/>
      <c r="N54" s="20"/>
      <c r="O54" s="20"/>
      <c r="P54" s="20"/>
      <c r="Q54" s="21"/>
      <c r="R54" s="35">
        <f>SUM(R50:R53)</f>
        <v>56.9</v>
      </c>
      <c r="T54" s="24" t="str">
        <f>Insumo!B115</f>
        <v>Tira de Acetato Bwb 10cm</v>
      </c>
      <c r="U54" s="25">
        <f>Insumo!C115</f>
        <v>4</v>
      </c>
      <c r="V54" s="26" t="str">
        <f>Insumo!D115</f>
        <v>Metros</v>
      </c>
      <c r="W54" s="26">
        <f>Insumo!E115</f>
        <v>7</v>
      </c>
      <c r="X54" s="44">
        <v>1.1</v>
      </c>
      <c r="Y54" s="37">
        <f t="shared" ref="Y54:Y56" si="16">(W54/U54)*X54</f>
        <v>1.925</v>
      </c>
      <c r="AA54" s="2" t="s">
        <v>114</v>
      </c>
      <c r="AC54" s="2" t="s">
        <v>115</v>
      </c>
    </row>
    <row r="55">
      <c r="B55" s="24" t="str">
        <f>Insumo!B98</f>
        <v>Pasta Americana</v>
      </c>
      <c r="C55" s="25">
        <f>Insumo!C98</f>
        <v>800</v>
      </c>
      <c r="D55" s="26" t="str">
        <f>Insumo!D98</f>
        <v>Grama</v>
      </c>
      <c r="E55" s="26">
        <f>Insumo!E98</f>
        <v>20</v>
      </c>
      <c r="F55" s="29">
        <v>1500.0</v>
      </c>
      <c r="G55" s="37">
        <f t="shared" ref="G55:G57" si="17">(E55/C55)*F55</f>
        <v>37.5</v>
      </c>
      <c r="I55" s="34">
        <f>G58</f>
        <v>46.4</v>
      </c>
      <c r="K55" s="35">
        <f>K52+I55</f>
        <v>366.3733062</v>
      </c>
      <c r="T55" s="24" t="str">
        <f>Insumo!B29</f>
        <v>Cake Borde 35 cm</v>
      </c>
      <c r="U55" s="25">
        <f>Insumo!C29</f>
        <v>1</v>
      </c>
      <c r="V55" s="26" t="str">
        <f>Insumo!D29</f>
        <v>Unidade</v>
      </c>
      <c r="W55" s="26">
        <f>Insumo!E29</f>
        <v>4.9</v>
      </c>
      <c r="X55" s="29">
        <v>1.0</v>
      </c>
      <c r="Y55" s="37">
        <f t="shared" si="16"/>
        <v>4.9</v>
      </c>
      <c r="AA55" s="34">
        <f>Y57</f>
        <v>10.825</v>
      </c>
      <c r="AC55" s="35">
        <f>AC52+AA55</f>
        <v>203.2983062</v>
      </c>
    </row>
    <row r="56">
      <c r="B56" s="24" t="str">
        <f>Insumo!B29</f>
        <v>Cake Borde 35 cm</v>
      </c>
      <c r="C56" s="25">
        <f>Insumo!C29</f>
        <v>1</v>
      </c>
      <c r="D56" s="26" t="str">
        <f>Insumo!D29</f>
        <v>Unidade</v>
      </c>
      <c r="E56" s="26">
        <f>Insumo!E29</f>
        <v>4.9</v>
      </c>
      <c r="F56" s="29">
        <v>1.0</v>
      </c>
      <c r="G56" s="37">
        <f t="shared" si="17"/>
        <v>4.9</v>
      </c>
      <c r="T56" s="24" t="str">
        <f>Insumo!B23</f>
        <v>Caixa Transporte</v>
      </c>
      <c r="U56" s="25">
        <f>Insumo!C23</f>
        <v>1</v>
      </c>
      <c r="V56" s="26" t="str">
        <f>Insumo!D23</f>
        <v>Unidade</v>
      </c>
      <c r="W56" s="26">
        <f>Insumo!E23</f>
        <v>4</v>
      </c>
      <c r="X56" s="29">
        <v>1.0</v>
      </c>
      <c r="Y56" s="37">
        <f t="shared" si="16"/>
        <v>4</v>
      </c>
    </row>
    <row r="57">
      <c r="B57" s="24" t="str">
        <f>Insumo!B23</f>
        <v>Caixa Transporte</v>
      </c>
      <c r="C57" s="25">
        <f>Insumo!C23</f>
        <v>1</v>
      </c>
      <c r="D57" s="26" t="str">
        <f>Insumo!D23</f>
        <v>Unidade</v>
      </c>
      <c r="E57" s="26">
        <f>Insumo!E23</f>
        <v>4</v>
      </c>
      <c r="F57" s="29">
        <v>1.0</v>
      </c>
      <c r="G57" s="37">
        <f t="shared" si="17"/>
        <v>4</v>
      </c>
      <c r="T57" s="19"/>
      <c r="U57" s="20"/>
      <c r="V57" s="20"/>
      <c r="W57" s="20"/>
      <c r="X57" s="21"/>
      <c r="Y57" s="38">
        <f>SUM(Y54:Y56)</f>
        <v>10.825</v>
      </c>
    </row>
    <row r="58">
      <c r="B58" s="19"/>
      <c r="C58" s="20"/>
      <c r="D58" s="20"/>
      <c r="E58" s="20"/>
      <c r="F58" s="21"/>
      <c r="G58" s="38">
        <f>SUM(G55:G57)</f>
        <v>46.4</v>
      </c>
    </row>
    <row r="61">
      <c r="M61" s="19" t="s">
        <v>133</v>
      </c>
      <c r="N61" s="20"/>
      <c r="O61" s="20"/>
      <c r="P61" s="20"/>
      <c r="Q61" s="20"/>
      <c r="R61" s="21"/>
    </row>
    <row r="62">
      <c r="M62" s="1" t="s">
        <v>0</v>
      </c>
      <c r="N62" s="2" t="s">
        <v>1</v>
      </c>
      <c r="O62" s="2" t="s">
        <v>2</v>
      </c>
      <c r="P62" s="2" t="s">
        <v>3</v>
      </c>
      <c r="Q62" s="2" t="s">
        <v>110</v>
      </c>
      <c r="R62" s="2" t="s">
        <v>111</v>
      </c>
    </row>
    <row r="63">
      <c r="M63" s="24" t="str">
        <f>Insumo!B74</f>
        <v>Isopor 35 cm / 15 cm</v>
      </c>
      <c r="N63" s="25">
        <f>Insumo!C74</f>
        <v>1</v>
      </c>
      <c r="O63" s="26" t="str">
        <f>Insumo!D74</f>
        <v>Unidade</v>
      </c>
      <c r="P63" s="26">
        <f>Insumo!E74</f>
        <v>20</v>
      </c>
      <c r="Q63" s="27">
        <v>1.0</v>
      </c>
      <c r="R63" s="42">
        <f t="shared" ref="R63:R66" si="18">(P63/N63)*Q63</f>
        <v>20</v>
      </c>
    </row>
    <row r="64">
      <c r="M64" s="30" t="str">
        <f>Insumo!B98</f>
        <v>Pasta Americana</v>
      </c>
      <c r="N64" s="31">
        <f>Insumo!C98</f>
        <v>800</v>
      </c>
      <c r="O64" s="32" t="str">
        <f>Insumo!D98</f>
        <v>Grama</v>
      </c>
      <c r="P64" s="32">
        <f>Insumo!E98</f>
        <v>20</v>
      </c>
      <c r="Q64" s="33">
        <v>1600.0</v>
      </c>
      <c r="R64" s="43">
        <f t="shared" si="18"/>
        <v>40</v>
      </c>
    </row>
    <row r="65">
      <c r="M65" s="24" t="str">
        <f>Insumo!B30</f>
        <v>Cake Borde 40 cm</v>
      </c>
      <c r="N65" s="25">
        <f>Insumo!C30</f>
        <v>1</v>
      </c>
      <c r="O65" s="26" t="str">
        <f>Insumo!D30</f>
        <v>Unidade</v>
      </c>
      <c r="P65" s="26">
        <f>Insumo!E30</f>
        <v>5.5</v>
      </c>
      <c r="Q65" s="29">
        <v>1.0</v>
      </c>
      <c r="R65" s="37">
        <f t="shared" si="18"/>
        <v>5.5</v>
      </c>
    </row>
    <row r="66">
      <c r="M66" s="24" t="str">
        <f>Insumo!B23</f>
        <v>Caixa Transporte</v>
      </c>
      <c r="N66" s="25">
        <f>Insumo!C23</f>
        <v>1</v>
      </c>
      <c r="O66" s="26" t="str">
        <f>Insumo!D23</f>
        <v>Unidade</v>
      </c>
      <c r="P66" s="26">
        <f>Insumo!E23</f>
        <v>4</v>
      </c>
      <c r="Q66" s="29">
        <v>1.0</v>
      </c>
      <c r="R66" s="37">
        <f t="shared" si="18"/>
        <v>4</v>
      </c>
    </row>
    <row r="67">
      <c r="M67" s="19"/>
      <c r="N67" s="20"/>
      <c r="O67" s="20"/>
      <c r="P67" s="20"/>
      <c r="Q67" s="21"/>
      <c r="R67" s="35">
        <f>SUM(R63:R66)</f>
        <v>69.5</v>
      </c>
    </row>
    <row r="71">
      <c r="M71" s="19" t="s">
        <v>134</v>
      </c>
      <c r="N71" s="20"/>
      <c r="O71" s="20"/>
      <c r="P71" s="20"/>
      <c r="Q71" s="20"/>
      <c r="R71" s="21"/>
    </row>
    <row r="72">
      <c r="M72" s="1" t="s">
        <v>0</v>
      </c>
      <c r="N72" s="2" t="s">
        <v>1</v>
      </c>
      <c r="O72" s="2" t="s">
        <v>2</v>
      </c>
      <c r="P72" s="2" t="s">
        <v>3</v>
      </c>
      <c r="Q72" s="2" t="s">
        <v>110</v>
      </c>
      <c r="R72" s="2" t="s">
        <v>111</v>
      </c>
    </row>
    <row r="73">
      <c r="M73" s="24" t="str">
        <f>Insumo!B75</f>
        <v>Isopor 40 cm / 15 cm</v>
      </c>
      <c r="N73" s="25">
        <f>Insumo!C75</f>
        <v>1</v>
      </c>
      <c r="O73" s="26" t="str">
        <f>Insumo!D75</f>
        <v>Unidade</v>
      </c>
      <c r="P73" s="26">
        <f>Insumo!E75</f>
        <v>22</v>
      </c>
      <c r="Q73" s="27">
        <v>1.0</v>
      </c>
      <c r="R73" s="42">
        <f t="shared" ref="R73:R76" si="19">(P73/N73)*Q73</f>
        <v>22</v>
      </c>
    </row>
    <row r="74">
      <c r="M74" s="30" t="str">
        <f>Insumo!B98</f>
        <v>Pasta Americana</v>
      </c>
      <c r="N74" s="31">
        <f>Insumo!C98</f>
        <v>800</v>
      </c>
      <c r="O74" s="32" t="str">
        <f>Insumo!D98</f>
        <v>Grama</v>
      </c>
      <c r="P74" s="32">
        <f>Insumo!E98</f>
        <v>20</v>
      </c>
      <c r="Q74" s="33">
        <v>2400.0</v>
      </c>
      <c r="R74" s="43">
        <f t="shared" si="19"/>
        <v>60</v>
      </c>
    </row>
    <row r="75">
      <c r="M75" s="24" t="str">
        <f>Insumo!B31</f>
        <v>Cake Borde 45 cm</v>
      </c>
      <c r="N75" s="25">
        <f>Insumo!C31</f>
        <v>1</v>
      </c>
      <c r="O75" s="26" t="str">
        <f>Insumo!D31</f>
        <v>Unidade</v>
      </c>
      <c r="P75" s="26">
        <f>Insumo!E31</f>
        <v>6</v>
      </c>
      <c r="Q75" s="29">
        <v>1.0</v>
      </c>
      <c r="R75" s="37">
        <f t="shared" si="19"/>
        <v>6</v>
      </c>
    </row>
    <row r="76">
      <c r="M76" s="24" t="str">
        <f>Insumo!B23</f>
        <v>Caixa Transporte</v>
      </c>
      <c r="N76" s="25">
        <f>Insumo!C23</f>
        <v>1</v>
      </c>
      <c r="O76" s="26" t="str">
        <f>Insumo!D23</f>
        <v>Unidade</v>
      </c>
      <c r="P76" s="26">
        <f>Insumo!E23</f>
        <v>4</v>
      </c>
      <c r="Q76" s="29">
        <v>1.0</v>
      </c>
      <c r="R76" s="37">
        <f t="shared" si="19"/>
        <v>4</v>
      </c>
    </row>
    <row r="77">
      <c r="M77" s="19"/>
      <c r="N77" s="20"/>
      <c r="O77" s="20"/>
      <c r="P77" s="20"/>
      <c r="Q77" s="21"/>
      <c r="R77" s="35">
        <f>SUM(R73:R76)</f>
        <v>92</v>
      </c>
    </row>
  </sheetData>
  <mergeCells count="32">
    <mergeCell ref="B2:G2"/>
    <mergeCell ref="M2:R2"/>
    <mergeCell ref="T2:Y2"/>
    <mergeCell ref="T6:X6"/>
    <mergeCell ref="B7:F7"/>
    <mergeCell ref="T11:X11"/>
    <mergeCell ref="M8:Q8"/>
    <mergeCell ref="B20:F20"/>
    <mergeCell ref="B25:F25"/>
    <mergeCell ref="B48:G48"/>
    <mergeCell ref="B53:F53"/>
    <mergeCell ref="B58:F58"/>
    <mergeCell ref="B12:F12"/>
    <mergeCell ref="B15:G15"/>
    <mergeCell ref="M15:R15"/>
    <mergeCell ref="T15:Y15"/>
    <mergeCell ref="T19:X19"/>
    <mergeCell ref="T24:X24"/>
    <mergeCell ref="M21:Q21"/>
    <mergeCell ref="T52:X52"/>
    <mergeCell ref="T57:X57"/>
    <mergeCell ref="M61:R61"/>
    <mergeCell ref="M71:R71"/>
    <mergeCell ref="M67:Q67"/>
    <mergeCell ref="M77:Q77"/>
    <mergeCell ref="M28:R28"/>
    <mergeCell ref="M38:R38"/>
    <mergeCell ref="M48:R48"/>
    <mergeCell ref="T48:Y48"/>
    <mergeCell ref="M34:Q34"/>
    <mergeCell ref="M44:Q44"/>
    <mergeCell ref="M54:Q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1.29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5.14"/>
    <col customWidth="1" min="12" max="12" width="1.57"/>
  </cols>
  <sheetData>
    <row r="2">
      <c r="B2" s="19" t="s">
        <v>135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3.0</v>
      </c>
      <c r="K3" s="23">
        <v>3.0</v>
      </c>
    </row>
    <row r="4">
      <c r="B4" s="24" t="str">
        <f>Insumo!B83</f>
        <v>Massa Chocolate</v>
      </c>
      <c r="C4" s="25">
        <f>Insumo!C83</f>
        <v>1134</v>
      </c>
      <c r="D4" s="26" t="str">
        <f>Insumo!D83</f>
        <v>Grama</v>
      </c>
      <c r="E4" s="26">
        <f>Insumo!E83</f>
        <v>8.678</v>
      </c>
      <c r="F4" s="27">
        <v>1134.0</v>
      </c>
      <c r="G4" s="42">
        <f t="shared" ref="G4:G5" si="1">(E4/C4)*F4</f>
        <v>8.678</v>
      </c>
    </row>
    <row r="5">
      <c r="B5" s="30" t="str">
        <f>Insumo!B12</f>
        <v>Brigadeiro Recheio</v>
      </c>
      <c r="C5" s="31">
        <f>Insumo!C12</f>
        <v>5896</v>
      </c>
      <c r="D5" s="32" t="str">
        <f>Insumo!D12</f>
        <v>Grama</v>
      </c>
      <c r="E5" s="32">
        <f>Insumo!E12</f>
        <v>70.6099</v>
      </c>
      <c r="F5" s="33">
        <v>1080.0</v>
      </c>
      <c r="G5" s="43">
        <f t="shared" si="1"/>
        <v>12.93397083</v>
      </c>
      <c r="I5" s="2" t="s">
        <v>112</v>
      </c>
      <c r="K5" s="2" t="s">
        <v>113</v>
      </c>
    </row>
    <row r="6">
      <c r="B6" s="19"/>
      <c r="C6" s="20"/>
      <c r="D6" s="20"/>
      <c r="E6" s="20"/>
      <c r="F6" s="21"/>
      <c r="G6" s="38">
        <f>SUM(G4:G5)</f>
        <v>21.61197083</v>
      </c>
      <c r="I6" s="34">
        <f>G6/I3</f>
        <v>7.203990276</v>
      </c>
      <c r="K6" s="35">
        <f>I6*K3</f>
        <v>21.61197083</v>
      </c>
    </row>
    <row r="7">
      <c r="B7" s="1" t="s">
        <v>0</v>
      </c>
      <c r="C7" s="2" t="s">
        <v>1</v>
      </c>
      <c r="D7" s="2" t="s">
        <v>2</v>
      </c>
      <c r="E7" s="2" t="s">
        <v>3</v>
      </c>
      <c r="F7" s="2" t="s">
        <v>110</v>
      </c>
      <c r="G7" s="2" t="s">
        <v>111</v>
      </c>
    </row>
    <row r="8">
      <c r="B8" s="24" t="str">
        <f>Insumo!B52</f>
        <v>Embalagem Bolo Piscina</v>
      </c>
      <c r="C8" s="25">
        <f>Insumo!C52</f>
        <v>100</v>
      </c>
      <c r="D8" s="26" t="str">
        <f>Insumo!D52</f>
        <v>Unidade</v>
      </c>
      <c r="E8" s="26">
        <f>Insumo!E52</f>
        <v>74</v>
      </c>
      <c r="F8" s="29">
        <v>1.0</v>
      </c>
      <c r="G8" s="37">
        <f t="shared" ref="G8:G9" si="2">(E8/C8)*F8</f>
        <v>0.74</v>
      </c>
      <c r="I8" s="2" t="s">
        <v>114</v>
      </c>
      <c r="K8" s="2" t="s">
        <v>115</v>
      </c>
    </row>
    <row r="9">
      <c r="B9" s="24" t="str">
        <f>Insumo!B109</f>
        <v>Sacola Delivery</v>
      </c>
      <c r="C9" s="25">
        <f>Insumo!C109</f>
        <v>10</v>
      </c>
      <c r="D9" s="26" t="str">
        <f>Insumo!D109</f>
        <v>Unidade</v>
      </c>
      <c r="E9" s="26">
        <f>Insumo!E109</f>
        <v>10</v>
      </c>
      <c r="F9" s="29">
        <v>1.0</v>
      </c>
      <c r="G9" s="37">
        <f t="shared" si="2"/>
        <v>1</v>
      </c>
      <c r="I9" s="34">
        <f>G10</f>
        <v>1.74</v>
      </c>
      <c r="K9" s="35">
        <f>K6+I9</f>
        <v>23.35197083</v>
      </c>
    </row>
    <row r="10">
      <c r="B10" s="19"/>
      <c r="C10" s="20"/>
      <c r="D10" s="20"/>
      <c r="E10" s="20"/>
      <c r="F10" s="21"/>
      <c r="G10" s="38">
        <f>SUM(G8:G9)</f>
        <v>1.74</v>
      </c>
    </row>
  </sheetData>
  <mergeCells count="3">
    <mergeCell ref="B2:G2"/>
    <mergeCell ref="B6:F6"/>
    <mergeCell ref="B10:F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5.71"/>
    <col customWidth="1" min="3" max="3" width="10.0"/>
    <col customWidth="1" min="4" max="4" width="7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4.29"/>
    <col customWidth="1" min="10" max="10" width="1.57"/>
  </cols>
  <sheetData>
    <row r="2">
      <c r="B2" s="19" t="s">
        <v>136</v>
      </c>
      <c r="C2" s="20"/>
      <c r="D2" s="20"/>
      <c r="E2" s="20"/>
      <c r="F2" s="20"/>
      <c r="G2" s="21"/>
      <c r="I2" s="1" t="s">
        <v>108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45">
        <f>F9</f>
        <v>5896</v>
      </c>
    </row>
    <row r="4">
      <c r="B4" s="39" t="str">
        <f>Insumo!B77</f>
        <v>Leite Condensado - Italac</v>
      </c>
      <c r="C4" s="40">
        <f>Insumo!C77</f>
        <v>395</v>
      </c>
      <c r="D4" s="28" t="str">
        <f>Insumo!D77</f>
        <v>Grama</v>
      </c>
      <c r="E4" s="28">
        <f>Insumo!E77</f>
        <v>3.9</v>
      </c>
      <c r="F4" s="27">
        <v>3160.0</v>
      </c>
      <c r="G4" s="42">
        <f t="shared" ref="G4:G8" si="1">(E4/C4)*F4</f>
        <v>31.2</v>
      </c>
    </row>
    <row r="5">
      <c r="B5" s="24" t="str">
        <f>Insumo!B47</f>
        <v>Creme de Leite - Italac</v>
      </c>
      <c r="C5" s="25">
        <f>Insumo!C47</f>
        <v>200</v>
      </c>
      <c r="D5" s="26" t="str">
        <f>Insumo!D47</f>
        <v>Grama</v>
      </c>
      <c r="E5" s="26">
        <f>Insumo!E47</f>
        <v>2.47</v>
      </c>
      <c r="F5" s="29">
        <v>2200.0</v>
      </c>
      <c r="G5" s="37">
        <f t="shared" si="1"/>
        <v>27.17</v>
      </c>
      <c r="I5" s="2" t="s">
        <v>137</v>
      </c>
    </row>
    <row r="6">
      <c r="B6" s="30" t="str">
        <f>Insumo!B57</f>
        <v>Farinha de Trigo - Primor</v>
      </c>
      <c r="C6" s="31">
        <f>Insumo!C57</f>
        <v>1000</v>
      </c>
      <c r="D6" s="32" t="str">
        <f>Insumo!D57</f>
        <v>Grama</v>
      </c>
      <c r="E6" s="32">
        <f>Insumo!E57</f>
        <v>3.9</v>
      </c>
      <c r="F6" s="33">
        <v>76.0</v>
      </c>
      <c r="G6" s="43">
        <f t="shared" si="1"/>
        <v>0.2964</v>
      </c>
      <c r="I6" s="46">
        <f>G9/I3</f>
        <v>0.01197589891</v>
      </c>
    </row>
    <row r="7">
      <c r="B7" s="24" t="str">
        <f>Insumo!B81</f>
        <v>Margarina</v>
      </c>
      <c r="C7" s="25">
        <f>Insumo!C81</f>
        <v>1000</v>
      </c>
      <c r="D7" s="26" t="str">
        <f>Insumo!D81</f>
        <v>Grama</v>
      </c>
      <c r="E7" s="26">
        <f>Insumo!E81</f>
        <v>6.7</v>
      </c>
      <c r="F7" s="29">
        <v>90.0</v>
      </c>
      <c r="G7" s="37">
        <f t="shared" si="1"/>
        <v>0.603</v>
      </c>
    </row>
    <row r="8">
      <c r="B8" s="47" t="str">
        <f>Insumo!B42</f>
        <v>Chocolate em Pó - Melken</v>
      </c>
      <c r="C8" s="48">
        <f>Insumo!C42</f>
        <v>1000</v>
      </c>
      <c r="D8" s="49" t="str">
        <f>Insumo!D42</f>
        <v>Grama</v>
      </c>
      <c r="E8" s="49">
        <f>Insumo!E42</f>
        <v>30.65</v>
      </c>
      <c r="F8" s="50">
        <v>370.0</v>
      </c>
      <c r="G8" s="37">
        <f t="shared" si="1"/>
        <v>11.3405</v>
      </c>
    </row>
    <row r="9">
      <c r="B9" s="51" t="s">
        <v>123</v>
      </c>
      <c r="C9" s="52"/>
      <c r="D9" s="52"/>
      <c r="E9" s="53"/>
      <c r="F9" s="54">
        <f t="shared" ref="F9:G9" si="2">SUM(F4:F8)</f>
        <v>5896</v>
      </c>
      <c r="G9" s="38">
        <f t="shared" si="2"/>
        <v>70.6099</v>
      </c>
    </row>
    <row r="12">
      <c r="B12" s="19" t="s">
        <v>138</v>
      </c>
      <c r="C12" s="20"/>
      <c r="D12" s="20"/>
      <c r="E12" s="20"/>
      <c r="F12" s="20"/>
      <c r="G12" s="21"/>
      <c r="I12" s="1" t="s">
        <v>108</v>
      </c>
    </row>
    <row r="13">
      <c r="B13" s="1" t="s">
        <v>0</v>
      </c>
      <c r="C13" s="2" t="s">
        <v>1</v>
      </c>
      <c r="D13" s="2" t="s">
        <v>2</v>
      </c>
      <c r="E13" s="2" t="s">
        <v>3</v>
      </c>
      <c r="F13" s="2" t="s">
        <v>110</v>
      </c>
      <c r="G13" s="2" t="s">
        <v>111</v>
      </c>
      <c r="I13" s="45">
        <f>F18</f>
        <v>5526</v>
      </c>
    </row>
    <row r="14">
      <c r="B14" s="39" t="str">
        <f>Insumo!B77</f>
        <v>Leite Condensado - Italac</v>
      </c>
      <c r="C14" s="40">
        <f>Insumo!C77</f>
        <v>395</v>
      </c>
      <c r="D14" s="28" t="str">
        <f>Insumo!D77</f>
        <v>Grama</v>
      </c>
      <c r="E14" s="28">
        <f>Insumo!E77</f>
        <v>3.9</v>
      </c>
      <c r="F14" s="27">
        <v>3160.0</v>
      </c>
      <c r="G14" s="42">
        <f t="shared" ref="G14:G17" si="3">(E14/C14)*F14</f>
        <v>31.2</v>
      </c>
    </row>
    <row r="15">
      <c r="B15" s="24" t="str">
        <f>Insumo!B47</f>
        <v>Creme de Leite - Italac</v>
      </c>
      <c r="C15" s="25">
        <f>Insumo!C47</f>
        <v>200</v>
      </c>
      <c r="D15" s="26" t="str">
        <f>Insumo!D47</f>
        <v>Grama</v>
      </c>
      <c r="E15" s="26">
        <f>Insumo!E47</f>
        <v>2.47</v>
      </c>
      <c r="F15" s="29">
        <v>2200.0</v>
      </c>
      <c r="G15" s="37">
        <f t="shared" si="3"/>
        <v>27.17</v>
      </c>
      <c r="I15" s="2" t="s">
        <v>137</v>
      </c>
    </row>
    <row r="16">
      <c r="B16" s="30" t="str">
        <f>Insumo!B57</f>
        <v>Farinha de Trigo - Primor</v>
      </c>
      <c r="C16" s="31">
        <f>Insumo!C57</f>
        <v>1000</v>
      </c>
      <c r="D16" s="32" t="str">
        <f>Insumo!D57</f>
        <v>Grama</v>
      </c>
      <c r="E16" s="32">
        <f>Insumo!E57</f>
        <v>3.9</v>
      </c>
      <c r="F16" s="33">
        <v>76.0</v>
      </c>
      <c r="G16" s="43">
        <f t="shared" si="3"/>
        <v>0.2964</v>
      </c>
      <c r="I16" s="46">
        <f>G18/I13</f>
        <v>0.01072555194</v>
      </c>
    </row>
    <row r="17">
      <c r="B17" s="24" t="str">
        <f>Insumo!B81</f>
        <v>Margarina</v>
      </c>
      <c r="C17" s="25">
        <f>Insumo!C81</f>
        <v>1000</v>
      </c>
      <c r="D17" s="26" t="str">
        <f>Insumo!D81</f>
        <v>Grama</v>
      </c>
      <c r="E17" s="26">
        <f>Insumo!E81</f>
        <v>6.7</v>
      </c>
      <c r="F17" s="29">
        <v>90.0</v>
      </c>
      <c r="G17" s="37">
        <f t="shared" si="3"/>
        <v>0.603</v>
      </c>
    </row>
    <row r="18">
      <c r="B18" s="19" t="s">
        <v>123</v>
      </c>
      <c r="C18" s="20"/>
      <c r="D18" s="20"/>
      <c r="E18" s="21"/>
      <c r="F18" s="55">
        <f t="shared" ref="F18:G18" si="4">SUM(F14:F17)</f>
        <v>5526</v>
      </c>
      <c r="G18" s="38">
        <f t="shared" si="4"/>
        <v>59.2694</v>
      </c>
    </row>
  </sheetData>
  <mergeCells count="4">
    <mergeCell ref="B2:G2"/>
    <mergeCell ref="B9:E9"/>
    <mergeCell ref="B12:G12"/>
    <mergeCell ref="B18:E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86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6.71"/>
    <col customWidth="1" min="10" max="10" width="1.57"/>
    <col customWidth="1" min="11" max="11" width="13.86"/>
    <col customWidth="1" min="12" max="12" width="1.57"/>
  </cols>
  <sheetData>
    <row r="2">
      <c r="B2" s="19" t="s">
        <v>139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1.0</v>
      </c>
      <c r="K3" s="23">
        <v>3.0</v>
      </c>
    </row>
    <row r="4">
      <c r="B4" s="39" t="str">
        <f>Insumo!B12</f>
        <v>Brigadeiro Recheio</v>
      </c>
      <c r="C4" s="40">
        <f>Insumo!C12</f>
        <v>5896</v>
      </c>
      <c r="D4" s="28" t="str">
        <f>Insumo!D12</f>
        <v>Grama</v>
      </c>
      <c r="E4" s="28">
        <f>Insumo!E12</f>
        <v>70.6099</v>
      </c>
      <c r="F4" s="27">
        <v>20.0</v>
      </c>
      <c r="G4" s="42">
        <f t="shared" ref="G4:G5" si="1">(E4/C4)*F4</f>
        <v>0.2395179783</v>
      </c>
    </row>
    <row r="5">
      <c r="B5" s="24" t="str">
        <f>Insumo!B68</f>
        <v>Granulado Granulé ao Leite - Melken</v>
      </c>
      <c r="C5" s="25">
        <f>Insumo!C68</f>
        <v>400</v>
      </c>
      <c r="D5" s="26" t="str">
        <f>Insumo!D68</f>
        <v>Grama</v>
      </c>
      <c r="E5" s="26">
        <f>Insumo!E68</f>
        <v>28</v>
      </c>
      <c r="F5" s="29">
        <v>6.0</v>
      </c>
      <c r="G5" s="37">
        <f t="shared" si="1"/>
        <v>0.42</v>
      </c>
      <c r="I5" s="2" t="s">
        <v>112</v>
      </c>
      <c r="K5" s="2" t="s">
        <v>113</v>
      </c>
    </row>
    <row r="6">
      <c r="B6" s="19" t="s">
        <v>123</v>
      </c>
      <c r="C6" s="20"/>
      <c r="D6" s="20"/>
      <c r="E6" s="20"/>
      <c r="F6" s="21"/>
      <c r="G6" s="38">
        <f>SUM(G4:G5)</f>
        <v>0.6595179783</v>
      </c>
      <c r="I6" s="34">
        <f>G6/I3</f>
        <v>0.6595179783</v>
      </c>
      <c r="K6" s="35">
        <f>I6*K3</f>
        <v>1.978553935</v>
      </c>
    </row>
    <row r="7">
      <c r="B7" s="1" t="s">
        <v>0</v>
      </c>
      <c r="C7" s="2" t="s">
        <v>1</v>
      </c>
      <c r="D7" s="2" t="s">
        <v>2</v>
      </c>
      <c r="E7" s="2" t="s">
        <v>3</v>
      </c>
      <c r="F7" s="2" t="s">
        <v>110</v>
      </c>
      <c r="G7" s="2" t="s">
        <v>111</v>
      </c>
    </row>
    <row r="8">
      <c r="B8" s="24" t="str">
        <f>Insumo!B51</f>
        <v>Embalagem Bandeja Plast Brigadeiro</v>
      </c>
      <c r="C8" s="25">
        <f>Insumo!C51</f>
        <v>1</v>
      </c>
      <c r="D8" s="26" t="str">
        <f>Insumo!D51</f>
        <v>Unidade</v>
      </c>
      <c r="E8" s="26">
        <f>Insumo!E51</f>
        <v>0.21</v>
      </c>
      <c r="F8" s="29">
        <v>1.0</v>
      </c>
      <c r="G8" s="37">
        <f>(E8/C8)*F8</f>
        <v>0.21</v>
      </c>
      <c r="I8" s="2" t="s">
        <v>140</v>
      </c>
      <c r="K8" s="2" t="s">
        <v>115</v>
      </c>
    </row>
    <row r="9">
      <c r="B9" s="19" t="s">
        <v>140</v>
      </c>
      <c r="C9" s="20"/>
      <c r="D9" s="20"/>
      <c r="E9" s="20"/>
      <c r="F9" s="21"/>
      <c r="G9" s="38">
        <f>SUM(G8)</f>
        <v>0.21</v>
      </c>
      <c r="I9" s="34">
        <f>G9</f>
        <v>0.21</v>
      </c>
      <c r="K9" s="35">
        <f>K6+I9</f>
        <v>2.188553935</v>
      </c>
    </row>
  </sheetData>
  <mergeCells count="3">
    <mergeCell ref="B2:G2"/>
    <mergeCell ref="B6:F6"/>
    <mergeCell ref="B9:F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4.71"/>
    <col customWidth="1" min="3" max="3" width="10.0"/>
    <col customWidth="1" min="4" max="4" width="8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7.71"/>
    <col customWidth="1" min="10" max="10" width="1.57"/>
    <col customWidth="1" min="11" max="11" width="13.86"/>
    <col customWidth="1" min="12" max="13" width="1.57"/>
  </cols>
  <sheetData>
    <row r="2">
      <c r="B2" s="19" t="s">
        <v>141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25.0</v>
      </c>
      <c r="K3" s="23">
        <v>3.0</v>
      </c>
    </row>
    <row r="4">
      <c r="B4" s="39" t="str">
        <f>Insumo!B4</f>
        <v>Açúcar Cristal</v>
      </c>
      <c r="C4" s="40">
        <f>Insumo!C4</f>
        <v>1000</v>
      </c>
      <c r="D4" s="28" t="str">
        <f>Insumo!D4</f>
        <v>Grama</v>
      </c>
      <c r="E4" s="28">
        <f>Insumo!E4</f>
        <v>3</v>
      </c>
      <c r="F4" s="27">
        <v>260.0</v>
      </c>
      <c r="G4" s="28">
        <f t="shared" ref="G4:G10" si="1">(E4/C4)*F4</f>
        <v>0.78</v>
      </c>
    </row>
    <row r="5">
      <c r="B5" s="24" t="str">
        <f>Insumo!B42</f>
        <v>Chocolate em Pó - Melken</v>
      </c>
      <c r="C5" s="25">
        <f>Insumo!C42</f>
        <v>1000</v>
      </c>
      <c r="D5" s="26" t="str">
        <f>Insumo!D42</f>
        <v>Grama</v>
      </c>
      <c r="E5" s="26">
        <f>Insumo!E42</f>
        <v>30.65</v>
      </c>
      <c r="F5" s="29">
        <v>80.0</v>
      </c>
      <c r="G5" s="26">
        <f t="shared" si="1"/>
        <v>2.452</v>
      </c>
      <c r="I5" s="2" t="s">
        <v>112</v>
      </c>
      <c r="K5" s="2" t="s">
        <v>113</v>
      </c>
    </row>
    <row r="6">
      <c r="B6" s="24" t="str">
        <f>Insumo!B81</f>
        <v>Margarina</v>
      </c>
      <c r="C6" s="25">
        <f>Insumo!C81</f>
        <v>1000</v>
      </c>
      <c r="D6" s="26" t="str">
        <f>Insumo!D81</f>
        <v>Grama</v>
      </c>
      <c r="E6" s="26">
        <f>Insumo!E81</f>
        <v>6.7</v>
      </c>
      <c r="F6" s="29">
        <v>120.0</v>
      </c>
      <c r="G6" s="26">
        <f t="shared" si="1"/>
        <v>0.804</v>
      </c>
      <c r="I6" s="34">
        <f>G11/I3</f>
        <v>0.5291189873</v>
      </c>
      <c r="K6" s="35">
        <f>I6*K3</f>
        <v>1.587356962</v>
      </c>
    </row>
    <row r="7">
      <c r="B7" s="30" t="str">
        <f>Insumo!B57</f>
        <v>Farinha de Trigo - Primor</v>
      </c>
      <c r="C7" s="31">
        <f>Insumo!C57</f>
        <v>1000</v>
      </c>
      <c r="D7" s="32" t="str">
        <f>Insumo!D57</f>
        <v>Grama</v>
      </c>
      <c r="E7" s="32">
        <f>Insumo!E57</f>
        <v>3.9</v>
      </c>
      <c r="F7" s="33">
        <v>110.0</v>
      </c>
      <c r="G7" s="32">
        <f t="shared" si="1"/>
        <v>0.429</v>
      </c>
    </row>
    <row r="8">
      <c r="B8" s="24" t="str">
        <f>Insumo!B41</f>
        <v>Chocolate em Barra - Top</v>
      </c>
      <c r="C8" s="25">
        <f>Insumo!C41</f>
        <v>1000</v>
      </c>
      <c r="D8" s="26" t="str">
        <f>Insumo!D41</f>
        <v>Grama</v>
      </c>
      <c r="E8" s="26">
        <f>Insumo!E41</f>
        <v>25</v>
      </c>
      <c r="F8" s="29">
        <v>173.0</v>
      </c>
      <c r="G8" s="26">
        <f t="shared" si="1"/>
        <v>4.325</v>
      </c>
      <c r="I8" s="2" t="s">
        <v>114</v>
      </c>
      <c r="K8" s="2" t="s">
        <v>115</v>
      </c>
    </row>
    <row r="9">
      <c r="B9" s="24" t="str">
        <f>Insumo!B91</f>
        <v>Ovos</v>
      </c>
      <c r="C9" s="25">
        <f>Insumo!C91</f>
        <v>12</v>
      </c>
      <c r="D9" s="26" t="str">
        <f>Insumo!D91</f>
        <v>Dúzia</v>
      </c>
      <c r="E9" s="26">
        <f>Insumo!E91</f>
        <v>4.2</v>
      </c>
      <c r="F9" s="29">
        <v>4.0</v>
      </c>
      <c r="G9" s="26">
        <f t="shared" si="1"/>
        <v>1.4</v>
      </c>
      <c r="I9" s="34">
        <f>G14/I3</f>
        <v>0.0555</v>
      </c>
      <c r="K9" s="35">
        <f>K6+I9</f>
        <v>1.642856962</v>
      </c>
    </row>
    <row r="10">
      <c r="B10" s="24" t="str">
        <f>Insumo!B50</f>
        <v>Doce de Leite</v>
      </c>
      <c r="C10" s="25">
        <f>Insumo!C50</f>
        <v>395</v>
      </c>
      <c r="D10" s="26" t="str">
        <f>Insumo!D50</f>
        <v>Grama</v>
      </c>
      <c r="E10" s="26">
        <f>Insumo!E50</f>
        <v>4</v>
      </c>
      <c r="F10" s="29">
        <v>300.0</v>
      </c>
      <c r="G10" s="26">
        <f t="shared" si="1"/>
        <v>3.037974684</v>
      </c>
    </row>
    <row r="11">
      <c r="B11" s="19" t="s">
        <v>123</v>
      </c>
      <c r="C11" s="20"/>
      <c r="D11" s="20"/>
      <c r="E11" s="20"/>
      <c r="F11" s="55">
        <f t="shared" ref="F11:G11" si="2">SUM(F4:F10)</f>
        <v>1047</v>
      </c>
      <c r="G11" s="36">
        <f t="shared" si="2"/>
        <v>13.22797468</v>
      </c>
    </row>
    <row r="12">
      <c r="B12" s="1" t="s">
        <v>0</v>
      </c>
      <c r="C12" s="2" t="s">
        <v>1</v>
      </c>
      <c r="D12" s="2" t="s">
        <v>2</v>
      </c>
      <c r="E12" s="2" t="s">
        <v>3</v>
      </c>
      <c r="F12" s="2" t="s">
        <v>110</v>
      </c>
      <c r="G12" s="2" t="s">
        <v>111</v>
      </c>
    </row>
    <row r="13">
      <c r="B13" s="24" t="str">
        <f>Insumo!B55</f>
        <v>Embalagem Telinha</v>
      </c>
      <c r="C13" s="25">
        <f>Insumo!C55</f>
        <v>100</v>
      </c>
      <c r="D13" s="26" t="str">
        <f>Insumo!D55</f>
        <v>Unidade</v>
      </c>
      <c r="E13" s="26">
        <f>Insumo!E55</f>
        <v>5.55</v>
      </c>
      <c r="F13" s="29">
        <f>I3</f>
        <v>25</v>
      </c>
      <c r="G13" s="37">
        <f>(E13/C13)*F13</f>
        <v>1.3875</v>
      </c>
    </row>
    <row r="14">
      <c r="B14" s="19" t="s">
        <v>140</v>
      </c>
      <c r="C14" s="20"/>
      <c r="D14" s="20"/>
      <c r="E14" s="20"/>
      <c r="F14" s="21"/>
      <c r="G14" s="38">
        <f>SUM(G13)</f>
        <v>1.3875</v>
      </c>
    </row>
    <row r="17">
      <c r="B17" s="19" t="s">
        <v>142</v>
      </c>
      <c r="C17" s="20"/>
      <c r="D17" s="20"/>
      <c r="E17" s="20"/>
      <c r="F17" s="20"/>
      <c r="G17" s="21"/>
      <c r="I17" s="1" t="s">
        <v>108</v>
      </c>
      <c r="K17" s="2" t="s">
        <v>115</v>
      </c>
    </row>
    <row r="18">
      <c r="B18" s="1" t="s">
        <v>0</v>
      </c>
      <c r="C18" s="2" t="s">
        <v>1</v>
      </c>
      <c r="D18" s="2" t="s">
        <v>2</v>
      </c>
      <c r="E18" s="2" t="s">
        <v>3</v>
      </c>
      <c r="F18" s="2" t="s">
        <v>110</v>
      </c>
      <c r="G18" s="2" t="s">
        <v>111</v>
      </c>
      <c r="I18" s="22">
        <v>6.0</v>
      </c>
      <c r="K18" s="35">
        <f>G23/I18</f>
        <v>2.326190295</v>
      </c>
    </row>
    <row r="19">
      <c r="B19" s="39" t="str">
        <f>Insumo!B14</f>
        <v>Brownie</v>
      </c>
      <c r="C19" s="40">
        <f>Insumo!C14</f>
        <v>1</v>
      </c>
      <c r="D19" s="28" t="str">
        <f>Insumo!D14</f>
        <v>Unidade</v>
      </c>
      <c r="E19" s="28">
        <f>Insumo!E14</f>
        <v>1.642856962</v>
      </c>
      <c r="F19" s="27">
        <f>I18</f>
        <v>6</v>
      </c>
      <c r="G19" s="28">
        <f t="shared" ref="G19:G22" si="3">(E19/C19)*F19</f>
        <v>9.857141772</v>
      </c>
    </row>
    <row r="20">
      <c r="B20" s="24" t="str">
        <f>Insumo!B24</f>
        <v>Caixa Tubo</v>
      </c>
      <c r="C20" s="25">
        <f>Insumo!C24</f>
        <v>1</v>
      </c>
      <c r="D20" s="26" t="str">
        <f>Insumo!D24</f>
        <v>Unidade</v>
      </c>
      <c r="E20" s="26">
        <f>Insumo!E24</f>
        <v>2.5</v>
      </c>
      <c r="F20" s="29">
        <v>1.0</v>
      </c>
      <c r="G20" s="26">
        <f t="shared" si="3"/>
        <v>2.5</v>
      </c>
    </row>
    <row r="21">
      <c r="B21" s="24" t="str">
        <f>Insumo!B64</f>
        <v>Fita de Cetim Nº 3</v>
      </c>
      <c r="C21" s="25">
        <f>Insumo!C64</f>
        <v>10</v>
      </c>
      <c r="D21" s="26" t="str">
        <f>Insumo!D64</f>
        <v>Metro</v>
      </c>
      <c r="E21" s="26">
        <f>Insumo!E64</f>
        <v>4</v>
      </c>
      <c r="F21" s="29">
        <v>1.0</v>
      </c>
      <c r="G21" s="26">
        <f t="shared" si="3"/>
        <v>0.4</v>
      </c>
    </row>
    <row r="22">
      <c r="B22" s="24" t="str">
        <f>Insumo!B107</f>
        <v>Sacola Papel PP</v>
      </c>
      <c r="C22" s="25">
        <f>Insumo!C107</f>
        <v>1</v>
      </c>
      <c r="D22" s="26" t="str">
        <f>Insumo!D107</f>
        <v>Unidade</v>
      </c>
      <c r="E22" s="26">
        <f>Insumo!E107</f>
        <v>1.2</v>
      </c>
      <c r="F22" s="29">
        <v>1.0</v>
      </c>
      <c r="G22" s="26">
        <f t="shared" si="3"/>
        <v>1.2</v>
      </c>
    </row>
    <row r="23">
      <c r="B23" s="19" t="s">
        <v>123</v>
      </c>
      <c r="C23" s="20"/>
      <c r="D23" s="20"/>
      <c r="E23" s="20"/>
      <c r="F23" s="21"/>
      <c r="G23" s="36">
        <f>SUM(G19:G22)</f>
        <v>13.95714177</v>
      </c>
    </row>
    <row r="26">
      <c r="B26" s="19" t="s">
        <v>143</v>
      </c>
      <c r="C26" s="20"/>
      <c r="D26" s="20"/>
      <c r="E26" s="20"/>
      <c r="F26" s="20"/>
      <c r="G26" s="21"/>
      <c r="I26" s="1" t="s">
        <v>108</v>
      </c>
      <c r="K26" s="2" t="s">
        <v>115</v>
      </c>
    </row>
    <row r="27">
      <c r="B27" s="1" t="s">
        <v>0</v>
      </c>
      <c r="C27" s="2" t="s">
        <v>1</v>
      </c>
      <c r="D27" s="2" t="s">
        <v>2</v>
      </c>
      <c r="E27" s="2" t="s">
        <v>3</v>
      </c>
      <c r="F27" s="2" t="s">
        <v>110</v>
      </c>
      <c r="G27" s="2" t="s">
        <v>111</v>
      </c>
      <c r="I27" s="22">
        <v>25.0</v>
      </c>
      <c r="K27" s="35">
        <f>G32/I27</f>
        <v>2.098856962</v>
      </c>
    </row>
    <row r="28">
      <c r="B28" s="39" t="str">
        <f>Insumo!B14</f>
        <v>Brownie</v>
      </c>
      <c r="C28" s="40">
        <f>Insumo!C14</f>
        <v>1</v>
      </c>
      <c r="D28" s="28" t="str">
        <f>Insumo!D14</f>
        <v>Unidade</v>
      </c>
      <c r="E28" s="28">
        <f>Insumo!E14</f>
        <v>1.642856962</v>
      </c>
      <c r="F28" s="27">
        <f>I27</f>
        <v>25</v>
      </c>
      <c r="G28" s="28">
        <f t="shared" ref="G28:G31" si="4">(E28/C28)*F28</f>
        <v>41.07142405</v>
      </c>
    </row>
    <row r="29">
      <c r="B29" s="24" t="str">
        <f>Insumo!B92</f>
        <v>Papel Crepom - Italiano</v>
      </c>
      <c r="C29" s="25">
        <f>Insumo!C92</f>
        <v>1</v>
      </c>
      <c r="D29" s="26" t="str">
        <f>Insumo!D92</f>
        <v>Unidade</v>
      </c>
      <c r="E29" s="26">
        <f>Insumo!E92</f>
        <v>10</v>
      </c>
      <c r="F29" s="44">
        <v>0.32</v>
      </c>
      <c r="G29" s="26">
        <f t="shared" si="4"/>
        <v>3.2</v>
      </c>
    </row>
    <row r="30">
      <c r="B30" s="24" t="str">
        <f>Insumo!B64</f>
        <v>Fita de Cetim Nº 3</v>
      </c>
      <c r="C30" s="25">
        <f>Insumo!C64</f>
        <v>10</v>
      </c>
      <c r="D30" s="26" t="str">
        <f>Insumo!D64</f>
        <v>Metro</v>
      </c>
      <c r="E30" s="26">
        <f>Insumo!E64</f>
        <v>4</v>
      </c>
      <c r="F30" s="44">
        <v>10.5</v>
      </c>
      <c r="G30" s="26">
        <f t="shared" si="4"/>
        <v>4.2</v>
      </c>
    </row>
    <row r="31">
      <c r="B31" s="24" t="str">
        <f>Insumo!B23</f>
        <v>Caixa Transporte</v>
      </c>
      <c r="C31" s="25">
        <f>Insumo!C23</f>
        <v>1</v>
      </c>
      <c r="D31" s="26" t="str">
        <f>Insumo!D23</f>
        <v>Unidade</v>
      </c>
      <c r="E31" s="26">
        <f>Insumo!E23</f>
        <v>4</v>
      </c>
      <c r="F31" s="29">
        <v>1.0</v>
      </c>
      <c r="G31" s="26">
        <f t="shared" si="4"/>
        <v>4</v>
      </c>
    </row>
    <row r="32">
      <c r="B32" s="19" t="s">
        <v>123</v>
      </c>
      <c r="C32" s="20"/>
      <c r="D32" s="20"/>
      <c r="E32" s="20"/>
      <c r="F32" s="21"/>
      <c r="G32" s="36">
        <f>SUM(G28:G31)</f>
        <v>52.47142405</v>
      </c>
    </row>
  </sheetData>
  <mergeCells count="7">
    <mergeCell ref="B2:G2"/>
    <mergeCell ref="B11:E11"/>
    <mergeCell ref="B14:F14"/>
    <mergeCell ref="B17:G17"/>
    <mergeCell ref="B23:F23"/>
    <mergeCell ref="B26:G26"/>
    <mergeCell ref="B32:F3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4.29"/>
    <col customWidth="1" min="3" max="3" width="10.0"/>
    <col customWidth="1" min="4" max="4" width="7.71"/>
    <col customWidth="1" min="5" max="5" width="6.43"/>
    <col customWidth="1" min="6" max="6" width="13.29"/>
    <col customWidth="1" min="7" max="7" width="6.57"/>
    <col customWidth="1" min="8" max="8" width="1.57"/>
    <col customWidth="1" min="9" max="9" width="14.57"/>
    <col customWidth="1" min="10" max="10" width="1.57"/>
    <col customWidth="1" min="11" max="11" width="10.71"/>
    <col customWidth="1" min="12" max="12" width="1.57"/>
  </cols>
  <sheetData>
    <row r="2">
      <c r="B2" s="19" t="s">
        <v>144</v>
      </c>
      <c r="C2" s="20"/>
      <c r="D2" s="20"/>
      <c r="E2" s="20"/>
      <c r="F2" s="20"/>
      <c r="G2" s="21"/>
      <c r="I2" s="1" t="s">
        <v>108</v>
      </c>
      <c r="K2" s="2" t="s">
        <v>109</v>
      </c>
    </row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110</v>
      </c>
      <c r="G3" s="2" t="s">
        <v>111</v>
      </c>
      <c r="I3" s="22">
        <v>26.0</v>
      </c>
      <c r="K3" s="23">
        <v>3.0</v>
      </c>
    </row>
    <row r="4">
      <c r="B4" s="39" t="str">
        <f>Insumo!B81</f>
        <v>Margarina</v>
      </c>
      <c r="C4" s="40">
        <f>Insumo!C81</f>
        <v>1000</v>
      </c>
      <c r="D4" s="28" t="str">
        <f>Insumo!D81</f>
        <v>Grama</v>
      </c>
      <c r="E4" s="28">
        <f>Insumo!E81</f>
        <v>6.7</v>
      </c>
      <c r="F4" s="27">
        <v>125.0</v>
      </c>
      <c r="G4" s="28">
        <f t="shared" ref="G4:G11" si="1">(E4/C4)*F4</f>
        <v>0.8375</v>
      </c>
    </row>
    <row r="5">
      <c r="B5" s="30" t="str">
        <f>Insumo!B57</f>
        <v>Farinha de Trigo - Primor</v>
      </c>
      <c r="C5" s="31">
        <f>Insumo!C57</f>
        <v>1000</v>
      </c>
      <c r="D5" s="32" t="str">
        <f>Insumo!D57</f>
        <v>Grama</v>
      </c>
      <c r="E5" s="32">
        <f>Insumo!E57</f>
        <v>3.9</v>
      </c>
      <c r="F5" s="33">
        <v>300.0</v>
      </c>
      <c r="G5" s="32">
        <f t="shared" si="1"/>
        <v>1.17</v>
      </c>
      <c r="I5" s="2" t="s">
        <v>112</v>
      </c>
      <c r="K5" s="2" t="s">
        <v>115</v>
      </c>
    </row>
    <row r="6">
      <c r="B6" s="30" t="str">
        <f>Insumo!B5</f>
        <v>Açúcar Mascavo</v>
      </c>
      <c r="C6" s="31">
        <f>Insumo!C5</f>
        <v>1000</v>
      </c>
      <c r="D6" s="32" t="str">
        <f>Insumo!D5</f>
        <v>Grama</v>
      </c>
      <c r="E6" s="32">
        <f>Insumo!E5</f>
        <v>14</v>
      </c>
      <c r="F6" s="29">
        <v>65.0</v>
      </c>
      <c r="G6" s="32">
        <f t="shared" si="1"/>
        <v>0.91</v>
      </c>
      <c r="I6" s="34">
        <f>G12/I3</f>
        <v>0.3354807692</v>
      </c>
      <c r="K6" s="35">
        <f>I6*K3</f>
        <v>1.006442308</v>
      </c>
    </row>
    <row r="7">
      <c r="B7" s="24" t="str">
        <f>Insumo!B4</f>
        <v>Açúcar Cristal</v>
      </c>
      <c r="C7" s="25">
        <f>Insumo!C4</f>
        <v>1000</v>
      </c>
      <c r="D7" s="26" t="str">
        <f>Insumo!D4</f>
        <v>Grama</v>
      </c>
      <c r="E7" s="26">
        <f>Insumo!E4</f>
        <v>3</v>
      </c>
      <c r="F7" s="29">
        <v>100.0</v>
      </c>
      <c r="G7" s="26">
        <f t="shared" si="1"/>
        <v>0.3</v>
      </c>
    </row>
    <row r="8">
      <c r="B8" s="24" t="str">
        <f>Insumo!B91</f>
        <v>Ovos</v>
      </c>
      <c r="C8" s="25">
        <f>Insumo!C91</f>
        <v>12</v>
      </c>
      <c r="D8" s="26" t="str">
        <f>Insumo!D91</f>
        <v>Dúzia</v>
      </c>
      <c r="E8" s="26">
        <f>Insumo!E91</f>
        <v>4.2</v>
      </c>
      <c r="F8" s="29">
        <v>2.0</v>
      </c>
      <c r="G8" s="26">
        <f t="shared" si="1"/>
        <v>0.7</v>
      </c>
    </row>
    <row r="9">
      <c r="B9" s="24" t="str">
        <f>Insumo!B39</f>
        <v>Chocolate Chepes</v>
      </c>
      <c r="C9" s="25">
        <f>Insumo!C39</f>
        <v>1000</v>
      </c>
      <c r="D9" s="26" t="str">
        <f>Insumo!D39</f>
        <v>Grama</v>
      </c>
      <c r="E9" s="26">
        <f>Insumo!E39</f>
        <v>16</v>
      </c>
      <c r="F9" s="29">
        <v>180.0</v>
      </c>
      <c r="G9" s="26">
        <f t="shared" si="1"/>
        <v>2.88</v>
      </c>
    </row>
    <row r="10">
      <c r="B10" s="24" t="str">
        <f>Insumo!B43</f>
        <v>Chocolate em Pó - Namur</v>
      </c>
      <c r="C10" s="25">
        <f>Insumo!C43</f>
        <v>1000</v>
      </c>
      <c r="D10" s="26" t="str">
        <f>Insumo!D43</f>
        <v>Grama</v>
      </c>
      <c r="E10" s="26">
        <f>Insumo!E43</f>
        <v>26.5</v>
      </c>
      <c r="F10" s="29">
        <v>50.0</v>
      </c>
      <c r="G10" s="26">
        <f t="shared" si="1"/>
        <v>1.325</v>
      </c>
    </row>
    <row r="11">
      <c r="B11" s="30" t="str">
        <f>Insumo!B58</f>
        <v>Fermento</v>
      </c>
      <c r="C11" s="31">
        <f>Insumo!C58</f>
        <v>100</v>
      </c>
      <c r="D11" s="32" t="str">
        <f>Insumo!D58</f>
        <v>Grama</v>
      </c>
      <c r="E11" s="32">
        <f>Insumo!E58</f>
        <v>3</v>
      </c>
      <c r="F11" s="29">
        <v>20.0</v>
      </c>
      <c r="G11" s="26">
        <f t="shared" si="1"/>
        <v>0.6</v>
      </c>
    </row>
    <row r="12">
      <c r="B12" s="19" t="s">
        <v>123</v>
      </c>
      <c r="C12" s="20"/>
      <c r="D12" s="20"/>
      <c r="E12" s="20"/>
      <c r="F12" s="21"/>
      <c r="G12" s="38">
        <f>SUM(G4:G11)</f>
        <v>8.7225</v>
      </c>
    </row>
  </sheetData>
  <mergeCells count="2">
    <mergeCell ref="B2:G2"/>
    <mergeCell ref="B12:F12"/>
  </mergeCells>
  <drawing r:id="rId1"/>
</worksheet>
</file>