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ef62d0d2114b5f/Desktop/"/>
    </mc:Choice>
  </mc:AlternateContent>
  <xr:revisionPtr revIDLastSave="5" documentId="8_{E5A429B5-A582-4CAD-9EAE-5B9C298D4A12}" xr6:coauthVersionLast="47" xr6:coauthVersionMax="47" xr10:uidLastSave="{57192CA9-89F8-40EF-8946-91A85C138255}"/>
  <bookViews>
    <workbookView xWindow="-110" yWindow="-110" windowWidth="22780" windowHeight="1466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re Outcomes by Launch Date" sheetId="11" r:id="rId6"/>
    <sheet name="Outcomes Based on Goals" sheetId="1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<sst xmlns="http://schemas.openxmlformats.org/spreadsheetml/2006/main" count="33085" uniqueCount="8404">
  <si>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</si>
  <si>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</si>
  <si>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</si>
  <si>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</si>
  <si>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</si>
  <si>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</si>
  <si>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</si>
  <si>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</si>
  <si>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</si>
  <si>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</si>
  <si>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</si>
  <si>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</si>
  <si>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</si>
  <si>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</si>
  <si>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</si>
  <si>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</si>
  <si>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</si>
  <si>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</si>
  <si>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</si>
  <si>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</si>
  <si>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</si>
  <si>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</si>
  <si>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</si>
  <si>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</si>
  <si>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</si>
  <si>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</si>
  <si>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</si>
  <si>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</si>
  <si>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</si>
  <si>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</si>
  <si>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</si>
  <si>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</si>
  <si>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</si>
  <si>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</si>
  <si>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</si>
  <si>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</si>
  <si>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</si>
  <si>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</si>
  <si>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</si>
  <si>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</si>
  <si>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</si>
  <si>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</si>
  <si>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</si>
  <si>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</si>
  <si>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</si>
  <si>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</si>
  <si>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</si>
  <si>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</si>
  <si>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</si>
  <si>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</si>
  <si>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</si>
  <si>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</si>
  <si>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</si>
  <si>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</si>
  <si>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</si>
  <si>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</si>
  <si>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</si>
  <si>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</si>
  <si>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</si>
  <si>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</si>
  <si>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</si>
  <si>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</si>
  <si>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</si>
  <si>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</si>
  <si>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</si>
  <si>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</si>
  <si>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</si>
  <si>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</si>
  <si>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</si>
  <si>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</si>
  <si>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</si>
  <si>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</si>
  <si>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</si>
  <si>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</si>
  <si>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</si>
  <si>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</si>
  <si>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</si>
  <si>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</si>
  <si>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</si>
  <si>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</si>
  <si>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</si>
  <si>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</si>
  <si>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</si>
  <si>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</si>
  <si>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</si>
  <si>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</si>
  <si>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</si>
  <si>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</si>
  <si>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</si>
  <si>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</si>
  <si>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</si>
  <si>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</si>
  <si>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</si>
  <si>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</si>
  <si>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</si>
  <si>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</si>
  <si>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</si>
  <si>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</si>
  <si>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</si>
  <si>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</si>
  <si>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</si>
  <si>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</si>
  <si>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</si>
  <si>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</si>
  <si>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</si>
  <si>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</si>
  <si>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</si>
  <si>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</si>
  <si>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</si>
  <si>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</si>
  <si>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</si>
  <si>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</si>
  <si>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</si>
  <si>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</si>
  <si>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</si>
  <si>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</si>
  <si>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</si>
  <si>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</si>
  <si>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</si>
  <si>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</si>
  <si>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</si>
  <si>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</si>
  <si>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</si>
  <si>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</si>
  <si>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</si>
  <si>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</si>
  <si>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</si>
  <si>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</si>
  <si>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</si>
  <si>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</si>
  <si>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</si>
  <si>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</si>
  <si>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</si>
  <si>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</si>
  <si>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</si>
  <si>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</si>
  <si>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</si>
  <si>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</si>
  <si>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</si>
  <si>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</si>
  <si>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</si>
  <si>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</si>
  <si>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</si>
  <si>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</si>
  <si>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</si>
  <si>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</si>
  <si>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</si>
  <si>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</si>
  <si>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</si>
  <si>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</si>
  <si>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</si>
  <si>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</si>
  <si>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</si>
  <si>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</si>
  <si>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</si>
  <si>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</si>
  <si>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</si>
  <si>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</si>
  <si>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</si>
  <si>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</si>
  <si>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</si>
  <si>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</si>
  <si>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</si>
  <si>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</si>
  <si>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</si>
  <si>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</si>
  <si>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</si>
  <si>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</si>
  <si>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</si>
  <si>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</si>
  <si>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</si>
  <si>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</si>
  <si>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</si>
  <si>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</si>
  <si>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</si>
  <si>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</si>
  <si>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</si>
  <si>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</si>
  <si>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</si>
  <si>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</si>
  <si>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</si>
  <si>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</si>
  <si>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</si>
  <si>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</si>
  <si>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</si>
  <si>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</si>
  <si>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</si>
  <si>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</si>
  <si>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</si>
  <si>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</si>
  <si>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</si>
  <si>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</si>
  <si>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</si>
  <si>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</si>
  <si>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</si>
  <si>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</si>
  <si>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</si>
  <si>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</si>
  <si>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</si>
  <si>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</si>
  <si>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</si>
  <si>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</si>
  <si>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</si>
  <si>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</si>
  <si>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</si>
  <si>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</si>
  <si>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</si>
  <si>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</si>
  <si>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</si>
  <si>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</si>
  <si>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</si>
  <si>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</si>
  <si>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</si>
  <si>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</si>
  <si>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</si>
  <si>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</si>
  <si>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</si>
  <si>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</si>
  <si>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</si>
  <si>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</si>
  <si>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</si>
  <si>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</si>
  <si>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</si>
  <si>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</si>
  <si>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</si>
  <si>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</si>
  <si>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</si>
  <si>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</si>
  <si>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</si>
  <si>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</si>
  <si>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</si>
  <si>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</si>
  <si>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</si>
  <si>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</si>
  <si>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</si>
  <si>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</si>
  <si>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</si>
  <si>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</si>
  <si>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</si>
  <si>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</si>
  <si>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</si>
  <si>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</si>
  <si>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</si>
  <si>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</si>
  <si>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</si>
  <si>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</si>
  <si>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</si>
  <si>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</si>
  <si>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</si>
  <si>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</si>
  <si>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</si>
  <si>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</si>
  <si>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</si>
  <si>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</si>
  <si>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</si>
  <si>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</si>
  <si>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</si>
  <si>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</si>
  <si>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</si>
  <si>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</si>
  <si>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</si>
  <si>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</si>
  <si>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</si>
  <si>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</si>
  <si>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</si>
  <si>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</si>
  <si>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</si>
  <si>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</si>
  <si>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</si>
  <si>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</si>
  <si>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</si>
  <si>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</si>
  <si>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</si>
  <si>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</si>
  <si>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</si>
  <si>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</si>
  <si>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</si>
  <si>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</si>
  <si>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</si>
  <si>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</si>
  <si>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</si>
  <si>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</si>
  <si>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</si>
  <si>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</si>
  <si>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</si>
  <si>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</si>
  <si>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</si>
  <si>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</si>
  <si>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</si>
  <si>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</si>
  <si>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</si>
  <si>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</si>
  <si>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</si>
  <si>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</si>
  <si>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</si>
  <si>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</si>
  <si>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</si>
  <si>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</si>
  <si>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</si>
  <si>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</si>
  <si>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</si>
  <si>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</si>
  <si>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</si>
  <si>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</si>
  <si>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</si>
  <si>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</si>
  <si>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</si>
  <si>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</si>
  <si>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</si>
  <si>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</si>
  <si>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</si>
  <si>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</si>
  <si>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</si>
  <si>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</si>
  <si>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</si>
  <si>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</si>
  <si>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</si>
  <si>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</si>
  <si>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</si>
  <si>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</si>
  <si>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</si>
  <si>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</si>
  <si>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</si>
  <si>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</si>
  <si>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</si>
  <si>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</si>
  <si>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</si>
  <si>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</si>
  <si>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</si>
  <si>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</si>
  <si>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</si>
  <si>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</si>
  <si>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</si>
  <si>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</si>
  <si>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</si>
  <si>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</si>
  <si>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</si>
  <si>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</si>
  <si>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</si>
  <si>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</si>
  <si>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</si>
  <si>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</si>
  <si>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</si>
  <si>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</si>
  <si>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</si>
  <si>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</si>
  <si>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</si>
  <si>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</si>
  <si>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</si>
  <si>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</si>
  <si>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</si>
  <si>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</si>
  <si>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</si>
  <si>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</si>
  <si>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</si>
  <si>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</si>
  <si>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</si>
  <si>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</si>
  <si>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</si>
  <si>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</si>
  <si>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</si>
  <si>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</si>
  <si>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</si>
  <si>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</si>
  <si>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</si>
  <si>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</si>
  <si>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</si>
  <si>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</si>
  <si>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</si>
  <si>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</si>
  <si>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</si>
  <si>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</si>
  <si>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</si>
  <si>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</si>
  <si>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</si>
  <si>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</si>
  <si>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</si>
  <si>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</si>
  <si>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</si>
  <si>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</si>
  <si>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</si>
  <si>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</si>
  <si>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</si>
  <si>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</si>
  <si>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</si>
  <si>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</si>
  <si>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</si>
  <si>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</si>
  <si>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</si>
  <si>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</si>
  <si>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</si>
  <si>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</si>
  <si>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</si>
  <si>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</si>
  <si>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</si>
  <si>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</si>
  <si>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</si>
  <si>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</si>
  <si>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</si>
  <si>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</si>
  <si>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</si>
  <si>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</si>
  <si>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</si>
  <si>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</si>
  <si>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</si>
  <si>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</si>
  <si>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</si>
  <si>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</si>
  <si>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</si>
  <si>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</si>
  <si>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</si>
  <si>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</si>
  <si>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</si>
  <si>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</si>
  <si>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</si>
  <si>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</si>
  <si>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</si>
  <si>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</si>
  <si>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</si>
  <si>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</si>
  <si>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</si>
  <si>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</si>
  <si>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</si>
  <si>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</si>
  <si>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</si>
  <si>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</si>
  <si>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</si>
  <si>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</si>
  <si>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</si>
  <si>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</si>
  <si>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</si>
  <si>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</si>
  <si>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</si>
  <si>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</si>
  <si>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</si>
  <si>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</si>
  <si>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</si>
  <si>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</si>
  <si>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</si>
  <si>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</si>
  <si>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</si>
  <si>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</si>
  <si>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</si>
  <si>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</si>
  <si>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</si>
  <si>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</si>
  <si>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</si>
  <si>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</si>
  <si>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</si>
  <si>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</si>
  <si>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</si>
  <si>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</si>
  <si>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</si>
  <si>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</si>
  <si>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</si>
  <si>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</si>
  <si>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</si>
  <si>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</si>
  <si>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</si>
  <si>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</si>
  <si>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</si>
  <si>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</si>
  <si>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</si>
  <si>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</si>
  <si>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</si>
  <si>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</si>
  <si>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</si>
  <si>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</si>
  <si>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</si>
  <si>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</si>
  <si>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</si>
  <si>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</si>
  <si>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</si>
  <si>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</si>
  <si>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</si>
  <si>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</si>
  <si>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</si>
  <si>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</si>
  <si>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</si>
  <si>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</si>
  <si>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</si>
  <si>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</si>
  <si>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</si>
  <si>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</si>
  <si>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</si>
  <si>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</si>
  <si>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</si>
  <si>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</si>
  <si>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</si>
  <si>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</si>
  <si>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</si>
  <si>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</si>
  <si>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</si>
  <si>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</si>
  <si>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</si>
  <si>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</si>
  <si>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</si>
  <si>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</si>
  <si>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</si>
  <si>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</si>
  <si>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</si>
  <si>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</si>
  <si>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</si>
  <si>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</si>
  <si>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</si>
  <si>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</si>
  <si>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</si>
  <si>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</si>
  <si>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</si>
  <si>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</si>
  <si>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</si>
  <si>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</si>
  <si>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</si>
  <si>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</si>
  <si>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</si>
  <si>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</si>
  <si>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</si>
  <si>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</si>
  <si>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</si>
  <si>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</si>
  <si>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</si>
  <si>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</si>
  <si>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</si>
  <si>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</si>
  <si>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</si>
  <si>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</si>
  <si>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</si>
  <si>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</si>
  <si>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</si>
  <si>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</si>
  <si>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</si>
  <si>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</si>
  <si>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</si>
  <si>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</si>
  <si>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</si>
  <si>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</si>
  <si>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</si>
  <si>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</si>
  <si>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</si>
  <si>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</si>
  <si>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</si>
  <si>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</si>
  <si>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</si>
  <si>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</si>
  <si>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</si>
  <si>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</si>
  <si>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</si>
  <si>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</si>
  <si>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</si>
  <si>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</si>
  <si>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</si>
  <si>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</si>
  <si>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</si>
  <si>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</si>
  <si>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</si>
  <si>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</si>
  <si>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</si>
  <si>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</si>
  <si>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</si>
  <si>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</si>
  <si>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</si>
  <si>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</si>
  <si>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</si>
  <si>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</si>
  <si>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</si>
  <si>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</si>
  <si>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</si>
  <si>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</si>
  <si>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</si>
  <si>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</si>
  <si>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</si>
  <si>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</si>
  <si>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</si>
  <si>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</si>
  <si>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</si>
  <si>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</si>
  <si>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</si>
  <si>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</si>
  <si>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</si>
  <si>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</si>
  <si>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</si>
  <si>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</si>
  <si>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</si>
  <si>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</si>
  <si>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</si>
  <si>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</si>
  <si>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</si>
  <si>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</si>
  <si>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</si>
  <si>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</si>
  <si>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</si>
  <si>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</si>
  <si>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</si>
  <si>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</si>
  <si>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</si>
  <si>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</si>
  <si>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</si>
  <si>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</si>
  <si>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</si>
  <si>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</si>
  <si>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</si>
  <si>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</si>
  <si>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</si>
  <si>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</si>
  <si>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</si>
  <si>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</si>
  <si>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</si>
  <si>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</si>
  <si>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</si>
  <si>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</si>
  <si>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</si>
  <si>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</si>
  <si>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</si>
  <si>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</si>
  <si>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</si>
  <si>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</si>
  <si>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</si>
  <si>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</si>
  <si>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</si>
  <si>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</si>
  <si>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</si>
  <si>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</si>
  <si>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</si>
  <si>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</si>
  <si>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</si>
  <si>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</si>
  <si>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</si>
  <si>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</si>
  <si>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</si>
  <si>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</si>
  <si>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</si>
  <si>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</si>
  <si>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</si>
  <si>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</si>
  <si>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</si>
  <si>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</si>
  <si>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</si>
  <si>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</si>
  <si>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</si>
  <si>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</si>
  <si>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</si>
  <si>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</si>
  <si>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</si>
  <si>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</si>
  <si>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</si>
  <si>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</si>
  <si>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</si>
  <si>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</si>
  <si>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</si>
  <si>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</si>
  <si>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</si>
  <si>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</si>
  <si>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</si>
  <si>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</si>
  <si>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</si>
  <si>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</si>
  <si>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</si>
  <si>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</si>
  <si>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</si>
  <si>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</si>
  <si>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</si>
  <si>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</si>
  <si>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</si>
  <si>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</si>
  <si>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</si>
  <si>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</si>
  <si>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</si>
  <si>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</si>
  <si>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</si>
  <si>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</si>
  <si>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</si>
  <si>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</si>
  <si>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</si>
  <si>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</si>
  <si>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</si>
  <si>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</si>
  <si>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</si>
  <si>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</si>
  <si>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</si>
  <si>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</si>
  <si>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</si>
  <si>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</si>
  <si>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</si>
  <si>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</si>
  <si>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</si>
  <si>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</si>
  <si>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</si>
  <si>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</si>
  <si>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</si>
  <si>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</si>
  <si>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</si>
  <si>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</si>
  <si>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</si>
  <si>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</si>
  <si>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</si>
  <si>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</si>
  <si>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</si>
  <si>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</si>
  <si>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</si>
  <si>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</si>
  <si>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</si>
  <si>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</si>
  <si>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</si>
  <si>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</si>
  <si>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</si>
  <si>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</si>
  <si>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</si>
  <si>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</si>
  <si>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</si>
  <si>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</si>
  <si>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</si>
  <si>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</si>
  <si>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</si>
  <si>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</si>
  <si>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</si>
  <si>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</si>
  <si>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</si>
  <si>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</si>
  <si>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</si>
  <si>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</si>
  <si>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</si>
  <si>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</si>
  <si>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</si>
  <si>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</si>
  <si>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</si>
  <si>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</si>
  <si>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</si>
  <si>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</si>
  <si>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</si>
  <si>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</si>
  <si>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</si>
  <si>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</si>
  <si>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</si>
  <si>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</si>
  <si>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</si>
  <si>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</si>
  <si>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</si>
  <si>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</si>
  <si>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</si>
  <si>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</si>
  <si>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</si>
  <si>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</si>
  <si>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</si>
  <si>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</si>
  <si>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</si>
  <si>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</si>
  <si>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</si>
  <si>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</si>
  <si>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</si>
  <si>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</si>
  <si>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</si>
  <si>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</si>
  <si>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</si>
  <si>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</si>
  <si>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</si>
  <si>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</si>
  <si>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</si>
  <si>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</si>
  <si>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</si>
  <si>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</si>
  <si>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</si>
  <si>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</si>
  <si>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</si>
  <si>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</si>
  <si>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</si>
  <si>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</si>
  <si>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</si>
  <si>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</si>
  <si>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</si>
  <si>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</si>
  <si>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</si>
  <si>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</si>
  <si>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</si>
  <si>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</si>
  <si>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</si>
  <si>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</si>
  <si>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</si>
  <si>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</si>
  <si>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</si>
  <si>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</si>
  <si>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</si>
  <si>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</si>
  <si>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</si>
  <si>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</si>
  <si>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</si>
  <si>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</si>
  <si>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</si>
  <si>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</si>
  <si>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</si>
  <si>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</si>
  <si>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</si>
  <si>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</si>
  <si>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</si>
  <si>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</si>
  <si>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</si>
  <si>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</si>
  <si>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</si>
  <si>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</si>
  <si>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</si>
  <si>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</si>
  <si>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</si>
  <si>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</si>
  <si>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</si>
  <si>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</si>
  <si>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</si>
  <si>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</si>
  <si>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</si>
  <si>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</si>
  <si>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</si>
  <si>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</si>
  <si>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</si>
  <si>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</si>
  <si>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</si>
  <si>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</si>
  <si>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</si>
  <si>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</si>
  <si>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</si>
  <si>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</si>
  <si>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</si>
  <si>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</si>
  <si>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</si>
  <si>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</si>
  <si>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</si>
  <si>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</si>
  <si>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</si>
  <si>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</si>
  <si>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</si>
  <si>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</si>
  <si>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</si>
  <si>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</si>
  <si>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</si>
  <si>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</si>
  <si>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</si>
  <si>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</si>
  <si>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</si>
  <si>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</si>
  <si>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</si>
  <si>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</si>
  <si>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</si>
  <si>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</si>
  <si>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</si>
  <si>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</si>
  <si>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</si>
  <si>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</si>
  <si>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</si>
  <si>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</si>
  <si>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</si>
  <si>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</si>
  <si>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</si>
  <si>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</si>
  <si>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</si>
  <si>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</si>
  <si>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</si>
  <si>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</si>
  <si>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</si>
  <si>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</si>
  <si>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</si>
  <si>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</si>
  <si>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</si>
  <si>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</si>
  <si>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</si>
  <si>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</si>
  <si>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</si>
  <si>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</si>
  <si>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</si>
  <si>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</si>
  <si>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</si>
  <si>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</si>
  <si>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</si>
  <si>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</si>
  <si>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</si>
  <si>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</si>
  <si>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</si>
  <si>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</si>
  <si>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</si>
  <si>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</si>
  <si>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</si>
  <si>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</si>
  <si>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</si>
  <si>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</si>
  <si>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</si>
  <si>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</si>
  <si>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</si>
  <si>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</si>
  <si>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</si>
  <si>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</si>
  <si>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</si>
  <si>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</si>
  <si>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</si>
  <si>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</si>
  <si>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</si>
  <si>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</si>
  <si>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</si>
  <si>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</si>
  <si>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</si>
  <si>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</si>
  <si>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</si>
  <si>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</si>
  <si>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</si>
  <si>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</si>
  <si>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</si>
  <si>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</si>
  <si>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</si>
  <si>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</si>
  <si>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</si>
  <si>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</si>
  <si>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</si>
  <si>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</si>
  <si>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</si>
  <si>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</si>
  <si>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</si>
  <si>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</si>
  <si>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</si>
  <si>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</si>
  <si>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</si>
  <si>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</si>
  <si>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</si>
  <si>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</si>
  <si>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</si>
  <si>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</si>
  <si>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</si>
  <si>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</si>
  <si>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</si>
  <si>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</si>
  <si>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</si>
  <si>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</si>
  <si>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</si>
  <si>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</si>
  <si>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</si>
  <si>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</si>
  <si>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</si>
  <si>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</si>
  <si>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</si>
  <si>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</si>
  <si>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</si>
  <si>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</si>
  <si>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</si>
  <si>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</si>
  <si>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</si>
  <si>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</si>
  <si>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</si>
  <si>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</si>
  <si>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</si>
  <si>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</si>
  <si>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</si>
  <si>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</si>
  <si>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</si>
  <si>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</si>
  <si>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</si>
  <si>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</si>
  <si>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</si>
  <si>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</si>
  <si>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</si>
  <si>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</si>
  <si>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</si>
  <si>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</si>
  <si>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</si>
  <si>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</si>
  <si>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</si>
  <si>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</si>
  <si>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</si>
  <si>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</si>
  <si>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</si>
  <si>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</si>
  <si>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</si>
  <si>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</si>
  <si>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</si>
  <si>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</si>
  <si>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</si>
  <si>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</si>
  <si>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</si>
  <si>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</si>
  <si>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</si>
  <si>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</si>
  <si>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</si>
  <si>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</si>
  <si>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</si>
  <si>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</si>
  <si>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</si>
  <si>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</si>
  <si>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</si>
  <si>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</si>
  <si>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</si>
  <si>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</si>
  <si>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</si>
  <si>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</si>
  <si>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</si>
  <si>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</si>
  <si>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</si>
  <si>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</si>
  <si>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</si>
  <si>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</si>
  <si>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</si>
  <si>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</si>
  <si>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</si>
  <si>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</si>
  <si>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</si>
  <si>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</si>
  <si>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</si>
  <si>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</si>
  <si>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</si>
  <si>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</si>
  <si>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</si>
  <si>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</si>
  <si>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</si>
  <si>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</si>
  <si>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</si>
  <si>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</si>
  <si>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</si>
  <si>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</si>
  <si>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</si>
  <si>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</si>
  <si>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</si>
  <si>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</si>
  <si>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</si>
  <si>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</si>
  <si>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</si>
  <si>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</si>
  <si>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</si>
  <si>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</si>
  <si>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</si>
  <si>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</si>
  <si>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</si>
  <si>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</si>
  <si>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</si>
  <si>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</si>
  <si>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</si>
  <si>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</si>
  <si>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</si>
  <si>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</si>
  <si>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</si>
  <si>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</si>
  <si>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</si>
  <si>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</si>
  <si>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</si>
  <si>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</si>
  <si>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</si>
  <si>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</si>
  <si>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</si>
  <si>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</si>
  <si>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</si>
  <si>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</si>
  <si>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</si>
  <si>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</si>
  <si>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</si>
  <si>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</si>
  <si>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</si>
  <si>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</si>
  <si>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</si>
  <si>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</si>
  <si>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</si>
  <si>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</si>
  <si>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</si>
  <si>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</si>
  <si>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</si>
  <si>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</si>
  <si>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</si>
  <si>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</si>
  <si>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</si>
  <si>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</si>
  <si>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</si>
  <si>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</si>
  <si>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</si>
  <si>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</si>
  <si>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</si>
  <si>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</si>
  <si>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</si>
  <si>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</si>
  <si>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</si>
  <si>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</si>
  <si>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</si>
  <si>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</si>
  <si>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</si>
  <si>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</si>
  <si>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</si>
  <si>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</si>
  <si>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</si>
  <si>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</si>
  <si>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</si>
  <si>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</si>
  <si>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</si>
  <si>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</si>
  <si>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</si>
  <si>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</si>
  <si>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</si>
  <si>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</si>
  <si>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</si>
  <si>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</si>
  <si>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</si>
  <si>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</si>
  <si>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</si>
  <si>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</si>
  <si>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</si>
  <si>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</si>
  <si>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</si>
  <si>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</si>
  <si>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</si>
  <si>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</si>
  <si>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</si>
  <si>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</si>
  <si>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</si>
  <si>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</si>
  <si>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</si>
  <si>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</si>
  <si>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</si>
  <si>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</si>
  <si>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</si>
  <si>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</si>
  <si>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</si>
  <si>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</si>
  <si>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</si>
  <si>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</si>
  <si>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</si>
  <si>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</si>
  <si>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</si>
  <si>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</si>
  <si>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</si>
  <si>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</si>
  <si>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</si>
  <si>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</si>
  <si>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</si>
  <si>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</si>
  <si>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</si>
  <si>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</si>
  <si>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</si>
  <si>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</si>
  <si>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</si>
  <si>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</si>
  <si>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</si>
  <si>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</si>
  <si>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</si>
  <si>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</si>
  <si>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</si>
  <si>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</si>
  <si>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</si>
  <si>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</si>
  <si>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</si>
  <si>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</si>
  <si>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</si>
  <si>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</si>
  <si>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</si>
  <si>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</si>
  <si>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</si>
  <si>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</si>
  <si>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</si>
  <si>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</si>
  <si>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</si>
  <si>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</si>
  <si>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</si>
  <si>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</si>
  <si>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</si>
  <si>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</si>
  <si>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</si>
  <si>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</si>
  <si>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</si>
  <si>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</si>
  <si>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</si>
  <si>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</si>
  <si>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</si>
  <si>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</si>
  <si>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</si>
  <si>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</si>
  <si>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</si>
  <si>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</si>
  <si>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</si>
  <si>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</si>
  <si>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</si>
  <si>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</si>
  <si>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</si>
  <si>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</si>
  <si>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</si>
  <si>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</si>
  <si>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</si>
  <si>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</si>
  <si>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</si>
  <si>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</si>
  <si>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</si>
  <si>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</si>
  <si>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</si>
  <si>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</si>
  <si>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</si>
  <si>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</si>
  <si>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</si>
  <si>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</si>
  <si>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</si>
  <si>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</si>
  <si>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</si>
  <si>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</si>
  <si>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</si>
  <si>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</si>
  <si>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</si>
  <si>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</si>
  <si>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</si>
  <si>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</si>
  <si>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</si>
  <si>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</si>
  <si>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</si>
  <si>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</si>
  <si>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</si>
  <si>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</si>
  <si>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</si>
  <si>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</si>
  <si>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</si>
  <si>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</si>
  <si>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</si>
  <si>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</si>
  <si>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</si>
  <si>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</si>
  <si>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</si>
  <si>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</si>
  <si>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</si>
  <si>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</si>
  <si>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</si>
  <si>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</si>
  <si>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</si>
  <si>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</si>
  <si>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</si>
  <si>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</si>
  <si>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</si>
  <si>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</si>
  <si>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</si>
  <si>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</si>
  <si>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</si>
  <si>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</si>
  <si>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</si>
  <si>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</si>
  <si>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</si>
  <si>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</si>
  <si>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</si>
  <si>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</si>
  <si>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</si>
  <si>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</si>
  <si>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</si>
  <si>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</si>
  <si>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</si>
  <si>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</si>
  <si>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</si>
  <si>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</si>
  <si>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</si>
  <si>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</si>
  <si>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</si>
  <si>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</si>
  <si>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</si>
  <si>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</si>
  <si>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</si>
  <si>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</si>
  <si>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</si>
  <si>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</si>
  <si>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</si>
  <si>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</si>
  <si>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</si>
  <si>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</si>
  <si>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</si>
  <si>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</si>
  <si>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</si>
  <si>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</si>
  <si>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</si>
  <si>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</si>
  <si>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</si>
  <si>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</si>
  <si>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</si>
  <si>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</si>
  <si>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</si>
  <si>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</si>
  <si>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</si>
  <si>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</si>
  <si>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</si>
  <si>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</si>
  <si>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</si>
  <si>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</si>
  <si>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</si>
  <si>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</si>
  <si>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</si>
  <si>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</si>
  <si>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</si>
  <si>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</si>
  <si>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</si>
  <si>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</si>
  <si>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</si>
  <si>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</si>
  <si>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</si>
  <si>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</si>
  <si>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</si>
  <si>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</si>
  <si>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</si>
  <si>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</si>
  <si>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</si>
  <si>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</si>
  <si>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</si>
  <si>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</si>
  <si>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</si>
  <si>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</si>
  <si>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</si>
  <si>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</si>
  <si>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</si>
  <si>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</si>
  <si>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</si>
  <si>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</si>
  <si>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</si>
  <si>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</si>
  <si>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</si>
  <si>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</si>
  <si>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</si>
  <si>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</si>
  <si>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</si>
  <si>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</si>
  <si>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</si>
  <si>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</si>
  <si>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</si>
  <si>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</si>
  <si>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</si>
  <si>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</si>
  <si>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</si>
  <si>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</si>
  <si>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</si>
  <si>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</si>
  <si>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</si>
  <si>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</si>
  <si>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</si>
  <si>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</si>
  <si>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</si>
  <si>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</si>
  <si>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</si>
  <si>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</si>
  <si>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</si>
  <si>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</si>
  <si>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</si>
  <si>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</si>
  <si>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</si>
  <si>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</si>
  <si>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</si>
  <si>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</si>
  <si>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</si>
  <si>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</si>
  <si>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</si>
  <si>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</si>
  <si>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</si>
  <si>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</si>
  <si>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</si>
  <si>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</si>
  <si>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</si>
  <si>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</si>
  <si>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</si>
  <si>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</si>
  <si>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</si>
  <si>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</si>
  <si>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</si>
  <si>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</si>
  <si>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</si>
  <si>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</si>
  <si>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</si>
  <si>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</si>
  <si>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</si>
  <si>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</si>
  <si>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</si>
  <si>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</si>
  <si>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</si>
  <si>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</si>
  <si>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</si>
  <si>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</si>
  <si>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</si>
  <si>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</si>
  <si>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</si>
  <si>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</si>
  <si>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</si>
  <si>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</si>
  <si>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</si>
  <si>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</si>
  <si>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</si>
  <si>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</si>
  <si>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</si>
  <si>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</si>
  <si>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</si>
  <si>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</si>
  <si>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</si>
  <si>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</si>
  <si>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</si>
  <si>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</si>
  <si>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</si>
  <si>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</si>
  <si>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</si>
  <si>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</si>
  <si>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</si>
  <si>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</si>
  <si>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</si>
  <si>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</si>
  <si>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</si>
  <si>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</si>
  <si>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</si>
  <si>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</si>
  <si>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</si>
  <si>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</si>
  <si>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</si>
  <si>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</si>
  <si>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</si>
  <si>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</si>
  <si>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</si>
  <si>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</si>
  <si>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</si>
  <si>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</si>
  <si>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</si>
  <si>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</si>
  <si>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</si>
  <si>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</si>
  <si>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</si>
  <si>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</si>
  <si>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</si>
  <si>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</si>
  <si>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</si>
  <si>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</si>
  <si>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</si>
  <si>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</si>
  <si>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</si>
  <si>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</si>
  <si>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</si>
  <si>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</si>
  <si>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</si>
  <si>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</si>
  <si>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</si>
  <si>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</si>
  <si>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</si>
  <si>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</si>
  <si>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</si>
  <si>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</si>
  <si>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</si>
  <si>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</si>
  <si>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</si>
  <si>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</si>
  <si>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</si>
  <si>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</si>
  <si>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</si>
  <si>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</si>
  <si>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</si>
  <si>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</si>
  <si>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</si>
  <si>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</si>
  <si>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</si>
  <si>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</si>
  <si>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</si>
  <si>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</si>
  <si>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</si>
  <si>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</si>
  <si>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</si>
  <si>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</si>
  <si>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</si>
  <si>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</si>
  <si>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</si>
  <si>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</si>
  <si>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</si>
  <si>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</si>
  <si>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</si>
  <si>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</si>
  <si>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</si>
  <si>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</si>
  <si>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</si>
  <si>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</si>
  <si>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</si>
  <si>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</si>
  <si>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</si>
  <si>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</si>
  <si>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</si>
  <si>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</si>
  <si>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</si>
  <si>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</si>
  <si>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</si>
  <si>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</si>
  <si>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</si>
  <si>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</si>
  <si>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</si>
  <si>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</si>
  <si>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</si>
  <si>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</si>
  <si>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</si>
  <si>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</si>
  <si>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</si>
  <si>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</si>
  <si>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</si>
  <si>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</si>
  <si>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</si>
  <si>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</si>
  <si>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</si>
  <si>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</si>
  <si>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</si>
  <si>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</si>
  <si>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</si>
  <si>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</si>
  <si>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</si>
  <si>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</si>
  <si>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</si>
  <si>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</si>
  <si>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</si>
  <si>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</si>
  <si>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</si>
  <si>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</si>
  <si>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</si>
  <si>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</si>
  <si>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</si>
  <si>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</si>
  <si>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</si>
  <si>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</si>
  <si>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</si>
  <si>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</si>
  <si>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</si>
  <si>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</si>
  <si>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</si>
  <si>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</si>
  <si>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</si>
  <si>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</si>
  <si>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</si>
  <si>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</si>
  <si>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</si>
  <si>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</si>
  <si>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</si>
  <si>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</si>
  <si>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</si>
  <si>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</si>
  <si>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</si>
  <si>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</si>
  <si>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</si>
  <si>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</si>
  <si>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</si>
  <si>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</si>
  <si>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</si>
  <si>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</si>
  <si>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</si>
  <si>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</si>
  <si>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</si>
  <si>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</si>
  <si>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</si>
  <si>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</si>
  <si>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</si>
  <si>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</si>
  <si>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</si>
  <si>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</si>
  <si>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</si>
  <si>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</si>
  <si>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</si>
  <si>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</si>
  <si>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</si>
  <si>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</si>
  <si>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</si>
  <si>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</si>
  <si>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</si>
  <si>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</si>
  <si>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</si>
  <si>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</si>
  <si>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</si>
  <si>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</si>
  <si>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</si>
  <si>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</si>
  <si>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</si>
  <si>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</si>
  <si>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</si>
  <si>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</si>
  <si>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</si>
  <si>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</si>
  <si>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</si>
  <si>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</si>
  <si>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</si>
  <si>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</si>
  <si>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</si>
  <si>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</si>
  <si>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</si>
  <si>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</si>
  <si>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</si>
  <si>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</si>
  <si>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</si>
  <si>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</si>
  <si>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</si>
  <si>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</si>
  <si>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</si>
  <si>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</si>
  <si>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</si>
  <si>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</si>
  <si>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</si>
  <si>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</si>
  <si>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</si>
  <si>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</si>
  <si>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</si>
  <si>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</si>
  <si>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</si>
  <si>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</si>
  <si>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</si>
  <si>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</si>
  <si>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</si>
  <si>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</si>
  <si>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</si>
  <si>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</si>
  <si>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</si>
  <si>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</si>
  <si>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</si>
  <si>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</si>
  <si>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</si>
  <si>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</si>
  <si>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</si>
  <si>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</si>
  <si>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</si>
  <si>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</si>
  <si>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</si>
  <si>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</si>
  <si>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</si>
  <si>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</si>
  <si>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</si>
  <si>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</si>
  <si>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</si>
  <si>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</si>
  <si>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</si>
  <si>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</si>
  <si>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</si>
  <si>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</si>
  <si>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</si>
  <si>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</si>
  <si>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</si>
  <si>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</si>
  <si>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</si>
  <si>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</si>
  <si>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</si>
  <si>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</si>
  <si>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</si>
  <si>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</si>
  <si>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</si>
  <si>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</si>
  <si>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</si>
  <si>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</si>
  <si>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</si>
  <si>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</si>
  <si>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</si>
  <si>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</si>
  <si>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</si>
  <si>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</si>
  <si>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</si>
  <si>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</si>
  <si>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</si>
  <si>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</si>
  <si>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</si>
  <si>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</si>
  <si>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</si>
  <si>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</si>
  <si>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</si>
  <si>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</si>
  <si>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</si>
  <si>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</si>
  <si>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</si>
  <si>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</si>
  <si>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</si>
  <si>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</si>
  <si>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</si>
  <si>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</si>
  <si>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</si>
  <si>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</si>
  <si>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</si>
  <si>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</si>
  <si>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</si>
  <si>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</si>
  <si>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</si>
  <si>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</si>
  <si>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</si>
  <si>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</si>
  <si>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</si>
  <si>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</si>
  <si>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</si>
  <si>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</si>
  <si>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</si>
  <si>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</si>
  <si>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</si>
  <si>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</si>
  <si>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</si>
  <si>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</si>
  <si>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</si>
  <si>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</si>
  <si>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</si>
  <si>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</si>
  <si>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</si>
  <si>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</si>
  <si>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</si>
  <si>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</si>
  <si>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</si>
  <si>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</si>
  <si>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</si>
  <si>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</si>
  <si>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</si>
  <si>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</si>
  <si>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</si>
  <si>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</si>
  <si>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</si>
  <si>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</si>
  <si>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</si>
  <si>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</si>
  <si>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</si>
  <si>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</si>
  <si>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</si>
  <si>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</si>
  <si>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</si>
  <si>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</si>
  <si>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</si>
  <si>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</si>
  <si>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</si>
  <si>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</si>
  <si>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</si>
  <si>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</si>
  <si>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</si>
  <si>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</si>
  <si>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</si>
  <si>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</si>
  <si>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</si>
  <si>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</si>
  <si>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</si>
  <si>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</si>
  <si>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</si>
  <si>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</si>
  <si>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</si>
  <si>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</si>
  <si>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</si>
  <si>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</si>
  <si>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</si>
  <si>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</si>
  <si>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</si>
  <si>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</si>
  <si>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</si>
  <si>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</si>
  <si>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</si>
  <si>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</si>
  <si>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</si>
  <si>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</si>
  <si>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</si>
  <si>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</si>
  <si>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</si>
  <si>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</si>
  <si>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</si>
  <si>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</si>
  <si>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</si>
  <si>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</si>
  <si>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</si>
  <si>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</si>
  <si>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</si>
  <si>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</si>
  <si>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</si>
  <si>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</si>
  <si>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</si>
  <si>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</si>
  <si>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</si>
  <si>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</si>
  <si>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</si>
  <si>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</si>
  <si>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</si>
  <si>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</si>
  <si>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</si>
  <si>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</si>
  <si>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</si>
  <si>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</si>
  <si>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</si>
  <si>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</si>
  <si>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</si>
  <si>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</si>
  <si>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</si>
  <si>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</si>
  <si>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</si>
  <si>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</si>
  <si>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</si>
  <si>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</si>
  <si>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</si>
  <si>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</si>
  <si>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</si>
  <si>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</si>
  <si>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</si>
  <si>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</si>
  <si>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</si>
  <si>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</si>
  <si>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</si>
  <si>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</si>
  <si>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</si>
  <si>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</si>
  <si>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</si>
  <si>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</si>
  <si>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</si>
  <si>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</si>
  <si>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</si>
  <si>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</si>
  <si>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</si>
  <si>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</si>
  <si>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</si>
  <si>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</si>
  <si>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</si>
  <si>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</si>
  <si>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</si>
  <si>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</si>
  <si>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</si>
  <si>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</si>
  <si>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</si>
  <si>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</si>
  <si>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</si>
  <si>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</si>
  <si>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</si>
  <si>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</si>
  <si>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</si>
  <si>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</si>
  <si>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</si>
  <si>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</si>
  <si>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</si>
  <si>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</si>
  <si>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</si>
  <si>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</si>
  <si>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</si>
  <si>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</si>
  <si>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</si>
  <si>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</si>
  <si>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</si>
  <si>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</si>
  <si>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</si>
  <si>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</si>
  <si>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</si>
  <si>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</si>
  <si>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</si>
  <si>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</si>
  <si>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</si>
  <si>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</si>
  <si>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</si>
  <si>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</si>
  <si>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</si>
  <si>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</si>
  <si>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</si>
  <si>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</si>
  <si>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</si>
  <si>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</si>
  <si>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</si>
  <si>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</si>
  <si>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</si>
  <si>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</si>
  <si>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</si>
  <si>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</si>
  <si>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</si>
  <si>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</si>
  <si>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</si>
  <si>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</si>
  <si>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</si>
  <si>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</si>
  <si>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</si>
  <si>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</si>
  <si>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</si>
  <si>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</si>
  <si>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</si>
  <si>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</si>
  <si>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</si>
  <si>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</si>
  <si>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</si>
  <si>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</si>
  <si>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</si>
  <si>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</si>
  <si>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</si>
  <si>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</si>
  <si>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</si>
  <si>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</si>
  <si>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</si>
  <si>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</si>
  <si>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</si>
  <si>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</si>
  <si>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</si>
  <si>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</si>
  <si>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</si>
  <si>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</si>
  <si>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</si>
  <si>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</si>
  <si>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</si>
  <si>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</si>
  <si>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</si>
  <si>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</si>
  <si>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</si>
  <si>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</si>
  <si>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</si>
  <si>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</si>
  <si>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</si>
  <si>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</si>
  <si>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</si>
  <si>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</si>
  <si>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</si>
  <si>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</si>
  <si>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</si>
  <si>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</si>
  <si>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</si>
  <si>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</si>
  <si>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</si>
  <si>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</si>
  <si>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</si>
  <si>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</si>
  <si>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</si>
  <si>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</si>
  <si>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</si>
  <si>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</si>
  <si>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</si>
  <si>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</si>
  <si>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</si>
  <si>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</si>
  <si>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</si>
  <si>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</si>
  <si>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</si>
  <si>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</si>
  <si>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</si>
  <si>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</si>
  <si>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</si>
  <si>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</si>
  <si>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</si>
  <si>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</si>
  <si>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</si>
  <si>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</si>
  <si>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</si>
  <si>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</si>
  <si>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</si>
  <si>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</si>
  <si>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</si>
  <si>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</si>
  <si>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</si>
  <si>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</si>
  <si>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</si>
  <si>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</si>
  <si>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</si>
  <si>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</si>
  <si>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</si>
  <si>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</si>
  <si>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</si>
  <si>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</si>
  <si>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</si>
  <si>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</si>
  <si>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</si>
  <si>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</si>
  <si>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</si>
  <si>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</si>
  <si>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</si>
  <si>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</si>
  <si>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</si>
  <si>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</si>
  <si>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</si>
  <si>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</si>
  <si>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</si>
  <si>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</si>
  <si>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</si>
  <si>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</si>
  <si>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</si>
  <si>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</si>
  <si>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</si>
  <si>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</si>
  <si>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</si>
  <si>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</si>
  <si>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</si>
  <si>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</si>
  <si>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</si>
  <si>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</si>
  <si>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</si>
  <si>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</si>
  <si>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</si>
  <si>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</si>
  <si>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</si>
  <si>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</si>
  <si>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</si>
  <si>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</si>
  <si>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</si>
  <si>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</si>
  <si>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</si>
  <si>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</si>
  <si>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</si>
  <si>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</si>
  <si>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</si>
  <si>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</si>
  <si>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</si>
  <si>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</si>
  <si>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</si>
  <si>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</si>
  <si>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</si>
  <si>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</si>
  <si>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</si>
  <si>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</si>
  <si>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</si>
  <si>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</si>
  <si>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</si>
  <si>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</si>
  <si>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</si>
  <si>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</si>
  <si>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</si>
  <si>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</si>
  <si>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</si>
  <si>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</si>
  <si>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</si>
  <si>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</si>
  <si>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</si>
  <si>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</si>
  <si>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</si>
  <si>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</si>
  <si>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</si>
  <si>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</si>
  <si>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</si>
  <si>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</si>
  <si>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</si>
  <si>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</si>
  <si>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</si>
  <si>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</si>
  <si>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</si>
  <si>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</si>
  <si>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</si>
  <si>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</si>
  <si>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</si>
  <si>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</si>
  <si>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</si>
  <si>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</si>
  <si>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</si>
  <si>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</si>
  <si>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</si>
  <si>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</si>
  <si>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</si>
  <si>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</si>
  <si>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</si>
  <si>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</si>
  <si>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</si>
  <si>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</si>
  <si>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</si>
  <si>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</si>
  <si>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</si>
  <si>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</si>
  <si>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</si>
  <si>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</si>
  <si>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</si>
  <si>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</si>
  <si>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</si>
  <si>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</si>
  <si>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</si>
  <si>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</si>
  <si>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</si>
  <si>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</si>
  <si>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</si>
  <si>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</si>
  <si>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</si>
  <si>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</si>
  <si>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</si>
  <si>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</si>
  <si>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</si>
  <si>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</si>
  <si>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</si>
  <si>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</si>
  <si>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</si>
  <si>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</si>
  <si>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</si>
  <si>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</si>
  <si>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</si>
  <si>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</si>
  <si>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</si>
  <si>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</si>
  <si>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</si>
  <si>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</si>
  <si>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</si>
  <si>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</si>
  <si>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</si>
  <si>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</si>
  <si>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</si>
  <si>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</si>
  <si>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</si>
  <si>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</si>
  <si>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</si>
  <si>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</si>
  <si>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</si>
  <si>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</si>
  <si>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</si>
  <si>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</si>
  <si>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</si>
  <si>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</si>
  <si>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</si>
  <si>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</si>
  <si>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</si>
  <si>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</si>
  <si>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</si>
  <si>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</si>
  <si>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</si>
  <si>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</si>
  <si>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</si>
  <si>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</si>
  <si>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</si>
  <si>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</si>
  <si>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</si>
  <si>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</si>
  <si>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</si>
  <si>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</si>
  <si>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</si>
  <si>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</si>
  <si>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</si>
  <si>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</si>
  <si>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</si>
  <si>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</si>
  <si>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</si>
  <si>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</si>
  <si>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</si>
  <si>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</si>
  <si>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</si>
  <si>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</si>
  <si>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</si>
  <si>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</si>
  <si>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</si>
  <si>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</si>
  <si>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</si>
  <si>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</si>
  <si>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</si>
  <si>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</si>
  <si>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</si>
  <si>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</si>
  <si>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</si>
  <si>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</si>
  <si>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</si>
  <si>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</si>
  <si>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</si>
  <si>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</si>
  <si>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</si>
  <si>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</si>
  <si>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</si>
  <si>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</si>
  <si>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</si>
  <si>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</si>
  <si>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</si>
  <si>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</si>
  <si>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</si>
  <si>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</si>
  <si>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</si>
  <si>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</si>
  <si>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</si>
  <si>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</si>
  <si>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</si>
  <si>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</si>
  <si>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</si>
  <si>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</si>
  <si>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</si>
  <si>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</si>
  <si>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</si>
  <si>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</si>
  <si>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</si>
  <si>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</si>
  <si>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</si>
  <si>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</si>
  <si>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</si>
  <si>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</si>
  <si>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</si>
  <si>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</si>
  <si>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</si>
  <si>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</si>
  <si>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</si>
  <si>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</si>
  <si>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</si>
  <si>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</si>
  <si>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</si>
  <si>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</si>
  <si>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</si>
  <si>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</si>
  <si>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</si>
  <si>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</si>
  <si>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</si>
  <si>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</si>
  <si>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</si>
  <si>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</si>
  <si>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</si>
  <si>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</si>
  <si>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</si>
  <si>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</si>
  <si>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</si>
  <si>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</si>
  <si>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</si>
  <si>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</si>
  <si>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</si>
  <si>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</si>
  <si>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</si>
  <si>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</si>
  <si>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</si>
  <si>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</si>
  <si>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</si>
  <si>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</si>
  <si>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</si>
  <si>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</si>
  <si>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</si>
  <si>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</si>
  <si>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</si>
  <si>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</si>
  <si>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</si>
  <si>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</si>
  <si>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</si>
  <si>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</si>
  <si>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</si>
  <si>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</si>
  <si>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</si>
  <si>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</si>
  <si>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</si>
  <si>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</si>
  <si>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</si>
  <si>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</si>
  <si>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</si>
  <si>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</si>
  <si>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</si>
  <si>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</si>
  <si>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</si>
  <si>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</si>
  <si>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</si>
  <si>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</si>
  <si>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</si>
  <si>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</si>
  <si>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</si>
  <si>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</si>
  <si>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</si>
  <si>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</si>
  <si>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</si>
  <si>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</si>
  <si>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</si>
  <si>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</si>
  <si>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</si>
  <si>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</si>
  <si>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</si>
  <si>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</si>
  <si>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</si>
  <si>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</si>
  <si>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</si>
  <si>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</si>
  <si>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</si>
  <si>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</si>
  <si>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</si>
  <si>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</si>
  <si>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</si>
  <si>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</si>
  <si>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</si>
  <si>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</si>
  <si>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</si>
  <si>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</si>
  <si>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</si>
  <si>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</si>
  <si>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</si>
  <si>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</si>
  <si>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</si>
  <si>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</si>
  <si>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</si>
  <si>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</si>
  <si>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</si>
  <si>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</si>
  <si>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</si>
  <si>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</si>
  <si>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</si>
  <si>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</si>
  <si>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</si>
  <si>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</si>
  <si>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</si>
  <si>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</si>
  <si>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</si>
  <si>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</si>
  <si>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</si>
  <si>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</si>
  <si>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</si>
  <si>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</si>
  <si>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</si>
  <si>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</si>
  <si>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</si>
  <si>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</si>
  <si>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</si>
  <si>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</si>
  <si>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</si>
  <si>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</si>
  <si>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</si>
  <si>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</si>
  <si>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</si>
  <si>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</si>
  <si>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</si>
  <si>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</si>
  <si>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</si>
  <si>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</si>
  <si>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</si>
  <si>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</si>
  <si>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</si>
  <si>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</si>
  <si>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</si>
  <si>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</si>
  <si>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</si>
  <si>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</si>
  <si>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</si>
  <si>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</si>
  <si>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</si>
  <si>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</si>
  <si>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</si>
  <si>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</si>
  <si>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</si>
  <si>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</si>
  <si>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</si>
  <si>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</si>
  <si>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</si>
  <si>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</si>
  <si>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</si>
  <si>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</si>
  <si>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</si>
  <si>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</si>
  <si>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</si>
  <si>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</si>
  <si>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</si>
  <si>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</si>
  <si>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</si>
  <si>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</si>
  <si>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</si>
  <si>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</si>
  <si>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</si>
  <si>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</si>
  <si>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</si>
  <si>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</si>
  <si>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</si>
  <si>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</si>
  <si>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</si>
  <si>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</si>
  <si>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</si>
  <si>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</si>
  <si>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</si>
  <si>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</si>
  <si>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</si>
  <si>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</si>
  <si>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</si>
  <si>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</si>
  <si>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</si>
  <si>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</si>
  <si>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</si>
  <si>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</si>
  <si>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</si>
  <si>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</si>
  <si>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</si>
  <si>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</si>
  <si>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</si>
  <si>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</si>
  <si>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</si>
  <si>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</si>
  <si>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</si>
  <si>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</si>
  <si>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</si>
  <si>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</si>
  <si>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</si>
  <si>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</si>
  <si>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</si>
  <si>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</si>
  <si>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</si>
  <si>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</si>
  <si>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</si>
  <si>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</si>
  <si>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</si>
  <si>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</si>
  <si>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</si>
  <si>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</si>
  <si>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</si>
  <si>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</si>
  <si>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</si>
  <si>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</si>
  <si>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</si>
  <si>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</si>
  <si>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</si>
  <si>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</si>
  <si>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</si>
  <si>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</si>
  <si>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</si>
  <si>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</si>
  <si>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</si>
  <si>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</si>
  <si>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</si>
  <si>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</si>
  <si>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</si>
  <si>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</si>
  <si>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</si>
  <si>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</si>
  <si>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</si>
  <si>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</si>
  <si>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</si>
  <si>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</si>
  <si>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</si>
  <si>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</si>
  <si>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</si>
  <si>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</si>
  <si>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</si>
  <si>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</si>
  <si>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</si>
  <si>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</si>
  <si>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</si>
  <si>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</si>
  <si>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</si>
  <si>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</si>
  <si>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</si>
  <si>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</si>
  <si>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</si>
  <si>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</si>
  <si>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</si>
  <si>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</si>
  <si>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</si>
  <si>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</si>
  <si>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</si>
  <si>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</si>
  <si>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</si>
  <si>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</si>
  <si>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</si>
  <si>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</si>
  <si>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</si>
  <si>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</si>
  <si>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</si>
  <si>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</si>
  <si>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</si>
  <si>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</si>
  <si>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</si>
  <si>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</si>
  <si>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</si>
  <si>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</si>
  <si>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</si>
  <si>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</si>
  <si>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</si>
  <si>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</si>
  <si>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</si>
  <si>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</si>
  <si>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</si>
  <si>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</si>
  <si>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</si>
  <si>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</si>
  <si>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</si>
  <si>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</si>
  <si>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</si>
  <si>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</si>
  <si>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</si>
  <si>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</si>
  <si>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</si>
  <si>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</si>
  <si>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</si>
  <si>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</si>
  <si>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</si>
  <si>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</si>
  <si>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</si>
  <si>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</si>
  <si>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</si>
  <si>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</si>
  <si>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</si>
  <si>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</si>
  <si>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</si>
  <si>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</si>
  <si>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</si>
  <si>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</si>
  <si>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</si>
  <si>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</si>
  <si>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</si>
  <si>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</si>
  <si>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</si>
  <si>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</si>
  <si>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</si>
  <si>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</si>
  <si>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</si>
  <si>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</si>
  <si>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</si>
  <si>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</si>
  <si>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</si>
  <si>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</si>
  <si>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</si>
  <si>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</si>
  <si>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</si>
  <si>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</si>
  <si>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</si>
  <si>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</si>
  <si>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</si>
  <si>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</si>
  <si>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</si>
  <si>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</si>
  <si>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</si>
  <si>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</si>
  <si>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</si>
  <si>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</si>
  <si>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</si>
  <si>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</si>
  <si>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</si>
  <si>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</si>
  <si>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</si>
  <si>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</si>
  <si>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</si>
  <si>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</si>
  <si>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</si>
  <si>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</si>
  <si>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</si>
  <si>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</si>
  <si>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</si>
  <si>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</si>
  <si>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</si>
  <si>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</si>
  <si>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</si>
  <si>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</si>
  <si>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</si>
  <si>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</si>
  <si>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</si>
  <si>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</si>
  <si>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</si>
  <si>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</si>
  <si>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</si>
  <si>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</si>
  <si>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</si>
  <si>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</si>
  <si>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</si>
  <si>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</si>
  <si>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</si>
  <si>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</si>
  <si>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</si>
  <si>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</si>
  <si>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</si>
  <si>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</si>
  <si>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</si>
  <si>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</si>
  <si>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</si>
  <si>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</si>
  <si>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</si>
  <si>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</si>
  <si>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</si>
  <si>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</si>
  <si>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</si>
  <si>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</si>
  <si>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</si>
  <si>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</si>
  <si>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</si>
  <si>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</si>
  <si>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</si>
  <si>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</si>
  <si>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</si>
  <si>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</si>
  <si>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</si>
  <si>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</si>
  <si>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</si>
  <si>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</si>
  <si>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</si>
  <si>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</si>
  <si>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</si>
  <si>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</si>
  <si>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</si>
  <si>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</si>
  <si>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</si>
  <si>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</si>
  <si>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</si>
  <si>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</si>
  <si>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</si>
  <si>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</si>
  <si>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</si>
  <si>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</si>
  <si>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</si>
  <si>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</si>
  <si>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</si>
  <si>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</si>
  <si>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</si>
  <si>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</si>
  <si>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</si>
  <si>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</si>
  <si>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</si>
  <si>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</si>
  <si>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</si>
  <si>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</si>
  <si>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</si>
  <si>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</si>
  <si>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</si>
  <si>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</si>
  <si>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</si>
  <si>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</si>
  <si>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</si>
  <si>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</si>
  <si>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</si>
  <si>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</si>
  <si>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</si>
  <si>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</si>
  <si>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</si>
  <si>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</si>
  <si>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</si>
  <si>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</si>
  <si>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</si>
  <si>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</si>
  <si>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</si>
  <si>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</si>
  <si>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</si>
  <si>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</si>
  <si>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</si>
  <si>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</si>
  <si>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</si>
  <si>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</si>
  <si>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</si>
  <si>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</si>
  <si>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</si>
  <si>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</si>
  <si>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</si>
  <si>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</si>
  <si>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</si>
  <si>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</si>
  <si>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</si>
  <si>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</si>
  <si>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</si>
  <si>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</si>
  <si>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</si>
  <si>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</si>
  <si>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</si>
  <si>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</si>
  <si>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</si>
  <si>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</si>
  <si>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</si>
  <si>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</si>
  <si>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</si>
  <si>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</si>
  <si>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</si>
  <si>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</si>
  <si>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</si>
  <si>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</si>
  <si>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</si>
  <si>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</si>
  <si>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</si>
  <si>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</si>
  <si>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</si>
  <si>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</si>
  <si>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</si>
  <si>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</si>
  <si>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</si>
  <si>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</si>
  <si>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</si>
  <si>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</si>
  <si>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</si>
  <si>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</si>
  <si>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</si>
  <si>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</si>
  <si>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</si>
  <si>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</si>
  <si>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</si>
  <si>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</si>
  <si>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</si>
  <si>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</si>
  <si>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</si>
  <si>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</si>
  <si>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</si>
  <si>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</si>
  <si>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</si>
  <si>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</si>
  <si>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</si>
  <si>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</si>
  <si>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</si>
  <si>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</si>
  <si>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</si>
  <si>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</si>
  <si>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</si>
  <si>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</si>
  <si>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</si>
  <si>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</si>
  <si>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</si>
  <si>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</si>
  <si>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</si>
  <si>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</si>
  <si>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</si>
  <si>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</si>
  <si>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</si>
  <si>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</si>
  <si>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</si>
  <si>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</si>
  <si>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</si>
  <si>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</si>
  <si>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</si>
  <si>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</si>
  <si>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</si>
  <si>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</si>
  <si>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</si>
  <si>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</si>
  <si>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</si>
  <si>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</si>
  <si>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</si>
  <si>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</si>
  <si>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</si>
  <si>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</si>
  <si>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</si>
  <si>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</si>
  <si>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</si>
  <si>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</si>
  <si>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</si>
  <si>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</si>
  <si>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</si>
  <si>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</si>
  <si>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</si>
  <si>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</si>
  <si>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</si>
  <si>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</si>
  <si>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</si>
  <si>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</si>
  <si>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</si>
  <si>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</si>
  <si>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</si>
  <si>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</si>
  <si>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</si>
  <si>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</si>
  <si>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</si>
  <si>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</si>
  <si>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</si>
  <si>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</si>
  <si>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</si>
  <si>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</si>
  <si>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</si>
  <si>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</si>
  <si>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</si>
  <si>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</si>
  <si>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</si>
  <si>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</si>
  <si>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</si>
  <si>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</si>
  <si>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</si>
  <si>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</si>
  <si>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</si>
  <si>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</si>
  <si>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</si>
  <si>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</si>
  <si>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</si>
  <si>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</si>
  <si>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</si>
  <si>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</si>
  <si>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</si>
  <si>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</si>
  <si>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</si>
  <si>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</si>
  <si>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</si>
  <si>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</si>
  <si>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</si>
  <si>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</si>
  <si>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</si>
  <si>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</si>
  <si>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</si>
  <si>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</si>
  <si>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</si>
  <si>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</si>
  <si>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</si>
  <si>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</si>
  <si>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</si>
  <si>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</si>
  <si>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</si>
  <si>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</si>
  <si>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</si>
  <si>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</si>
  <si>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</si>
  <si>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</si>
  <si>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</si>
  <si>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</si>
  <si>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</si>
  <si>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</si>
  <si>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</si>
  <si>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</si>
  <si>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</si>
  <si>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</si>
  <si>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</si>
  <si>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</si>
  <si>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</si>
  <si>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</si>
  <si>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</si>
  <si>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</si>
  <si>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</si>
  <si>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</si>
  <si>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</si>
  <si>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</si>
  <si>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</si>
  <si>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</si>
  <si>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</si>
  <si>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</si>
  <si>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</si>
  <si>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</si>
  <si>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</si>
  <si>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</si>
  <si>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</si>
  <si>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</si>
  <si>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</si>
  <si>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</si>
  <si>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</si>
  <si>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</si>
  <si>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</si>
  <si>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</si>
  <si>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</si>
  <si>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</si>
  <si>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</si>
  <si>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</si>
  <si>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</si>
  <si>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</si>
  <si>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</si>
  <si>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</si>
  <si>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</si>
  <si>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</si>
  <si>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</si>
  <si>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</si>
  <si>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</si>
  <si>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</si>
  <si>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</si>
  <si>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</si>
  <si>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</si>
  <si>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</si>
  <si>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</si>
  <si>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</si>
  <si>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</si>
  <si>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</si>
  <si>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</si>
  <si>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</si>
  <si>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</si>
  <si>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</si>
  <si>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</si>
  <si>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</si>
  <si>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</si>
  <si>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</si>
  <si>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</si>
  <si>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</si>
  <si>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</si>
  <si>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</si>
  <si>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</si>
  <si>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</si>
  <si>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</si>
  <si>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</si>
  <si>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</si>
  <si>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</si>
  <si>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</si>
  <si>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</si>
  <si>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</si>
  <si>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</si>
  <si>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</si>
  <si>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</si>
  <si>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</si>
  <si>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</si>
  <si>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</si>
  <si>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</si>
  <si>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</si>
  <si>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</si>
  <si>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</si>
  <si>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</si>
  <si>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</si>
  <si>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</si>
  <si>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</si>
  <si>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</si>
  <si>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</si>
  <si>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</si>
  <si>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</si>
  <si>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</si>
  <si>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</si>
  <si>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</si>
  <si>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</si>
  <si>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</si>
  <si>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</si>
  <si>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</si>
  <si>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</si>
  <si>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</si>
  <si>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</si>
  <si>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</si>
  <si>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</si>
  <si>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</si>
  <si>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</si>
  <si>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</si>
  <si>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</si>
  <si>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</si>
  <si>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</si>
  <si>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</si>
  <si>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</si>
  <si>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</si>
  <si>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</si>
  <si>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</si>
  <si>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</si>
  <si>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</si>
  <si>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</si>
  <si>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</si>
  <si>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</si>
  <si>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</si>
  <si>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</si>
  <si>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</si>
  <si>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</si>
  <si>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</si>
  <si>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</si>
  <si>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</si>
  <si>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</si>
  <si>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</si>
  <si>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</si>
  <si>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</si>
  <si>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</si>
  <si>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</si>
  <si>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</si>
  <si>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</si>
  <si>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</si>
  <si>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</si>
  <si>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</si>
  <si>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</si>
  <si>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</si>
  <si>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</si>
  <si>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</si>
  <si>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</si>
  <si>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</si>
  <si>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</si>
  <si>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</si>
  <si>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</si>
  <si>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</si>
  <si>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</si>
  <si>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</si>
  <si>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</si>
  <si>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</si>
  <si>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</si>
  <si>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</si>
  <si>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</si>
  <si>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</si>
  <si>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</si>
  <si>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</si>
  <si>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</si>
  <si>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</si>
  <si>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</si>
  <si>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</si>
  <si>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</si>
  <si>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</si>
  <si>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</si>
  <si>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</si>
  <si>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</si>
  <si>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</si>
  <si>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</si>
  <si>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</si>
  <si>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</si>
  <si>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</si>
  <si>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</si>
  <si>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</si>
  <si>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</si>
  <si>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</si>
  <si>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</si>
  <si>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</si>
  <si>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</si>
  <si>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</si>
  <si>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</si>
  <si>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</si>
  <si>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</si>
  <si>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</si>
  <si>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</si>
  <si>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</si>
  <si>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</si>
  <si>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</si>
  <si>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</si>
  <si>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</si>
  <si>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</si>
  <si>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</si>
  <si>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</si>
  <si>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</si>
  <si>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</si>
  <si>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</si>
  <si>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</si>
  <si>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</si>
  <si>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</si>
  <si>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</si>
  <si>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</si>
  <si>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</si>
  <si>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</si>
  <si>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</si>
  <si>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</si>
  <si>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</si>
  <si>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</si>
  <si>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</si>
  <si>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</si>
  <si>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</si>
  <si>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</si>
  <si>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</si>
  <si>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</si>
  <si>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</si>
  <si>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</si>
  <si>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</si>
  <si>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</si>
  <si>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</si>
  <si>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</si>
  <si>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</si>
  <si>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</si>
  <si>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</si>
  <si>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</si>
  <si>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</si>
  <si>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</si>
  <si>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</si>
  <si>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</si>
  <si>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</si>
  <si>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</si>
  <si>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</si>
  <si>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</si>
  <si>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</si>
  <si>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</si>
  <si>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</si>
  <si>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</si>
  <si>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</si>
  <si>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</si>
  <si>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</si>
  <si>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</si>
  <si>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</si>
  <si>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</si>
  <si>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</si>
  <si>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</si>
  <si>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</si>
  <si>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</si>
  <si>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</si>
  <si>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</si>
  <si>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</si>
  <si>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</si>
  <si>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</si>
  <si>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</si>
  <si>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</si>
  <si>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</si>
  <si>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</si>
  <si>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</si>
  <si>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</si>
  <si>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</si>
  <si>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</si>
  <si>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</si>
  <si>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</si>
  <si>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</si>
  <si>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</si>
  <si>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</si>
  <si>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</si>
  <si>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</si>
  <si>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</si>
  <si>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</si>
  <si>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</si>
  <si>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</si>
  <si>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</si>
  <si>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</si>
  <si>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</si>
  <si>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</si>
  <si>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</si>
  <si>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</si>
  <si>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</si>
  <si>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</si>
  <si>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</si>
  <si>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</si>
  <si>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</si>
  <si>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</si>
  <si>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</si>
  <si>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</si>
  <si>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</si>
  <si>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</si>
  <si>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</si>
  <si>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</si>
  <si>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</si>
  <si>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</si>
  <si>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</si>
  <si>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</si>
  <si>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</si>
  <si>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</si>
  <si>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</si>
  <si>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</si>
  <si>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</si>
  <si>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</si>
  <si>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</si>
  <si>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</si>
  <si>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</si>
  <si>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</si>
  <si>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</si>
  <si>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</si>
  <si>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</si>
  <si>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</si>
  <si>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</si>
  <si>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</si>
  <si>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</si>
  <si>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</si>
  <si>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</si>
  <si>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</si>
  <si>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</si>
  <si>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</si>
  <si>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</si>
  <si>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</si>
  <si>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</si>
  <si>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</si>
  <si>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</si>
  <si>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</si>
  <si>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</si>
  <si>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</si>
  <si>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</si>
  <si>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</si>
  <si>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</si>
  <si>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</si>
  <si>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</si>
  <si>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</si>
  <si>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</si>
  <si>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</si>
  <si>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</si>
  <si>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</si>
  <si>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</si>
  <si>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</si>
  <si>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</si>
  <si>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</si>
  <si>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</si>
  <si>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</si>
  <si>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</si>
  <si>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</si>
  <si>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</si>
  <si>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</si>
  <si>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</si>
  <si>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</si>
  <si>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</si>
  <si>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</si>
  <si>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</si>
  <si>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</si>
  <si>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</si>
  <si>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</si>
  <si>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</si>
  <si>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</si>
  <si>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</si>
  <si>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</si>
  <si>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</si>
  <si>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</si>
  <si>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</si>
  <si>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</si>
  <si>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</si>
  <si>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</si>
  <si>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</si>
  <si>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</si>
  <si>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</si>
  <si>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</si>
  <si>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</si>
  <si>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</si>
  <si>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</si>
  <si>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</si>
  <si>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</si>
  <si>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</si>
  <si>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</si>
  <si>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</si>
  <si>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</si>
  <si>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</si>
  <si>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</si>
  <si>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</si>
  <si>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</si>
  <si>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</si>
  <si>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</si>
  <si>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</si>
  <si>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</si>
  <si>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</si>
  <si>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</si>
  <si>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</si>
  <si>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</si>
  <si>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</si>
  <si>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</si>
  <si>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</si>
  <si>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</si>
  <si>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</si>
  <si>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</si>
  <si>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</si>
  <si>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</si>
  <si>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</si>
  <si>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</si>
  <si>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</si>
  <si>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</si>
  <si>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</si>
  <si>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</si>
  <si>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</si>
  <si>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</si>
  <si>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</si>
  <si>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</si>
  <si>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</si>
  <si>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</si>
  <si>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</si>
  <si>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</si>
  <si>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</si>
  <si>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</si>
  <si>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</si>
  <si>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</si>
  <si>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</si>
  <si>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</si>
  <si>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</si>
  <si>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</si>
  <si>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</si>
  <si>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</si>
  <si>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</si>
  <si>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</si>
  <si>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</si>
  <si>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</si>
  <si>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</si>
  <si>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</si>
  <si>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</si>
  <si>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</si>
  <si>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</si>
  <si>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</si>
  <si>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</si>
  <si>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</si>
  <si>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</si>
  <si>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</si>
  <si>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</si>
  <si>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</si>
  <si>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</si>
  <si>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</si>
  <si>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</si>
  <si>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</si>
  <si>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</si>
  <si>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</si>
  <si>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</si>
  <si>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</si>
  <si>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</si>
  <si>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</si>
  <si>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</si>
  <si>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</si>
  <si>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</si>
  <si>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</si>
  <si>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</si>
  <si>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</si>
  <si>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</si>
  <si>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</si>
  <si>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</si>
  <si>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</si>
  <si>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</si>
  <si>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</si>
  <si>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</si>
  <si>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</si>
  <si>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</si>
  <si>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</si>
  <si>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</si>
  <si>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</si>
  <si>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</si>
  <si>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</si>
  <si>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</si>
  <si>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</si>
  <si>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</si>
  <si>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</si>
  <si>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</si>
  <si>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</si>
  <si>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</si>
  <si>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</si>
  <si>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</si>
  <si>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</si>
  <si>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</si>
  <si>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</si>
  <si>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</si>
  <si>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</si>
  <si>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</si>
  <si>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</si>
  <si>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</si>
  <si>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</si>
  <si>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</si>
  <si>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</si>
  <si>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</si>
  <si>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</si>
  <si>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</si>
  <si>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</si>
  <si>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</si>
  <si>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</si>
  <si>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</si>
  <si>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</si>
  <si>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</si>
  <si>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</si>
  <si>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</si>
  <si>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</si>
  <si>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</si>
  <si>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</si>
  <si>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</si>
  <si>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</si>
  <si>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</si>
  <si>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</si>
  <si>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</si>
  <si>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</si>
  <si>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</si>
  <si>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</si>
  <si>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</si>
  <si>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</si>
  <si>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</si>
  <si>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</si>
  <si>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</si>
  <si>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</si>
  <si>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</si>
  <si>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</si>
  <si>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</si>
  <si>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</si>
  <si>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</si>
  <si>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</si>
  <si>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</si>
  <si>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</si>
  <si>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</si>
  <si>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</si>
  <si>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</si>
  <si>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</si>
  <si>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</si>
  <si>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</si>
  <si>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</si>
  <si>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</si>
  <si>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</si>
  <si>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</si>
  <si>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</si>
  <si>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</si>
  <si>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</si>
  <si>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</si>
  <si>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</si>
  <si>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</si>
  <si>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</si>
  <si>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</si>
  <si>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</si>
  <si>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</si>
  <si>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</si>
  <si>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</si>
  <si>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</si>
  <si>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</si>
  <si>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</si>
  <si>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</si>
  <si>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</si>
  <si>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</si>
  <si>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</si>
  <si>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</si>
  <si>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</si>
  <si>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</si>
  <si>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</si>
  <si>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</si>
  <si>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</si>
  <si>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</si>
  <si>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</si>
  <si>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</si>
  <si>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</si>
  <si>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</si>
  <si>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</si>
  <si>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</si>
  <si>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</si>
  <si>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</si>
  <si>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</si>
  <si>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</si>
  <si>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</si>
  <si>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</si>
  <si>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</si>
  <si>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</si>
  <si>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</si>
  <si>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</si>
  <si>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</si>
  <si>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</si>
  <si>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</si>
  <si>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</si>
  <si>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</si>
  <si>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</si>
  <si>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</si>
  <si>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</si>
  <si>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</si>
  <si>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</si>
  <si>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</si>
  <si>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</si>
  <si>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</si>
  <si>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</si>
  <si>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</si>
  <si>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</si>
  <si>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</si>
  <si>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</si>
  <si>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</si>
  <si>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</si>
  <si>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</si>
  <si>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</si>
  <si>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</si>
  <si>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</si>
  <si>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</si>
  <si>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</si>
  <si>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</si>
  <si>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</si>
  <si>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</si>
  <si>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</si>
  <si>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</si>
  <si>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</si>
  <si>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</si>
  <si>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</si>
  <si>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</si>
  <si>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</si>
  <si>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</si>
  <si>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</si>
  <si>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</si>
  <si>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</si>
  <si>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</si>
  <si>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</si>
  <si>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</si>
  <si>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</si>
  <si>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</si>
  <si>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</si>
  <si>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</si>
  <si>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</si>
  <si>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</si>
  <si>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</si>
  <si>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</si>
  <si>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</si>
  <si>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</si>
  <si>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</si>
  <si>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</si>
  <si>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</si>
  <si>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</si>
  <si>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</si>
  <si>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</si>
  <si>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</si>
  <si>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</si>
  <si>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</si>
  <si>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</si>
  <si>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</si>
  <si>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</si>
  <si>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</si>
  <si>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</si>
  <si>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</si>
  <si>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</si>
  <si>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</si>
  <si>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</si>
  <si>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</si>
  <si>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</si>
  <si>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</si>
  <si>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</si>
  <si>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</si>
  <si>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</si>
  <si>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</si>
  <si>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</si>
  <si>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</si>
  <si>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</si>
  <si>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</si>
  <si>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</si>
  <si>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</si>
  <si>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</si>
  <si>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</si>
  <si>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</si>
  <si>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</si>
  <si>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</si>
  <si>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</si>
  <si>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</si>
  <si>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</si>
  <si>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</si>
  <si>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</si>
  <si>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</si>
  <si>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</si>
  <si>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</si>
  <si>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</si>
  <si>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</si>
  <si>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</si>
  <si>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</si>
  <si>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</si>
  <si>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</si>
  <si>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</si>
  <si>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</si>
  <si>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</si>
  <si>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</si>
  <si>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</si>
  <si>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</si>
  <si>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</si>
  <si>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</si>
  <si>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</si>
  <si>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</si>
  <si>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</si>
  <si>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</si>
  <si>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</si>
  <si>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</si>
  <si>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</si>
  <si>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</si>
  <si>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</si>
  <si>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</si>
  <si>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</si>
  <si>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</si>
  <si>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</si>
  <si>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</si>
  <si>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</si>
  <si>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</si>
  <si>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</si>
  <si>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</si>
  <si>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</si>
  <si>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</si>
  <si>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</si>
  <si>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</si>
  <si>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</si>
  <si>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</si>
  <si>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</si>
  <si>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</si>
  <si>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</si>
  <si>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</si>
  <si>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</si>
  <si>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</si>
  <si>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</si>
  <si>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</si>
  <si>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</si>
  <si>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</si>
  <si>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</si>
  <si>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</si>
  <si>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</si>
  <si>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</si>
  <si>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</si>
  <si>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</si>
  <si>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</si>
  <si>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</si>
  <si>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</si>
  <si>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</si>
  <si>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</si>
  <si>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</si>
  <si>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</si>
  <si>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</si>
  <si>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</si>
  <si>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</si>
  <si>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</si>
  <si>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</si>
  <si>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</si>
  <si>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</si>
  <si>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</si>
  <si>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</si>
  <si>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</si>
  <si>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</si>
  <si>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</si>
  <si>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</si>
  <si>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</si>
  <si>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</si>
  <si>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</si>
  <si>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</si>
  <si>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</si>
  <si>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</si>
  <si>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</si>
  <si>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</si>
  <si>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</si>
  <si>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</si>
  <si>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</si>
  <si>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</si>
  <si>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</si>
  <si>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</si>
  <si>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</si>
  <si>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</si>
  <si>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</si>
  <si>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</si>
  <si>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</si>
  <si>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</si>
  <si>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</si>
  <si>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</si>
  <si>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</si>
  <si>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</si>
  <si>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</si>
  <si>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</si>
  <si>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</si>
  <si>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</si>
  <si>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</si>
  <si>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</si>
  <si>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</si>
  <si>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</si>
  <si>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</si>
  <si>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</si>
  <si>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</si>
  <si>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</si>
  <si>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</si>
  <si>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</si>
  <si>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</si>
  <si>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</si>
  <si>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</si>
  <si>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</si>
  <si>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</si>
  <si>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</si>
  <si>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</si>
  <si>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</si>
  <si>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</si>
  <si>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</si>
  <si>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</si>
  <si>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</si>
  <si>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</si>
  <si>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</si>
  <si>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</si>
  <si>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</si>
  <si>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</si>
  <si>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</si>
  <si>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</si>
  <si>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</si>
  <si>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</si>
  <si>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</si>
  <si>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</si>
  <si>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</si>
  <si>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</si>
  <si>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</si>
  <si>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</si>
  <si>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</si>
  <si>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</si>
  <si>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</si>
  <si>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</si>
  <si>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</si>
  <si>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</si>
  <si>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</si>
  <si>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</si>
  <si>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</si>
  <si>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</si>
  <si>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</si>
  <si>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</si>
  <si>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</si>
  <si>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</si>
  <si>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</si>
  <si>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</si>
  <si>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</si>
  <si>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</si>
  <si>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</si>
  <si>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</si>
  <si>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</si>
  <si>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</si>
  <si>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</si>
  <si>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</si>
  <si>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</si>
  <si>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</si>
  <si>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</si>
  <si>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</si>
  <si>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</si>
  <si>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</si>
  <si>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</si>
  <si>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</si>
  <si>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</si>
  <si>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</si>
  <si>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</si>
  <si>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</si>
  <si>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</si>
  <si>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</si>
  <si>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</si>
  <si>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</si>
  <si>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</si>
  <si>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</si>
  <si>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</si>
  <si>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</si>
  <si>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</si>
  <si>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</si>
  <si>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</si>
  <si>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</si>
  <si>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</si>
  <si>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</si>
  <si>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</si>
  <si>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</si>
  <si>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</si>
  <si>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</si>
  <si>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</si>
  <si>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</si>
  <si>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</si>
  <si>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</si>
  <si>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</si>
  <si>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</si>
  <si>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</si>
  <si>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</si>
  <si>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</si>
  <si>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</si>
  <si>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</si>
  <si>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</si>
  <si>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</si>
  <si>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</si>
  <si>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</si>
  <si>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</si>
  <si>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</si>
  <si>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</si>
  <si>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</si>
  <si>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</si>
  <si>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</si>
  <si>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</si>
  <si>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</si>
  <si>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</si>
  <si>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</si>
  <si>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</si>
  <si>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</si>
  <si>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</si>
  <si>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</si>
  <si>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</si>
  <si>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</si>
  <si>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</si>
  <si>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</si>
  <si>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</si>
  <si>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</si>
  <si>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</si>
  <si>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</si>
  <si>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</si>
  <si>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</si>
  <si>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</si>
  <si>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</si>
  <si>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</si>
  <si>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</si>
  <si>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</si>
  <si>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</si>
  <si>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</si>
  <si>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</si>
  <si>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</si>
  <si>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</si>
  <si>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</si>
  <si>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</si>
  <si>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</si>
  <si>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</si>
  <si>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</si>
  <si>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</si>
  <si>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</si>
  <si>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</si>
  <si>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</si>
  <si>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</si>
  <si>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</si>
  <si>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</si>
  <si>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</si>
  <si>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</si>
  <si>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</si>
  <si>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</si>
  <si>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</si>
  <si>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</si>
  <si>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</si>
  <si>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</si>
  <si>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</si>
  <si>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</si>
  <si>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</si>
  <si>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</si>
  <si>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</si>
  <si>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</si>
  <si>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</si>
  <si>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</si>
  <si>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</si>
  <si>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</si>
  <si>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</si>
  <si>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</si>
  <si>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</si>
  <si>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</si>
  <si>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</si>
  <si>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</si>
  <si>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</si>
  <si>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</si>
  <si>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</si>
  <si>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</si>
  <si>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</si>
  <si>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</si>
  <si>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</si>
  <si>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</si>
  <si>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</si>
  <si>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</si>
  <si>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</si>
  <si>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</si>
  <si>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</si>
  <si>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</si>
  <si>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</si>
  <si>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</si>
  <si>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</si>
  <si>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</si>
  <si>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</si>
  <si>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</si>
  <si>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</si>
  <si>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</si>
  <si>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</si>
  <si>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</si>
  <si>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</si>
  <si>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</si>
  <si>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</si>
  <si>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</si>
  <si>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</si>
  <si>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</si>
  <si>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</si>
  <si>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</si>
  <si>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</si>
  <si>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</si>
  <si>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</si>
  <si>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</si>
  <si>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</si>
  <si>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</si>
  <si>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</si>
  <si>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</si>
  <si>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</si>
  <si>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</si>
  <si>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</si>
  <si>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</si>
  <si>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</si>
  <si>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</si>
  <si>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</si>
  <si>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</si>
  <si>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</si>
  <si>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</si>
  <si>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</si>
  <si>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</si>
  <si>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</si>
  <si>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</si>
  <si>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</si>
  <si>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</si>
  <si>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</si>
  <si>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</si>
  <si>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</si>
  <si>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</si>
  <si>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</si>
  <si>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</si>
  <si>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</si>
  <si>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</si>
  <si>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</si>
  <si>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</si>
  <si>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</si>
  <si>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</si>
  <si>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</si>
  <si>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</si>
  <si>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</si>
  <si>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</si>
  <si>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</si>
  <si>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</si>
  <si>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</si>
  <si>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</si>
  <si>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</si>
  <si>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</si>
  <si>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</si>
  <si>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</si>
  <si>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</si>
  <si>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</si>
  <si>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</si>
  <si>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</si>
  <si>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</si>
  <si>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</si>
  <si>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</si>
  <si>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</si>
  <si>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</si>
  <si>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</si>
  <si>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</si>
  <si>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</si>
  <si>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</si>
  <si>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</si>
  <si>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</si>
  <si>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</si>
  <si>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</si>
  <si>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</si>
  <si>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</si>
  <si>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</si>
  <si>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</si>
  <si>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</si>
  <si>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</si>
  <si>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</si>
  <si>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</si>
  <si>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</si>
  <si>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</si>
  <si>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</si>
  <si>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</si>
  <si>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</si>
  <si>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</si>
  <si>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</si>
  <si>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</si>
  <si>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</si>
  <si>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</si>
  <si>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</si>
  <si>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</si>
  <si>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</si>
  <si>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</si>
  <si>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</si>
  <si>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</si>
  <si>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</si>
  <si>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</si>
  <si>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</si>
  <si>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</si>
  <si>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</si>
  <si>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</si>
  <si>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</si>
  <si>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</si>
  <si>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</si>
  <si>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</si>
  <si>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</si>
  <si>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</si>
  <si>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</si>
  <si>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</si>
  <si>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</si>
  <si>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</si>
  <si>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</si>
  <si>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</si>
  <si>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</si>
  <si>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</si>
  <si>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</si>
  <si>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</si>
  <si>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</si>
  <si>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</si>
  <si>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</si>
  <si>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</si>
  <si>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</si>
  <si>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</si>
  <si>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</si>
  <si>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</si>
  <si>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</si>
  <si>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</si>
  <si>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</si>
  <si>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</si>
  <si>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</si>
  <si>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</si>
  <si>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</si>
  <si>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</si>
  <si>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</si>
  <si>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</si>
  <si>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</si>
  <si>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</si>
  <si>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</si>
  <si>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</si>
  <si>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</si>
  <si>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</si>
  <si>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</si>
  <si>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</si>
  <si>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</si>
  <si>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</si>
  <si>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</si>
  <si>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</si>
  <si>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</si>
  <si>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</si>
  <si>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</si>
  <si>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</si>
  <si>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</si>
  <si>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</si>
  <si>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</si>
  <si>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</si>
  <si>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</si>
  <si>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</si>
  <si>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</si>
  <si>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</si>
  <si>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</si>
  <si>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</si>
  <si>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</si>
  <si>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</si>
  <si>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</si>
  <si>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</si>
  <si>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</si>
  <si>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</si>
  <si>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</si>
  <si>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</si>
  <si>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</si>
  <si>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</si>
  <si>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</si>
  <si>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</si>
  <si>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</si>
  <si>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</si>
  <si>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</si>
  <si>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</si>
  <si>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</si>
  <si>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</si>
  <si>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</si>
  <si>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</si>
  <si>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</si>
  <si>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</si>
  <si>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</si>
  <si>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</si>
  <si>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</si>
  <si>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</si>
  <si>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</si>
  <si>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</si>
  <si>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</si>
  <si>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</si>
  <si>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</si>
  <si>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</si>
  <si>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</si>
  <si>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</si>
  <si>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</si>
  <si>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</si>
  <si>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</si>
  <si>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</si>
  <si>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</si>
  <si>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</si>
  <si>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</si>
  <si>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</si>
  <si>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</si>
  <si>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</si>
  <si>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</si>
  <si>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</si>
  <si>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</si>
  <si>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</si>
  <si>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</si>
  <si>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</si>
  <si>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</si>
  <si>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</si>
  <si>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</si>
  <si>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</si>
  <si>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</si>
  <si>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</si>
  <si>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</si>
  <si>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</si>
  <si>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</si>
  <si>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</si>
  <si>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</si>
  <si>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</si>
  <si>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</si>
  <si>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</si>
  <si>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</si>
  <si>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</si>
  <si>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</si>
  <si>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</si>
  <si>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</si>
  <si>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</si>
  <si>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</si>
  <si>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</si>
  <si>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</si>
  <si>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</si>
  <si>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</si>
  <si>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</si>
  <si>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</si>
  <si>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</si>
  <si>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</si>
  <si>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</si>
  <si>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</si>
  <si>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</si>
  <si>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</si>
  <si>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</si>
  <si>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</si>
  <si>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</si>
  <si>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</si>
  <si>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</si>
  <si>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</si>
  <si>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</si>
  <si>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</si>
  <si>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</si>
  <si>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</si>
  <si>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</si>
  <si>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</si>
  <si>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</si>
  <si>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</si>
  <si>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</si>
  <si>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</si>
  <si>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</si>
  <si>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</si>
  <si>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</si>
  <si>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</si>
  <si>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</si>
  <si>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</si>
  <si>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</si>
  <si>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</si>
  <si>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</si>
  <si>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</si>
  <si>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</si>
  <si>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</si>
  <si>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</si>
  <si>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</si>
  <si>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</si>
  <si>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</si>
  <si>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</si>
  <si>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</si>
  <si>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</si>
  <si>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</si>
  <si>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</si>
  <si>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</si>
  <si>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</si>
  <si>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</si>
  <si>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</si>
  <si>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</si>
  <si>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</si>
  <si>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</si>
  <si>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</si>
  <si>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</si>
  <si>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</si>
  <si>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</si>
  <si>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</si>
  <si>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</si>
  <si>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</si>
  <si>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</si>
  <si>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</si>
  <si>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</si>
  <si>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</si>
  <si>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</si>
  <si>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</si>
  <si>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</si>
  <si>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</si>
  <si>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</si>
  <si>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</si>
  <si>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</si>
  <si>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</si>
  <si>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</si>
  <si>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</si>
  <si>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</si>
  <si>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</si>
  <si>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</si>
  <si>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</si>
  <si>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</si>
  <si>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</si>
  <si>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</si>
  <si>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</si>
  <si>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</si>
  <si>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</si>
  <si>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</si>
  <si>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</si>
  <si>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</si>
  <si>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</si>
  <si>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</si>
  <si>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</si>
  <si>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</si>
  <si>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</si>
  <si>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</si>
  <si>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</si>
  <si>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</si>
  <si>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</si>
  <si>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</si>
  <si>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</si>
  <si>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</si>
  <si>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</si>
  <si>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</si>
  <si>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</si>
  <si>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</si>
  <si>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</si>
  <si>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</si>
  <si>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</si>
  <si>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</si>
  <si>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</si>
  <si>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</si>
  <si>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</si>
  <si>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</si>
  <si>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</si>
  <si>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</si>
  <si>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</si>
  <si>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</si>
  <si>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</si>
  <si>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</si>
  <si>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</si>
  <si>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</si>
  <si>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</si>
  <si>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</si>
  <si>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</si>
  <si>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</si>
  <si>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</si>
  <si>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</si>
  <si>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</si>
  <si>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</si>
  <si>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</si>
  <si>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</si>
  <si>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</si>
  <si>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</si>
  <si>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</si>
  <si>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</si>
  <si>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</si>
  <si>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</si>
  <si>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</si>
  <si>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</si>
  <si>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</si>
  <si>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</si>
  <si>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</si>
  <si>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</si>
  <si>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</si>
  <si>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</si>
  <si>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</si>
  <si>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</si>
  <si>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</si>
  <si>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</si>
  <si>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</si>
  <si>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</si>
  <si>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</si>
  <si>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</si>
  <si>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</si>
  <si>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</si>
  <si>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</si>
  <si>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</si>
  <si>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</si>
  <si>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</si>
  <si>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</si>
  <si>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</si>
  <si>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</si>
  <si>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</si>
  <si>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</si>
  <si>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</si>
  <si>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</si>
  <si>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</si>
  <si>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</si>
  <si>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</si>
  <si>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</si>
  <si>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</si>
  <si>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</si>
  <si>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</si>
  <si>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</si>
  <si>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</si>
  <si>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</si>
  <si>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</si>
  <si>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</si>
  <si>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</si>
  <si>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</si>
  <si>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</si>
  <si>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</si>
  <si>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</si>
  <si>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</si>
  <si>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</si>
  <si>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</si>
  <si>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</si>
  <si>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</si>
  <si>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</si>
  <si>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</si>
  <si>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</si>
  <si>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</si>
  <si>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</si>
  <si>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</si>
  <si>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</si>
  <si>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</si>
  <si>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</si>
  <si>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</si>
  <si>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</si>
  <si>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</si>
  <si>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</si>
  <si>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</si>
  <si>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</si>
  <si>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</si>
  <si>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</si>
  <si>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</si>
  <si>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</si>
  <si>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</si>
  <si>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</si>
  <si>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</si>
  <si>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</si>
  <si>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</si>
  <si>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</si>
  <si>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</si>
  <si>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</si>
  <si>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</si>
  <si>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</si>
  <si>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</si>
  <si>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</si>
  <si>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</si>
  <si>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</si>
  <si>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</si>
  <si>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</si>
  <si>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</si>
  <si>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</si>
  <si>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</si>
  <si>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</si>
  <si>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</si>
  <si>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</si>
  <si>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</si>
  <si>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</si>
  <si>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</si>
  <si>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</si>
  <si>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</si>
  <si>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</si>
  <si>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</si>
  <si>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</si>
  <si>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</si>
  <si>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</si>
  <si>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</si>
  <si>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</si>
  <si>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</si>
  <si>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</si>
  <si>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</si>
  <si>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</si>
  <si>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</si>
  <si>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</si>
  <si>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</si>
  <si>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</si>
  <si>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</si>
  <si>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</si>
  <si>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</si>
  <si>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</si>
  <si>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</si>
  <si>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</si>
  <si>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</si>
  <si>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</si>
  <si>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</si>
  <si>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</si>
  <si>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</si>
  <si>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</si>
  <si>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</si>
  <si>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</si>
  <si>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</si>
  <si>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</si>
  <si>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</si>
  <si>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</si>
  <si>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</si>
  <si>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</si>
  <si>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</si>
  <si>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</si>
  <si>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</si>
  <si>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</si>
  <si>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</si>
  <si>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</si>
  <si>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</si>
  <si>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</si>
  <si>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</si>
  <si>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</si>
  <si>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</si>
  <si>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</si>
  <si>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</si>
  <si>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</si>
  <si>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</si>
  <si>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</si>
  <si>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</si>
  <si>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</si>
  <si>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</si>
  <si>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</si>
  <si>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</si>
  <si>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</si>
  <si>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</si>
  <si>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</si>
  <si>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</si>
  <si>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</si>
  <si>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</si>
  <si>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</si>
  <si>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</si>
  <si>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</si>
  <si>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</si>
  <si>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</si>
  <si>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</si>
  <si>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</si>
  <si>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</si>
  <si>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</si>
  <si>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</si>
  <si>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</si>
  <si>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</si>
  <si>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</si>
  <si>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</si>
  <si>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</si>
  <si>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</si>
  <si>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</si>
  <si>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</si>
  <si>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</si>
  <si>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</si>
  <si>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</si>
  <si>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</si>
  <si>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</si>
  <si>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</si>
  <si>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</si>
  <si>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</si>
  <si>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</si>
  <si>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</si>
  <si>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</si>
  <si>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</si>
  <si>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</si>
  <si>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</si>
  <si>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</si>
  <si>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</si>
  <si>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</si>
  <si>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</si>
  <si>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</si>
  <si>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</si>
  <si>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</si>
  <si>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</si>
  <si>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</si>
  <si>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</si>
  <si>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</si>
  <si>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</si>
  <si>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</si>
  <si>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</si>
  <si>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</si>
  <si>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</si>
  <si>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</si>
  <si>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</si>
  <si>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</si>
  <si>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</si>
  <si>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</si>
  <si>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</si>
  <si>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</si>
  <si>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</si>
  <si>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</si>
  <si>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</si>
  <si>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</si>
  <si>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</si>
  <si>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</si>
  <si>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</si>
  <si>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</si>
  <si>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</si>
  <si>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</si>
  <si>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</si>
  <si>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</si>
  <si>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</si>
  <si>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</si>
  <si>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</si>
  <si>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</si>
  <si>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</si>
  <si>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</si>
  <si>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</si>
  <si>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</si>
  <si>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</si>
  <si>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</si>
  <si>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</si>
  <si>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</si>
  <si>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</si>
  <si>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</si>
  <si>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</si>
  <si>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</si>
  <si>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</si>
  <si>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</si>
  <si>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</si>
  <si>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</si>
  <si>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</si>
  <si>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</si>
  <si>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</si>
  <si>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</si>
  <si>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</si>
  <si>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</si>
  <si>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</si>
  <si>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</si>
  <si>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</si>
  <si>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</si>
  <si>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</si>
  <si>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</si>
  <si>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</si>
  <si>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</si>
  <si>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</si>
  <si>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</si>
  <si>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</si>
  <si>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</si>
  <si>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</si>
  <si>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</si>
  <si>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</si>
  <si>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</si>
  <si>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</si>
  <si>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</si>
  <si>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</si>
  <si>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</si>
  <si>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</si>
  <si>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</si>
  <si>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</si>
  <si>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</si>
  <si>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</si>
  <si>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</si>
  <si>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</si>
  <si>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</si>
  <si>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</si>
  <si>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</si>
  <si>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</si>
  <si>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</si>
  <si>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</si>
  <si>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</si>
  <si>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</si>
  <si>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</si>
  <si>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</si>
  <si>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</si>
  <si>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</si>
  <si>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</si>
  <si>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</si>
  <si>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</si>
  <si>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</si>
  <si>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</si>
  <si>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</si>
  <si>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</si>
  <si>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</si>
  <si>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</si>
  <si>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</si>
  <si>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</si>
  <si>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</si>
  <si>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</si>
  <si>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</si>
  <si>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</si>
  <si>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</si>
  <si>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</si>
  <si>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</si>
  <si>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</si>
  <si>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</si>
  <si>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</si>
  <si>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</si>
  <si>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</si>
  <si>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</si>
  <si>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</si>
  <si>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</si>
  <si>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</si>
  <si>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</si>
  <si>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</si>
  <si>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</si>
  <si>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</si>
  <si>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</si>
  <si>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</si>
  <si>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</si>
  <si>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</si>
  <si>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</si>
  <si>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</si>
  <si>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</si>
  <si>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</si>
  <si>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</si>
  <si>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</si>
  <si>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</si>
  <si>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</si>
  <si>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</si>
  <si>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</si>
  <si>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</si>
  <si>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</si>
  <si>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</si>
  <si>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</si>
  <si>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</si>
  <si>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</si>
  <si>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</si>
  <si>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</si>
  <si>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</si>
  <si>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</si>
  <si>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</si>
  <si>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</si>
  <si>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</si>
  <si>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</si>
  <si>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</si>
  <si>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</si>
  <si>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</si>
  <si>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</si>
  <si>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</si>
  <si>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</si>
  <si>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</si>
  <si>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</si>
  <si>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</si>
  <si>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</si>
  <si>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</si>
  <si>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</si>
  <si>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</si>
  <si>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</si>
  <si>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</si>
  <si>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</si>
  <si>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</si>
  <si>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</si>
  <si>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</si>
  <si>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</si>
  <si>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</si>
  <si>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</si>
  <si>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</si>
  <si>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</si>
  <si>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</si>
  <si>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</si>
  <si>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</si>
  <si>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</si>
  <si>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</si>
  <si>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</si>
  <si>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</si>
  <si>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</si>
  <si>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</si>
  <si>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</si>
  <si>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</si>
  <si>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</si>
  <si>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</si>
  <si>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</si>
  <si>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</si>
  <si>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</si>
  <si>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</si>
  <si>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</si>
  <si>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</si>
  <si>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</si>
  <si>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</si>
  <si>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</si>
  <si>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</si>
  <si>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</si>
  <si>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</si>
  <si>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</si>
  <si>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</si>
  <si>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</si>
  <si>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</si>
  <si>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</si>
  <si>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</si>
  <si>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</si>
  <si>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</si>
  <si>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</si>
  <si>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</si>
  <si>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</si>
  <si>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</si>
  <si>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</si>
  <si>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</si>
  <si>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</si>
  <si>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</si>
  <si>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</si>
  <si>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</si>
  <si>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</si>
  <si>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</si>
  <si>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</si>
  <si>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</si>
  <si>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</si>
  <si>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</si>
  <si>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</si>
  <si>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</si>
  <si>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</si>
  <si>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</si>
  <si>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</si>
  <si>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</si>
  <si>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</si>
  <si>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</si>
  <si>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</si>
  <si>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</si>
  <si>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</si>
  <si>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</si>
  <si>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</si>
  <si>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</si>
  <si>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</si>
  <si>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</si>
  <si>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</si>
  <si>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</si>
  <si>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</si>
  <si>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</si>
  <si>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</si>
  <si>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</si>
  <si>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</si>
  <si>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</si>
  <si>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</si>
  <si>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</si>
  <si>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</si>
  <si>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</si>
  <si>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</si>
  <si>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</si>
  <si>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</si>
  <si>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</si>
  <si>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</si>
  <si>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</si>
  <si>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</si>
  <si>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</si>
  <si>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</si>
  <si>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</si>
  <si>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</si>
  <si>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</si>
  <si>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</si>
  <si>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</si>
  <si>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</si>
  <si>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</si>
  <si>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</si>
  <si>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</si>
  <si>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</si>
  <si>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</si>
  <si>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</si>
  <si>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</si>
  <si>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</si>
  <si>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</si>
  <si>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</si>
  <si>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</si>
  <si>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</si>
  <si>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</si>
  <si>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</si>
  <si>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</si>
  <si>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</si>
  <si>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</si>
  <si>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</si>
  <si>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</si>
  <si>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</si>
  <si>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</si>
  <si>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</si>
  <si>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</si>
  <si>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</si>
  <si>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</si>
  <si>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</si>
  <si>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</si>
  <si>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</si>
  <si>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</si>
  <si>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</si>
  <si>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</si>
  <si>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</si>
  <si>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</si>
  <si>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</si>
  <si>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</si>
  <si>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</si>
  <si>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</si>
  <si>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</si>
  <si>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</si>
  <si>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</si>
  <si>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</si>
  <si>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</si>
  <si>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</si>
  <si>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</si>
  <si>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</si>
  <si>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</si>
  <si>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</si>
  <si>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</si>
  <si>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</si>
  <si>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</si>
  <si>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</si>
  <si>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</si>
  <si>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</si>
  <si>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</si>
  <si>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</si>
  <si>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</si>
  <si>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</si>
  <si>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</si>
  <si>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</si>
  <si>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</si>
  <si>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</si>
  <si>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</si>
  <si>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</si>
  <si>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</si>
  <si>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</si>
  <si>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</si>
  <si>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</si>
  <si>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</si>
  <si>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</si>
  <si>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</si>
  <si>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</si>
  <si>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</si>
  <si>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</si>
  <si>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</si>
  <si>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</si>
  <si>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</si>
  <si>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</si>
  <si>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</si>
  <si>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</si>
  <si>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</si>
  <si>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</si>
  <si>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</si>
  <si>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</si>
  <si>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</si>
  <si>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</si>
  <si>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</si>
  <si>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</si>
  <si>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</si>
  <si>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</si>
  <si>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</si>
  <si>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</si>
  <si>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</si>
  <si>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</si>
  <si>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</si>
  <si>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</si>
  <si>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</si>
  <si>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</si>
  <si>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</si>
  <si>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</si>
  <si>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</si>
  <si>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</si>
  <si>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</si>
  <si>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</si>
  <si>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</si>
  <si>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</si>
  <si>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</si>
  <si>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</si>
  <si>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</si>
  <si>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</si>
  <si>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</si>
  <si>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</si>
  <si>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</si>
  <si>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</si>
  <si>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</si>
  <si>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</si>
  <si>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</si>
  <si>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</si>
  <si>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</si>
  <si>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</si>
  <si>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</si>
  <si>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</si>
  <si>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</si>
  <si>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</si>
  <si>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</si>
  <si>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</si>
  <si>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</si>
  <si>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</si>
  <si>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</si>
  <si>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</si>
  <si>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</si>
  <si>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</si>
  <si>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</si>
  <si>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</si>
  <si>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</si>
  <si>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</si>
  <si>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</si>
  <si>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</si>
  <si>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</si>
  <si>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</si>
  <si>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</si>
  <si>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</si>
  <si>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</si>
  <si>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</si>
  <si>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</si>
  <si>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</si>
  <si>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</si>
  <si>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</si>
  <si>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</si>
  <si>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</si>
  <si>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</si>
  <si>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</si>
  <si>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</si>
  <si>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</si>
  <si>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</si>
  <si>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</si>
  <si>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</si>
  <si>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</si>
  <si>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</si>
  <si>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</si>
  <si>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</si>
  <si>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</si>
  <si>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</si>
  <si>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</si>
  <si>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</si>
  <si>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</si>
  <si>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</si>
  <si>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</si>
  <si>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</si>
  <si>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</si>
  <si>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</si>
  <si>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</si>
  <si>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</si>
  <si>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</si>
  <si>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</si>
  <si>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</si>
  <si>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</si>
  <si>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</si>
  <si>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</si>
  <si>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</si>
  <si>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</si>
  <si>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</si>
  <si>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</si>
  <si>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</si>
  <si>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</si>
  <si>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</si>
  <si>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</si>
  <si>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</si>
  <si>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</si>
  <si>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</si>
  <si>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</si>
  <si>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</si>
  <si>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</si>
  <si>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</si>
  <si>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</si>
  <si>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</si>
  <si>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</si>
  <si>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</si>
  <si>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</si>
  <si>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</si>
  <si>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</si>
  <si>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</si>
  <si>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</si>
  <si>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</si>
  <si>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</si>
  <si>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</si>
  <si>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</si>
  <si>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</si>
  <si>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</si>
  <si>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</si>
  <si>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</si>
  <si>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</si>
  <si>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</si>
  <si>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</si>
  <si>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</si>
  <si>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</si>
  <si>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</si>
  <si>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</si>
  <si>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</si>
  <si>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</si>
  <si>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</si>
  <si>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</si>
  <si>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</si>
  <si>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</si>
  <si>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</si>
  <si>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</si>
  <si>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</si>
  <si>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</si>
  <si>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</si>
  <si>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</si>
  <si>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</si>
  <si>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</si>
  <si>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</si>
  <si>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</si>
  <si>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</si>
  <si>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</si>
  <si>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</si>
  <si>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</si>
  <si>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</si>
  <si>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</si>
  <si>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</si>
  <si>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</si>
  <si>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</si>
  <si>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</si>
  <si>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</si>
  <si>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</si>
  <si>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</si>
  <si>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</si>
  <si>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</si>
  <si>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</si>
  <si>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</si>
  <si>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</si>
  <si>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</si>
  <si>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</si>
  <si>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</si>
  <si>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</si>
  <si>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</si>
  <si>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</si>
  <si>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</si>
  <si>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</si>
  <si>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</si>
  <si>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</si>
  <si>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</si>
  <si>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</si>
  <si>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</si>
  <si>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</si>
  <si>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</si>
  <si>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</si>
  <si>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</si>
  <si>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</si>
  <si>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</si>
  <si>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</si>
  <si>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</si>
  <si>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</si>
  <si>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</si>
  <si>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</si>
  <si>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</si>
  <si>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</si>
  <si>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</si>
  <si>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</si>
  <si>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</si>
  <si>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</si>
  <si>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</si>
  <si>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</si>
  <si>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</si>
  <si>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</si>
  <si>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</si>
  <si>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</si>
  <si>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</si>
  <si>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</si>
  <si>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</si>
  <si>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</si>
  <si>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</si>
  <si>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</si>
  <si>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</si>
  <si>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</si>
  <si>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</si>
  <si>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</si>
  <si>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</si>
  <si>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</si>
  <si>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</si>
  <si>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</si>
  <si>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</si>
  <si>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</si>
  <si>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</si>
  <si>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</si>
  <si>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</si>
  <si>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</si>
  <si>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</si>
  <si>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</si>
  <si>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</si>
  <si>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</si>
  <si>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</si>
  <si>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</si>
  <si>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</si>
  <si>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</si>
  <si>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</si>
  <si>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</si>
  <si>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</si>
  <si>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</si>
  <si>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</si>
  <si>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</si>
  <si>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</si>
  <si>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</si>
  <si>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</si>
  <si>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</si>
  <si>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</si>
  <si>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</si>
  <si>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</si>
  <si>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</si>
  <si>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</si>
  <si>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</si>
  <si>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</si>
  <si>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</si>
  <si>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</si>
  <si>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</si>
  <si>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</si>
  <si>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</si>
  <si>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</si>
  <si>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</si>
  <si>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</si>
  <si>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</si>
  <si>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</si>
  <si>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</si>
  <si>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</si>
  <si>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</si>
  <si>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</si>
  <si>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</si>
  <si>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</si>
  <si>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</si>
  <si>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</si>
  <si>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</si>
  <si>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</si>
  <si>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</si>
  <si>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</si>
  <si>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</si>
  <si>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</si>
  <si>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</si>
  <si>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</si>
  <si>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</si>
  <si>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</si>
  <si>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</si>
  <si>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</si>
  <si>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</si>
  <si>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</si>
  <si>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</si>
  <si>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</si>
  <si>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</si>
  <si>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</si>
  <si>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</si>
  <si>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</si>
  <si>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</si>
  <si>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</si>
  <si>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</si>
  <si>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</si>
  <si>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</si>
  <si>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</si>
  <si>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</si>
  <si>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</si>
  <si>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</si>
  <si>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</si>
  <si>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</si>
  <si>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</si>
  <si>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</si>
  <si>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</si>
  <si>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</si>
  <si>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</si>
  <si>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</si>
  <si>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</si>
  <si>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</si>
  <si>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</si>
  <si>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</si>
  <si>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</si>
  <si>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</si>
  <si>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</si>
  <si>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</si>
  <si>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</si>
  <si>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</si>
  <si>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</si>
  <si>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</si>
  <si>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</si>
  <si>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</si>
  <si>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</si>
  <si>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</si>
  <si>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</si>
  <si>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</si>
  <si>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</si>
  <si>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</si>
  <si>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</si>
  <si>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</si>
  <si>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</si>
  <si>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</si>
  <si>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</si>
  <si>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</si>
  <si>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</si>
  <si>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</si>
  <si>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</si>
  <si>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</si>
  <si>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</si>
  <si>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</si>
  <si>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</si>
  <si>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</si>
  <si>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</si>
  <si>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</si>
  <si>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</si>
  <si>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</si>
  <si>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</si>
  <si>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</si>
  <si>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</si>
  <si>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</si>
  <si>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</si>
  <si>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</si>
  <si>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</si>
  <si>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</si>
  <si>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</si>
  <si>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</si>
  <si>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</si>
  <si>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</si>
  <si>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</si>
  <si>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</si>
  <si>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</si>
  <si>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</si>
  <si>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</si>
  <si>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</si>
  <si>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</si>
  <si>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</si>
  <si>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</si>
  <si>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</si>
  <si>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</si>
  <si>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</si>
  <si>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</si>
  <si>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</si>
  <si>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</si>
  <si>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</si>
  <si>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</si>
  <si>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</si>
  <si>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</si>
  <si>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</si>
  <si>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</si>
  <si>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</si>
  <si>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</si>
  <si>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</si>
  <si>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</si>
  <si>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</si>
  <si>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</si>
  <si>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</si>
  <si>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</si>
  <si>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</si>
  <si>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</si>
  <si>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</si>
  <si>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</si>
  <si>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</si>
  <si>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</si>
  <si>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</si>
  <si>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</si>
  <si>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</si>
  <si>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</si>
  <si>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</si>
  <si>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</si>
  <si>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</si>
  <si>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</si>
  <si>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</si>
  <si>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</si>
  <si>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</si>
  <si>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</si>
  <si>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</si>
  <si>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</si>
  <si>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</si>
  <si>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</si>
  <si>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</si>
  <si>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</si>
  <si>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</si>
  <si>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</si>
  <si>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</si>
  <si>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</si>
  <si>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</si>
  <si>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</si>
  <si>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</si>
  <si>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</si>
  <si>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</si>
  <si>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</si>
  <si>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</si>
  <si>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</si>
  <si>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</si>
  <si>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</si>
  <si>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</si>
  <si>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</si>
  <si>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</si>
  <si>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</si>
  <si>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</si>
  <si>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</si>
  <si>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</si>
  <si>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</si>
  <si>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</si>
  <si>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</si>
  <si>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</si>
  <si>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</si>
  <si>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</si>
  <si>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</si>
  <si>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</si>
  <si>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</si>
  <si>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</si>
  <si>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</si>
  <si>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</si>
  <si>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</si>
  <si>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</si>
  <si>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</si>
  <si>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</si>
  <si>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</si>
  <si>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</si>
  <si>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</si>
  <si>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</si>
  <si>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</si>
  <si>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</si>
  <si>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</si>
  <si>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</si>
  <si>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</si>
  <si>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</si>
  <si>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</si>
  <si>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</si>
  <si>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</si>
  <si>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</si>
  <si>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</si>
  <si>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</si>
  <si>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</si>
  <si>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</si>
  <si>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</si>
  <si>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</si>
  <si>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</si>
  <si>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</si>
  <si>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</si>
  <si>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</si>
  <si>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</si>
  <si>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</si>
  <si>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</si>
  <si>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</si>
  <si>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</si>
  <si>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</si>
  <si>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</si>
  <si>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</si>
  <si>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</si>
  <si>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</si>
  <si>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</si>
  <si>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</si>
  <si>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</si>
  <si>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</si>
  <si>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</si>
  <si>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</si>
  <si>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</si>
  <si>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</si>
  <si>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</si>
  <si>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</si>
  <si>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</si>
  <si>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</si>
  <si>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</si>
  <si>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</si>
  <si>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</si>
  <si>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</si>
  <si>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</si>
  <si>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</si>
  <si>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</si>
  <si>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</si>
  <si>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</si>
  <si>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</si>
  <si>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</si>
  <si>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</si>
  <si>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</si>
  <si>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</si>
  <si>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</si>
  <si>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</si>
  <si>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</si>
  <si>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</si>
  <si>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</si>
  <si>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</si>
  <si>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</si>
  <si>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</si>
  <si>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</si>
  <si>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</si>
  <si>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</si>
  <si>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</si>
  <si>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</si>
  <si>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</si>
  <si>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</si>
  <si>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</si>
  <si>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</si>
  <si>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</si>
  <si>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</si>
  <si>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</si>
  <si>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</si>
  <si>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</si>
  <si>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</si>
  <si>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</si>
  <si>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</si>
  <si>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</si>
  <si>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</si>
  <si>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</si>
  <si>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</si>
  <si>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</si>
  <si>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</si>
  <si>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</si>
  <si>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</si>
  <si>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</si>
  <si>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</si>
  <si>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</si>
  <si>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</si>
  <si>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</si>
  <si>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</si>
  <si>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</si>
  <si>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</si>
  <si>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</si>
  <si>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</si>
  <si>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</si>
  <si>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</si>
  <si>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</si>
  <si>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</si>
  <si>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</si>
  <si>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</si>
  <si>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</si>
  <si>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</si>
  <si>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</si>
  <si>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</si>
  <si>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</si>
  <si>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</si>
  <si>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</si>
  <si>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</si>
  <si>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</si>
  <si>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</si>
  <si>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</si>
  <si>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</si>
  <si>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</si>
  <si>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</si>
  <si>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</si>
  <si>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</si>
  <si>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</si>
  <si>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</si>
  <si>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</si>
  <si>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</si>
  <si>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</si>
  <si>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</si>
  <si>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</si>
  <si>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</si>
  <si>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</si>
  <si>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</si>
  <si>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</si>
  <si>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</si>
  <si>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</si>
  <si>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</si>
  <si>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</si>
  <si>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</si>
  <si>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</si>
  <si>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</si>
  <si>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</si>
  <si>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</si>
  <si>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</si>
  <si>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</si>
  <si>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</si>
  <si>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</si>
  <si>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</si>
  <si>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</si>
  <si>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</si>
  <si>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</si>
  <si>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</si>
  <si>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</si>
  <si>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</si>
  <si>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</si>
  <si>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</si>
  <si>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</si>
  <si>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</si>
  <si>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</si>
  <si>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</si>
  <si>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</si>
  <si>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</si>
  <si>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</si>
  <si>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</si>
  <si>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</si>
  <si>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</si>
  <si>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</si>
  <si>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</si>
  <si>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</si>
  <si>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</si>
  <si>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</si>
  <si>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</si>
  <si>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</si>
  <si>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</si>
  <si>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</si>
  <si>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</si>
  <si>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</si>
  <si>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</si>
  <si>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</si>
  <si>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</si>
  <si>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</si>
  <si>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</si>
  <si>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</si>
  <si>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</si>
  <si>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</si>
  <si>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</si>
  <si>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</si>
  <si>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</si>
  <si>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</si>
  <si>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</si>
  <si>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</si>
  <si>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</si>
  <si>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</si>
  <si>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</si>
  <si>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</si>
  <si>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</si>
  <si>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</si>
  <si>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</si>
  <si>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</si>
  <si>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</si>
  <si>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</si>
  <si>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</si>
  <si>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</si>
  <si>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</si>
  <si>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</si>
  <si>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</si>
  <si>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</si>
  <si>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</si>
  <si>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</si>
  <si>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</si>
  <si>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</si>
  <si>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</si>
  <si>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</si>
  <si>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</si>
  <si>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</si>
  <si>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</si>
  <si>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</si>
  <si>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</si>
  <si>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</si>
  <si>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</si>
  <si>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</si>
  <si>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</si>
  <si>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</si>
  <si>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</si>
  <si>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</si>
  <si>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</si>
  <si>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</si>
  <si>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</si>
  <si>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</si>
  <si>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</si>
  <si>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</si>
  <si>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</si>
  <si>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</si>
  <si>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</si>
  <si>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</si>
  <si>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</si>
  <si>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</si>
  <si>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</si>
  <si>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</si>
  <si>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</si>
  <si>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</si>
  <si>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</si>
  <si>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</si>
  <si>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</si>
  <si>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</si>
  <si>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</si>
  <si>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</si>
  <si>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</si>
  <si>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</si>
  <si>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</si>
  <si>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</si>
  <si>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</si>
  <si>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</si>
  <si>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</si>
  <si>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</si>
  <si>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</si>
  <si>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</si>
  <si>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</si>
  <si>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</si>
  <si>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</si>
  <si>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</si>
  <si>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</si>
  <si>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</si>
  <si>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</si>
  <si>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</si>
  <si>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</si>
  <si>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</si>
  <si>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</si>
  <si>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</si>
  <si>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</si>
  <si>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</si>
  <si>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</si>
  <si>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</si>
  <si>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</si>
  <si>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</si>
  <si>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</si>
  <si>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</si>
  <si>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</si>
  <si>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</si>
  <si>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</si>
  <si>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</si>
  <si>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</si>
  <si>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</si>
  <si>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</si>
  <si>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</si>
  <si>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</si>
  <si>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</si>
  <si>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</si>
  <si>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</si>
  <si>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</si>
  <si>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</si>
  <si>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</si>
  <si>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</si>
  <si>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</si>
  <si>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</si>
  <si>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</si>
  <si>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</si>
  <si>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</si>
  <si>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</si>
  <si>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</si>
  <si>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</si>
  <si>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</si>
  <si>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</si>
  <si>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</si>
  <si>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</si>
  <si>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</si>
  <si>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</si>
  <si>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</si>
  <si>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</si>
  <si>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</si>
  <si>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</si>
  <si>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</si>
  <si>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</si>
  <si>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</si>
  <si>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</si>
  <si>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</si>
  <si>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</si>
  <si>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</si>
  <si>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</si>
  <si>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</si>
  <si>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</si>
  <si>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</si>
  <si>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</si>
  <si>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</si>
  <si>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</si>
  <si>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</si>
  <si>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</si>
  <si>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</si>
  <si>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</si>
  <si>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</si>
  <si>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</si>
  <si>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</si>
  <si>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</si>
  <si>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</si>
  <si>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</si>
  <si>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</si>
  <si>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</si>
  <si>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</si>
  <si>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</si>
  <si>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</si>
  <si>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</si>
  <si>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</si>
  <si>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</si>
  <si>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</si>
  <si>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</si>
  <si>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</si>
  <si>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</si>
  <si>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</si>
  <si>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</si>
  <si>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</si>
  <si>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</si>
  <si>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</si>
  <si>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</si>
  <si>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</si>
  <si>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</si>
  <si>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</si>
  <si>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</si>
  <si>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</si>
  <si>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</si>
  <si>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</si>
  <si>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</si>
  <si>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</si>
  <si>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</si>
  <si>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</si>
  <si>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</si>
  <si>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</si>
  <si>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</si>
  <si>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</si>
  <si>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</si>
  <si>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</si>
  <si>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</si>
  <si>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</si>
  <si>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</si>
  <si>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</si>
  <si>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</si>
  <si>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</si>
  <si>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</si>
  <si>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</si>
  <si>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</si>
  <si>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</si>
  <si>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</si>
  <si>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</si>
  <si>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</si>
  <si>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</si>
  <si>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</si>
  <si>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</si>
  <si>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</si>
  <si>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</si>
  <si>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</si>
  <si>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</si>
  <si>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</si>
  <si>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</si>
  <si>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</si>
  <si>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</si>
  <si>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</si>
  <si>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</si>
  <si>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</si>
  <si>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</si>
  <si>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</si>
  <si>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</si>
  <si>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</si>
  <si>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</si>
  <si>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</si>
  <si>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</si>
  <si>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</si>
  <si>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</si>
  <si>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</si>
  <si>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</si>
  <si>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</si>
  <si>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</si>
  <si>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</si>
  <si>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</si>
  <si>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</si>
  <si>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</si>
  <si>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</si>
  <si>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</si>
  <si>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</si>
  <si>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</si>
  <si>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</si>
  <si>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</si>
  <si>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</si>
  <si>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</si>
  <si>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</si>
  <si>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</si>
  <si>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</si>
  <si>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</si>
  <si>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</si>
  <si>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</si>
  <si>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</si>
  <si>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</si>
  <si>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</si>
  <si>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</si>
  <si>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</si>
  <si>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</si>
  <si>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</si>
  <si>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</si>
  <si>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</si>
  <si>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</si>
  <si>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</si>
  <si>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</si>
  <si>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</si>
  <si>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</si>
  <si>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</si>
  <si>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</si>
  <si>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</si>
  <si>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</si>
  <si>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</si>
  <si>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</si>
  <si>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</si>
  <si>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</si>
  <si>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</si>
  <si>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</si>
  <si>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</si>
  <si>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</si>
  <si>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</si>
  <si>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</si>
  <si>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</si>
  <si>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</si>
  <si>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</si>
  <si>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</si>
  <si>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</si>
  <si>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</si>
  <si>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</si>
  <si>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</si>
  <si>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</si>
  <si>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</si>
  <si>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</si>
  <si>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</si>
  <si>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</si>
  <si>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</si>
  <si>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</si>
  <si>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</si>
  <si>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</si>
  <si>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</si>
  <si>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</si>
  <si>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</si>
  <si>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</si>
  <si>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</si>
  <si>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</si>
  <si>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</si>
  <si>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</si>
  <si>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</si>
  <si>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</si>
  <si>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</si>
  <si>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</si>
  <si>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</si>
  <si>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</si>
  <si>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</si>
  <si>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</si>
  <si>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</si>
  <si>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</si>
  <si>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</si>
  <si>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</si>
  <si>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</si>
  <si>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</si>
  <si>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</si>
  <si>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</si>
  <si>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</si>
  <si>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</si>
  <si>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</si>
  <si>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</si>
  <si>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</si>
  <si>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</si>
  <si>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</si>
  <si>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</si>
  <si>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</si>
  <si>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</si>
  <si>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</si>
  <si>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</si>
  <si>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</si>
  <si>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</si>
  <si>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</si>
  <si>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</si>
  <si>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</si>
  <si>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</si>
  <si>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</si>
  <si>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</si>
  <si>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</si>
  <si>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</si>
  <si>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</si>
  <si>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</si>
  <si>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</si>
  <si>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</si>
  <si>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</si>
  <si>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</si>
  <si>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</si>
  <si>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</si>
  <si>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</si>
  <si>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</si>
  <si>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</si>
  <si>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</si>
  <si>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</si>
  <si>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</si>
  <si>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</si>
  <si>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</si>
  <si>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</si>
  <si>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</si>
  <si>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</si>
  <si>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</si>
  <si>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</si>
  <si>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</si>
  <si>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</si>
  <si>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</si>
  <si>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</si>
  <si>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</si>
  <si>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</si>
  <si>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</si>
  <si>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</si>
  <si>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</si>
  <si>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</si>
  <si>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</si>
  <si>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</si>
  <si>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</si>
  <si>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</si>
  <si>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</si>
  <si>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</si>
  <si>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</si>
  <si>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</si>
  <si>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</si>
  <si>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</si>
  <si>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</si>
  <si>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</si>
  <si>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</si>
  <si>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</si>
  <si>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</si>
  <si>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</si>
  <si>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</si>
  <si>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</si>
  <si>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</si>
  <si>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</si>
  <si>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</si>
  <si>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</si>
  <si>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</si>
  <si>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</si>
  <si>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</si>
  <si>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</si>
  <si>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</si>
  <si>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</si>
  <si>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</si>
  <si>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</si>
  <si>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</si>
  <si>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</si>
  <si>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</si>
  <si>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</si>
  <si>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</si>
  <si>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</si>
  <si>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</si>
  <si>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</si>
  <si>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</si>
  <si>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</si>
  <si>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</si>
  <si>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</si>
  <si>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</si>
  <si>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</si>
  <si>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</si>
  <si>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</si>
  <si>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</si>
  <si>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</si>
  <si>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</si>
  <si>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</si>
  <si>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</si>
  <si>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</si>
  <si>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</si>
  <si>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</si>
  <si>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</si>
  <si>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</si>
  <si>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</si>
  <si>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</si>
  <si>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</si>
  <si>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</si>
  <si>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</si>
  <si>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</si>
  <si>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</si>
  <si>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</si>
  <si>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</si>
  <si>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</si>
  <si>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</si>
  <si>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</si>
  <si>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</si>
  <si>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</si>
  <si>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</si>
  <si>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</si>
  <si>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</si>
  <si>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</si>
  <si>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</si>
  <si>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</si>
  <si>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</si>
  <si>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</si>
  <si>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</si>
  <si>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</si>
  <si>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</si>
  <si>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</si>
  <si>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</si>
  <si>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</si>
  <si>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</si>
  <si>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</si>
  <si>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</si>
  <si>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</si>
  <si>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</si>
  <si>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</si>
  <si>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</si>
  <si>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</si>
  <si>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</si>
  <si>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</si>
  <si>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</si>
  <si>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</si>
  <si>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</si>
  <si>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</si>
  <si>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</si>
  <si>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</si>
  <si>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</si>
  <si>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</si>
  <si>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</si>
  <si>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</si>
  <si>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</si>
  <si>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</si>
  <si>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</si>
  <si>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</si>
  <si>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</si>
  <si>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</si>
  <si>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</si>
  <si>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</si>
  <si>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</si>
  <si>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</si>
  <si>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</si>
  <si>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</si>
  <si>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</si>
  <si>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</si>
  <si>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</si>
  <si>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</si>
  <si>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</si>
  <si>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</si>
  <si>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</si>
  <si>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</si>
  <si>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</si>
  <si>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</si>
  <si>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</si>
  <si>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</si>
  <si>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</si>
  <si>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</si>
  <si>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</si>
  <si>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</si>
  <si>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</si>
  <si>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</si>
  <si>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</si>
  <si>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</si>
  <si>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</si>
  <si>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</si>
  <si>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</si>
  <si>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</si>
  <si>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</si>
  <si>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</si>
  <si>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</si>
  <si>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</si>
  <si>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</si>
  <si>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</si>
  <si>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</si>
  <si>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</si>
  <si>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</si>
  <si>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</si>
  <si>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</si>
  <si>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</si>
  <si>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</si>
  <si>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</si>
  <si>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</si>
  <si>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</si>
  <si>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</si>
  <si>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</si>
  <si>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</si>
  <si>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</si>
  <si>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</si>
  <si>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</si>
  <si>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</si>
  <si>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</si>
  <si>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</si>
  <si>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</si>
  <si>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</si>
  <si>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</si>
  <si>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</si>
  <si>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</si>
  <si>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</si>
  <si>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</si>
  <si>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</si>
  <si>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</si>
  <si>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</si>
  <si>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</si>
  <si>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</si>
  <si>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</si>
  <si>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</si>
  <si>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</si>
  <si>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</si>
  <si>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</si>
  <si>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</si>
  <si>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</si>
  <si>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</si>
  <si>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</si>
  <si>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</si>
  <si>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</si>
  <si>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</si>
  <si>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</si>
  <si>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</si>
  <si>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</si>
  <si>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</si>
  <si>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</si>
  <si>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</si>
  <si>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</si>
  <si>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</si>
  <si>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</si>
  <si>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</si>
  <si>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</si>
  <si>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</si>
  <si>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</si>
  <si>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</si>
  <si>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</si>
  <si>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</si>
  <si>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</si>
  <si>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</si>
  <si>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</si>
  <si>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</si>
  <si>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</si>
  <si>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</si>
  <si>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</si>
  <si>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</si>
  <si>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</si>
  <si>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</si>
  <si>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</si>
  <si>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</si>
  <si>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</si>
  <si>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</si>
  <si>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</si>
  <si>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</si>
  <si>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</si>
  <si>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</si>
  <si>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</si>
  <si>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</si>
  <si>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</si>
  <si>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</si>
  <si>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</si>
  <si>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</si>
  <si>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</si>
  <si>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</si>
  <si>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</si>
  <si>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</si>
  <si>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</si>
  <si>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</si>
  <si>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</si>
  <si>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</si>
  <si>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</si>
  <si>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</si>
  <si>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</si>
  <si>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</si>
  <si>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</si>
  <si>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</si>
  <si>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</si>
  <si>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</si>
  <si>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</si>
  <si>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</si>
  <si>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</si>
  <si>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</si>
  <si>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</si>
  <si>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</si>
  <si>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</si>
  <si>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</si>
  <si>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</si>
  <si>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</si>
  <si>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</si>
  <si>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</si>
  <si>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</si>
  <si>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</si>
  <si>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</si>
  <si>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</si>
  <si>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</si>
  <si>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</si>
  <si>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</si>
  <si>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</si>
  <si>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</si>
  <si>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</si>
  <si>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</si>
  <si>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</si>
  <si>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</si>
  <si>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</si>
  <si>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</si>
  <si>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</si>
  <si>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</si>
  <si>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</si>
  <si>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</si>
  <si>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</si>
  <si>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</si>
  <si>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</si>
  <si>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</si>
  <si>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</si>
  <si>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</si>
  <si>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</si>
  <si>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</si>
  <si>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</si>
  <si>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</si>
  <si>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</si>
  <si>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</si>
  <si>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</si>
  <si>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</si>
  <si>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</si>
  <si>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</si>
  <si>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</si>
  <si>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</si>
  <si>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</si>
  <si>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</si>
  <si>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</si>
  <si>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</si>
  <si>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</si>
  <si>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</si>
  <si>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</si>
  <si>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</si>
  <si>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</si>
  <si>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</si>
  <si>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</si>
  <si>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</si>
  <si>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</si>
  <si>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</si>
  <si>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</si>
  <si>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</si>
  <si>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</si>
  <si>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</si>
  <si>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</si>
  <si>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</si>
  <si>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</si>
  <si>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</si>
  <si>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</si>
  <si>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</si>
  <si>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</si>
  <si>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</si>
  <si>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</si>
  <si>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</si>
  <si>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</si>
  <si>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</si>
  <si>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</si>
  <si>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</si>
  <si>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</si>
  <si>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</si>
  <si>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</si>
  <si>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</si>
  <si>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</si>
  <si>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</si>
  <si>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</si>
  <si>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</si>
  <si>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</si>
  <si>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</si>
  <si>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</si>
  <si>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</si>
  <si>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</si>
  <si>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</si>
  <si>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</si>
  <si>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</si>
  <si>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</si>
  <si>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</si>
  <si>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</si>
  <si>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</si>
  <si>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</si>
  <si>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</si>
  <si>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</si>
  <si>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</si>
  <si>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</si>
  <si>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</si>
  <si>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</si>
  <si>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</si>
  <si>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</si>
  <si>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</si>
  <si>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</si>
  <si>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</si>
  <si>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</si>
  <si>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</si>
  <si>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</si>
  <si>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</si>
  <si>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</si>
  <si>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</si>
  <si>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</si>
  <si>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</si>
  <si>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</si>
  <si>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</si>
  <si>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</si>
  <si>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</si>
  <si>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</si>
  <si>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</si>
  <si>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</si>
  <si>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</si>
  <si>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</si>
  <si>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</si>
  <si>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</si>
  <si>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</si>
  <si>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</si>
  <si>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</si>
  <si>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</si>
  <si>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</si>
  <si>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</si>
  <si>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</si>
  <si>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</si>
  <si>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</si>
  <si>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</si>
  <si>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</si>
  <si>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</si>
  <si>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</si>
  <si>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</si>
  <si>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</si>
  <si>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</si>
  <si>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</si>
  <si>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</si>
  <si>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</si>
  <si>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</si>
  <si>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</si>
  <si>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</si>
  <si>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</si>
  <si>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</si>
  <si>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</si>
  <si>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</si>
  <si>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</si>
  <si>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</si>
  <si>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</si>
  <si>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</si>
  <si>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</si>
  <si>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</si>
  <si>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</si>
  <si>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</si>
  <si>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</si>
  <si>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</si>
  <si>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</si>
  <si>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</si>
  <si>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</si>
  <si>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</si>
  <si>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</si>
  <si>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</si>
  <si>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</si>
  <si>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</si>
  <si>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</si>
  <si>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</si>
  <si>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</si>
  <si>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</si>
  <si>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</si>
  <si>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</si>
  <si>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</si>
  <si>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</si>
  <si>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</si>
  <si>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</si>
  <si>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</si>
  <si>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</si>
  <si>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</si>
  <si>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</si>
  <si>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</si>
  <si>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</si>
  <si>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</si>
  <si>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</si>
  <si>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</si>
  <si>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</si>
  <si>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</si>
  <si>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</si>
  <si>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</si>
  <si>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</si>
  <si>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</si>
  <si>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</si>
  <si>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</si>
  <si>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</si>
  <si>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</si>
  <si>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</si>
  <si>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</si>
  <si>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</si>
  <si>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</si>
  <si>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</si>
  <si>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</si>
  <si>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</si>
  <si>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</si>
  <si>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</si>
  <si>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</si>
  <si>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</si>
  <si>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</si>
  <si>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</si>
  <si>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</si>
  <si>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</si>
  <si>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</si>
  <si>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</si>
  <si>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</si>
  <si>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</si>
  <si>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</si>
  <si>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</si>
  <si>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</si>
  <si>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</si>
  <si>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</si>
  <si>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</si>
  <si>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</si>
  <si>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</si>
  <si>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</si>
  <si>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</si>
  <si>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</si>
  <si>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</si>
  <si>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</si>
  <si>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</si>
  <si>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</si>
  <si>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</si>
  <si>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</si>
  <si>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</si>
  <si>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</si>
  <si>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</si>
  <si>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</si>
  <si>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</si>
  <si>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</si>
  <si>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</si>
  <si>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</si>
  <si>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</si>
  <si>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</si>
  <si>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</si>
  <si>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</si>
  <si>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</si>
  <si>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</si>
  <si>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</si>
  <si>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</si>
  <si>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</si>
  <si>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</si>
  <si>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</si>
  <si>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</si>
  <si>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</si>
  <si>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</si>
  <si>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</si>
  <si>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</si>
  <si>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</si>
  <si>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</si>
  <si>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</si>
  <si>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</si>
  <si>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</si>
  <si>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</si>
  <si>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</si>
  <si>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</si>
  <si>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</si>
  <si>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</si>
  <si>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</si>
  <si>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</si>
  <si>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</si>
  <si>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</si>
  <si>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</si>
  <si>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</si>
  <si>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</si>
  <si>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</si>
  <si>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</si>
  <si>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</si>
  <si>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</si>
  <si>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</si>
  <si>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</si>
  <si>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</si>
  <si>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</si>
  <si>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</si>
  <si>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</si>
  <si>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</si>
  <si>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</si>
  <si>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</si>
  <si>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</si>
  <si>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</si>
  <si>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</si>
  <si>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</si>
  <si>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</si>
  <si>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</si>
  <si>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</si>
  <si>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</si>
  <si>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</si>
  <si>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</si>
  <si>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</si>
  <si>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</si>
  <si>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</si>
  <si>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</si>
  <si>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</si>
  <si>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</si>
  <si>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</si>
  <si>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</si>
  <si>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</si>
  <si>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</si>
  <si>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</si>
  <si>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</si>
  <si>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</si>
  <si>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</si>
  <si>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</si>
  <si>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</si>
  <si>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</si>
  <si>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</si>
  <si>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</si>
  <si>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</si>
  <si>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</si>
  <si>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</si>
  <si>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</si>
  <si>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</si>
  <si>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</si>
  <si>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</si>
  <si>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</si>
  <si>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</si>
  <si>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</si>
  <si>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</si>
  <si>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</si>
  <si>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</si>
  <si>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</si>
  <si>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</si>
  <si>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</si>
  <si>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</si>
  <si>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</si>
  <si>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</si>
  <si>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</si>
  <si>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</si>
  <si>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</si>
  <si>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</si>
  <si>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</si>
  <si>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</si>
  <si>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</si>
  <si>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</si>
  <si>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</si>
  <si>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</si>
  <si>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</si>
  <si>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</si>
  <si>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</si>
  <si>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</si>
  <si>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</si>
  <si>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</si>
  <si>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</si>
  <si>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</si>
  <si>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</si>
  <si>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</si>
  <si>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</si>
  <si>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</si>
  <si>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</si>
  <si>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</si>
  <si>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</si>
  <si>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</si>
  <si>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</si>
  <si>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</si>
  <si>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</si>
  <si>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</si>
  <si>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</si>
  <si>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</si>
  <si>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</si>
  <si>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</si>
  <si>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</si>
  <si>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</si>
  <si>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</si>
  <si>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</si>
  <si>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</si>
  <si>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</si>
  <si>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</si>
  <si>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</si>
  <si>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</si>
  <si>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</si>
  <si>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</si>
  <si>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</si>
  <si>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</si>
  <si>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</si>
  <si>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</si>
  <si>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</si>
  <si>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</si>
  <si>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</si>
  <si>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</si>
  <si>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</si>
  <si>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</si>
  <si>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</si>
  <si>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</si>
  <si>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</si>
  <si>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</si>
  <si>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</si>
  <si>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</si>
  <si>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</si>
  <si>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</si>
  <si>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</si>
  <si>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</si>
  <si>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</si>
  <si>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</si>
  <si>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</si>
  <si>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</si>
  <si>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</si>
  <si>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</si>
  <si>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</si>
  <si>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</si>
  <si>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</si>
  <si>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</si>
  <si>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</si>
  <si>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</si>
  <si>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</si>
  <si>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</si>
  <si>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</si>
  <si>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</si>
  <si>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</si>
  <si>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</si>
  <si>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</si>
  <si>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</si>
  <si>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</si>
  <si>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</si>
  <si>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</si>
  <si>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</si>
  <si>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</si>
  <si>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</si>
  <si>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</si>
  <si>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</si>
  <si>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</si>
  <si>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</si>
  <si>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</si>
  <si>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</si>
  <si>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</si>
  <si>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</si>
  <si>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</si>
  <si>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</si>
  <si>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</si>
  <si>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</si>
  <si>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</si>
  <si>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</si>
  <si>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</si>
  <si>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</si>
  <si>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</si>
  <si>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</si>
  <si>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</si>
  <si>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</si>
  <si>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</si>
  <si>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</si>
  <si>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</si>
  <si>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</si>
  <si>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</si>
  <si>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</si>
  <si>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</si>
  <si>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</si>
  <si>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</si>
  <si>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</si>
  <si>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</si>
  <si>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</si>
  <si>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</si>
  <si>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</si>
  <si>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</si>
  <si>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</si>
  <si>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</si>
  <si>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</si>
  <si>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</si>
  <si>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</si>
  <si>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</si>
  <si>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</si>
  <si>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</si>
  <si>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</si>
  <si>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</si>
  <si>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</si>
  <si>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</si>
  <si>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</si>
  <si>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</si>
  <si>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</si>
  <si>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</si>
  <si>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</si>
  <si>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</si>
  <si>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</si>
  <si>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</si>
  <si>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</si>
  <si>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</si>
  <si>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</si>
  <si>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</si>
  <si>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</si>
  <si>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</si>
  <si>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</si>
  <si>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</si>
  <si>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</si>
  <si>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</si>
  <si>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</si>
  <si>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</si>
  <si>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</si>
  <si>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</si>
  <si>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</si>
  <si>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</si>
  <si>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</si>
  <si>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</si>
  <si>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</si>
  <si>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</si>
  <si>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</si>
  <si>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</si>
  <si>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</si>
  <si>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</si>
  <si>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</si>
  <si>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</si>
  <si>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</si>
  <si>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</si>
  <si>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</si>
  <si>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</si>
  <si>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</si>
  <si>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</si>
  <si>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</si>
  <si>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</si>
  <si>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</si>
  <si>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</si>
  <si>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</si>
  <si>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</si>
  <si>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</si>
  <si>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</si>
  <si>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</si>
  <si>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</si>
  <si>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</si>
  <si>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</si>
  <si>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</si>
  <si>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</si>
  <si>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</si>
  <si>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</si>
  <si>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</si>
  <si>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</si>
  <si>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</si>
  <si>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</si>
  <si>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</si>
  <si>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</si>
  <si>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</si>
  <si>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</si>
  <si>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</si>
  <si>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</si>
  <si>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</si>
  <si>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</si>
  <si>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</si>
  <si>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</si>
  <si>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</si>
  <si>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</si>
  <si>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</si>
  <si>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</si>
  <si>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</si>
  <si>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</si>
  <si>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</si>
  <si>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</si>
  <si>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</si>
  <si>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</si>
  <si>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</si>
  <si>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</si>
  <si>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</si>
  <si>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</si>
  <si>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</si>
  <si>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</si>
  <si>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</si>
  <si>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</si>
  <si>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</si>
  <si>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</si>
  <si>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</si>
  <si>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</si>
  <si>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</si>
  <si>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</si>
  <si>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</si>
  <si>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</si>
  <si>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</si>
  <si>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</si>
  <si>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</si>
  <si>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</si>
  <si>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</si>
  <si>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</si>
  <si>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</si>
  <si>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</si>
  <si>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</si>
  <si>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</si>
  <si>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</si>
  <si>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</si>
  <si>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</si>
  <si>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</si>
  <si>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</si>
  <si>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</si>
  <si>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</si>
  <si>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</si>
  <si>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</si>
  <si>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</si>
  <si>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</si>
  <si>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</si>
  <si>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</si>
  <si>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</si>
  <si>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</si>
  <si>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</si>
  <si>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</si>
  <si>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</si>
  <si>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</si>
  <si>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</si>
  <si>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</si>
  <si>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</si>
  <si>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</si>
  <si>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</si>
  <si>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</si>
  <si>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</si>
  <si>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</si>
  <si>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</si>
  <si>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</si>
  <si>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</si>
  <si>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</si>
  <si>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</si>
  <si>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</si>
  <si>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</si>
  <si>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</si>
  <si>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</si>
  <si>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</si>
  <si>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</si>
  <si>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</si>
  <si>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</si>
  <si>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</si>
  <si>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</si>
  <si>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</si>
  <si>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</si>
  <si>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</si>
  <si>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</si>
  <si>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</si>
  <si>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</si>
  <si>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</si>
  <si>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</si>
  <si>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</si>
  <si>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</si>
  <si>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</si>
  <si>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</si>
  <si>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</si>
  <si>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</si>
  <si>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</si>
  <si>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</si>
  <si>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</si>
  <si>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</si>
  <si>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</si>
  <si>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</si>
  <si>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</si>
  <si>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</si>
  <si>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</si>
  <si>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</si>
  <si>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</si>
  <si>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</si>
  <si>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</si>
  <si>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</si>
  <si>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</si>
  <si>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</si>
  <si>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</si>
  <si>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</si>
  <si>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</si>
  <si>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</si>
  <si>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</si>
  <si>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</si>
  <si>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</si>
  <si>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</si>
  <si>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</si>
  <si>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</si>
  <si>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</si>
  <si>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</si>
  <si>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</si>
  <si>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</si>
  <si>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</si>
  <si>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</si>
  <si>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</si>
  <si>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</si>
  <si>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</si>
  <si>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</si>
  <si>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</si>
  <si>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</si>
  <si>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</si>
  <si>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</si>
  <si>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</si>
  <si>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</si>
  <si>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</si>
  <si>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</si>
  <si>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</si>
  <si>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</si>
  <si>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</si>
  <si>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</si>
  <si>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</si>
  <si>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</si>
  <si>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</si>
  <si>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</si>
  <si>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</si>
  <si>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</si>
  <si>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</si>
  <si>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</si>
  <si>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</si>
  <si>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</si>
  <si>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</si>
  <si>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</si>
  <si>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</si>
  <si>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</si>
  <si>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</si>
  <si>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</si>
  <si>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</si>
  <si>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</si>
  <si>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</si>
  <si>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</si>
  <si>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</si>
  <si>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</si>
  <si>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</si>
  <si>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</si>
  <si>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</si>
  <si>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</si>
  <si>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</si>
  <si>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</si>
  <si>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</si>
  <si>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</si>
  <si>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</si>
  <si>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</si>
  <si>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</si>
  <si>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</si>
  <si>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</si>
  <si>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</si>
  <si>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</si>
  <si>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</si>
  <si>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</si>
  <si>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</si>
  <si>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</si>
  <si>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</si>
  <si>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</si>
  <si>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</si>
  <si>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</si>
  <si>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</si>
  <si>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</si>
  <si>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</si>
  <si>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</si>
  <si>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</si>
  <si>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</si>
  <si>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</si>
  <si>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</si>
  <si>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</si>
  <si>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</si>
  <si>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</si>
  <si>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</si>
  <si>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</si>
  <si>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</si>
  <si>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</si>
  <si>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</si>
  <si>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</si>
  <si>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</si>
  <si>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</si>
  <si>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</si>
  <si>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</si>
  <si>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</si>
  <si>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</si>
  <si>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</si>
  <si>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</si>
  <si>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</si>
  <si>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</si>
  <si>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</si>
  <si>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</si>
  <si>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</si>
  <si>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</si>
  <si>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</si>
  <si>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</si>
  <si>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</si>
  <si>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</si>
  <si>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</si>
  <si>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</si>
  <si>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</si>
  <si>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</si>
  <si>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</si>
  <si>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</si>
  <si>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</si>
  <si>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</si>
  <si>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</si>
  <si>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</si>
  <si>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</si>
  <si>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</si>
  <si>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</si>
  <si>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</si>
  <si>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</si>
  <si>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</si>
  <si>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</si>
  <si>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</si>
  <si>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</si>
  <si>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</si>
  <si>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</si>
  <si>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</si>
  <si>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</si>
  <si>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</si>
  <si>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</si>
  <si>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</si>
  <si>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</si>
  <si>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</si>
  <si>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</si>
  <si>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</si>
  <si>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</si>
  <si>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</si>
  <si>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</si>
  <si>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</si>
  <si>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</si>
  <si>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</si>
  <si>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</si>
  <si>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</si>
  <si>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</si>
  <si>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</si>
  <si>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</si>
  <si>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</si>
  <si>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</si>
  <si>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</si>
  <si>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</si>
  <si>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</si>
  <si>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</si>
  <si>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</si>
  <si>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</si>
  <si>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</si>
  <si>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</si>
  <si>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</si>
  <si>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</si>
  <si>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</si>
  <si>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</si>
  <si>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</si>
  <si>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</si>
  <si>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</si>
  <si>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</si>
  <si>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</si>
  <si>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</si>
  <si>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</si>
  <si>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</si>
  <si>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</si>
  <si>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</si>
  <si>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</si>
  <si>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</si>
  <si>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</si>
  <si>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</si>
  <si>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</si>
  <si>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</si>
  <si>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</si>
  <si>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</si>
  <si>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</si>
  <si>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</si>
  <si>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</si>
  <si>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</si>
  <si>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</si>
  <si>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</si>
  <si>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</si>
  <si>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</si>
  <si>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</si>
  <si>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</si>
  <si>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</si>
  <si>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</si>
  <si>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</si>
  <si>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</si>
  <si>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</si>
  <si>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</si>
  <si>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</si>
  <si>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</si>
  <si>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</si>
  <si>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</si>
  <si>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</si>
  <si>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</si>
  <si>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</si>
  <si>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</si>
  <si>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</si>
  <si>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</si>
  <si>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</si>
  <si>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</si>
  <si>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</si>
  <si>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</si>
  <si>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</si>
  <si>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</si>
  <si>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</si>
  <si>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</si>
  <si>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</si>
  <si>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</si>
  <si>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</si>
  <si>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</si>
  <si>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</si>
  <si>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</si>
  <si>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</si>
  <si>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</si>
  <si>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</si>
  <si>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</si>
  <si>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</si>
  <si>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</si>
  <si>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</si>
  <si>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</si>
  <si>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</si>
  <si>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</si>
  <si>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</si>
  <si>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</si>
  <si>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</si>
  <si>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</si>
  <si>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</si>
  <si>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</si>
  <si>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</si>
  <si>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</si>
  <si>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</si>
  <si>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</si>
  <si>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</si>
  <si>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</si>
  <si>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</si>
  <si>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</si>
  <si>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</si>
  <si>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</si>
  <si>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</si>
  <si>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</si>
  <si>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</si>
  <si>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</si>
  <si>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</si>
  <si>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</si>
  <si>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</si>
  <si>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</si>
  <si>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</si>
  <si>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</si>
  <si>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</si>
  <si>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</si>
  <si>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</si>
  <si>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</si>
  <si>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</si>
  <si>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</si>
  <si>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</si>
  <si>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</si>
  <si>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</si>
  <si>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</si>
  <si>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</si>
  <si>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</si>
  <si>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</si>
  <si>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</si>
  <si>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</si>
  <si>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</si>
  <si>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</si>
  <si>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</si>
  <si>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</si>
  <si>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</si>
  <si>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</si>
  <si>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</si>
  <si>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</si>
  <si>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</si>
  <si>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</si>
  <si>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</si>
  <si>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</si>
  <si>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</si>
  <si>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</si>
  <si>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</si>
  <si>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</si>
  <si>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</si>
  <si>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</si>
  <si>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</si>
  <si>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</si>
  <si>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</si>
  <si>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</si>
  <si>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</si>
  <si>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</si>
  <si>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</si>
  <si>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</si>
  <si>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</si>
  <si>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</si>
  <si>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</si>
  <si>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</si>
  <si>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</si>
  <si>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</si>
  <si>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</si>
  <si>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</si>
  <si>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</si>
  <si>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</si>
  <si>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</si>
  <si>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</si>
  <si>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</si>
  <si>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</si>
  <si>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</si>
  <si>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</si>
  <si>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</si>
  <si>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</si>
  <si>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</si>
  <si>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</si>
  <si>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</si>
  <si>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</si>
  <si>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</si>
  <si>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</si>
  <si>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</si>
  <si>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</si>
  <si>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</si>
  <si>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</si>
  <si>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</si>
  <si>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</si>
  <si>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</si>
  <si>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</si>
  <si>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</si>
  <si>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</si>
  <si>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</si>
  <si>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</si>
  <si>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</si>
  <si>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</si>
  <si>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</si>
  <si>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</si>
  <si>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</si>
  <si>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</si>
  <si>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</si>
  <si>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</si>
  <si>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</si>
  <si>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</si>
  <si>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</si>
  <si>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</si>
  <si>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</si>
  <si>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</si>
  <si>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</si>
  <si>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</si>
  <si>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</si>
  <si>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</si>
  <si>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</si>
  <si>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</si>
  <si>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</si>
  <si>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</si>
  <si>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</si>
  <si>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</si>
  <si>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</si>
  <si>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</si>
  <si>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</si>
  <si>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</si>
  <si>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</si>
  <si>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</si>
  <si>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</si>
  <si>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</si>
  <si>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</si>
  <si>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</si>
  <si>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</si>
  <si>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</si>
  <si>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</si>
  <si>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</si>
  <si>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</si>
  <si>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</si>
  <si>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</si>
  <si>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</si>
  <si>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</si>
  <si>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</si>
  <si>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</si>
  <si>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</si>
  <si>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</si>
  <si>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</si>
  <si>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</si>
  <si>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</si>
  <si>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</si>
  <si>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</si>
  <si>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</si>
  <si>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</si>
  <si>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</si>
  <si>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</si>
  <si>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</si>
  <si>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</si>
  <si>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</si>
  <si>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</si>
  <si>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</si>
  <si>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</si>
  <si>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</si>
  <si>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</si>
  <si>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</si>
  <si>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</si>
  <si>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</si>
  <si>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</si>
  <si>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</si>
  <si>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</si>
  <si>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</si>
  <si>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</si>
  <si>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</si>
  <si>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</si>
  <si>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</si>
  <si>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</si>
  <si>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</si>
  <si>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</si>
  <si>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</si>
  <si>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</si>
  <si>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</si>
  <si>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</si>
  <si>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</si>
  <si>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</si>
  <si>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</si>
  <si>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</si>
  <si>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</si>
  <si>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</si>
  <si>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</si>
  <si>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</si>
  <si>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</si>
  <si>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</si>
  <si>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</si>
  <si>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</si>
  <si>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</si>
  <si>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</si>
  <si>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</si>
  <si>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</si>
  <si>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</si>
  <si>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</si>
  <si>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</si>
  <si>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</si>
  <si>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</si>
  <si>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</si>
  <si>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</si>
  <si>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</si>
  <si>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</si>
  <si>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</si>
  <si>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</si>
  <si>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</si>
  <si>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</si>
  <si>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</si>
  <si>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</si>
  <si>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</si>
  <si>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</si>
  <si>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</si>
  <si>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</si>
  <si>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</si>
  <si>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</si>
  <si>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</si>
  <si>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</si>
  <si>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</si>
  <si>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</si>
  <si>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</si>
  <si>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</si>
  <si>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</si>
  <si>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</si>
  <si>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</si>
  <si>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</si>
  <si>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</si>
  <si>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</si>
  <si>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</si>
  <si>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</si>
  <si>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</si>
  <si>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</si>
  <si>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</si>
  <si>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</si>
  <si>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</si>
  <si>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</si>
  <si>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</si>
  <si>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</si>
  <si>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</si>
  <si>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</si>
  <si>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</si>
  <si>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</si>
  <si>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</si>
  <si>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</si>
  <si>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</si>
  <si>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</si>
  <si>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</si>
  <si>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</si>
  <si>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</si>
  <si>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</si>
  <si>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</si>
  <si>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</si>
  <si>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</si>
  <si>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</si>
  <si>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</si>
  <si>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</si>
  <si>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</si>
  <si>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</si>
  <si>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</si>
  <si>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</si>
  <si>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</si>
  <si>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</si>
  <si>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</si>
  <si>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</si>
  <si>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</si>
  <si>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</si>
  <si>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</si>
  <si>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</si>
  <si>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</si>
  <si>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</si>
  <si>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</si>
  <si>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</si>
  <si>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</si>
  <si>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</si>
  <si>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</si>
  <si>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</si>
  <si>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</si>
  <si>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</si>
  <si>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</si>
  <si>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</si>
  <si>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</si>
  <si>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</si>
  <si>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</si>
  <si>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</si>
  <si>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</si>
  <si>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</si>
  <si>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</si>
  <si>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</si>
  <si>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</si>
  <si>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</si>
  <si>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</si>
  <si>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</si>
  <si>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</si>
  <si>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</si>
  <si>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</si>
  <si>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</si>
  <si>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</si>
  <si>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</si>
  <si>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</si>
  <si>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</si>
  <si>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</si>
  <si>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</si>
  <si>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</si>
  <si>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</si>
  <si>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</si>
  <si>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</si>
  <si>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</si>
  <si>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</si>
  <si>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</si>
  <si>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</si>
  <si>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</si>
  <si>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</si>
  <si>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</si>
  <si>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</si>
  <si>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</si>
  <si>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</si>
  <si>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</si>
  <si>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</si>
  <si>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</si>
  <si>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</si>
  <si>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</si>
  <si>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</si>
  <si>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</si>
  <si>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</si>
  <si>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</si>
  <si>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</si>
  <si>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</si>
  <si>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</si>
  <si>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</si>
  <si>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</si>
  <si>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</si>
  <si>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</si>
  <si>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</si>
  <si>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</si>
  <si>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</si>
  <si>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</si>
  <si>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</si>
  <si>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</si>
  <si>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</si>
  <si>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</si>
  <si>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</si>
  <si>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</si>
  <si>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</si>
  <si>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</si>
  <si>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</si>
  <si>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</si>
  <si>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</si>
  <si>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</si>
  <si>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</si>
  <si>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</si>
  <si>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</si>
  <si>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</si>
  <si>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</si>
  <si>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</si>
  <si>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</si>
  <si>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</si>
  <si>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</si>
  <si>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</si>
  <si>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</si>
  <si>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</si>
  <si>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</si>
  <si>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</si>
  <si>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</si>
  <si>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</si>
  <si>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</si>
  <si>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</si>
  <si>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</si>
  <si>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</si>
  <si>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</si>
  <si>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</si>
  <si>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</si>
  <si>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</si>
  <si>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</si>
  <si>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</si>
  <si>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</si>
  <si>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</si>
  <si>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</si>
  <si>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</si>
  <si>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</si>
  <si>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</si>
  <si>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</si>
  <si>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</si>
  <si>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</si>
  <si>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</si>
  <si>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</si>
  <si>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</si>
  <si>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</si>
  <si>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</si>
  <si>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</si>
  <si>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</si>
  <si>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</si>
  <si>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</si>
  <si>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</si>
  <si>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</si>
  <si>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</si>
  <si>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</si>
  <si>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</si>
  <si>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</si>
  <si>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</si>
  <si>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</si>
  <si>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</si>
  <si>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</si>
  <si>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</si>
  <si>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</si>
  <si>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</si>
  <si>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</si>
  <si>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</si>
  <si>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</si>
  <si>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</si>
  <si>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</si>
  <si>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</si>
  <si>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</si>
  <si>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</si>
  <si>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</si>
  <si>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</si>
  <si>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</si>
  <si>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</si>
  <si>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</si>
  <si>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</si>
  <si>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</si>
  <si>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</si>
  <si>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</si>
  <si>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</si>
  <si>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</si>
  <si>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</si>
  <si>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</si>
  <si>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</si>
  <si>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</si>
  <si>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</si>
  <si>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</si>
  <si>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</si>
  <si>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</si>
  <si>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</si>
  <si>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</si>
  <si>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</si>
  <si>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</si>
  <si>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</si>
  <si>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</si>
  <si>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</si>
  <si>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</si>
  <si>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</si>
  <si>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</si>
  <si>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</si>
  <si>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</si>
  <si>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</si>
  <si>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</si>
  <si>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</si>
  <si>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</si>
  <si>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</si>
  <si>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</si>
  <si>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</si>
  <si>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</si>
  <si>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</si>
  <si>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</si>
  <si>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</si>
  <si>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</si>
  <si>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</si>
  <si>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</si>
  <si>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</si>
  <si>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</si>
  <si>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</si>
  <si>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</si>
  <si>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</si>
  <si>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</si>
  <si>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</si>
  <si>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</si>
  <si>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</si>
  <si>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</si>
  <si>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</si>
  <si>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</si>
  <si>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</si>
  <si>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</si>
  <si>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</si>
  <si>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</si>
  <si>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</si>
  <si>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</si>
  <si>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</si>
  <si>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</si>
  <si>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</si>
  <si>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</si>
  <si>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</si>
  <si>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</si>
  <si>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</si>
  <si>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</si>
  <si>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</si>
  <si>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</si>
  <si>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</si>
  <si>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</si>
  <si>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</si>
  <si>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</si>
  <si>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</si>
  <si>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</si>
  <si>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</si>
  <si>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</si>
  <si>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</si>
  <si>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</si>
  <si>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</si>
  <si>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</si>
  <si>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</si>
  <si>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</si>
  <si>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</si>
  <si>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</si>
  <si>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</si>
  <si>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</si>
  <si>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</si>
  <si>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</si>
  <si>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</si>
  <si>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</si>
  <si>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</si>
  <si>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</si>
  <si>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</si>
  <si>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</si>
  <si>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</si>
  <si>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</si>
  <si>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</si>
  <si>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</si>
  <si>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</si>
  <si>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</si>
  <si>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</si>
  <si>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</si>
  <si>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</si>
  <si>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</si>
  <si>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</si>
  <si>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</si>
  <si>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</si>
  <si>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</si>
  <si>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</si>
  <si>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</si>
  <si>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</si>
  <si>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</si>
  <si>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</si>
  <si>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</si>
  <si>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</si>
  <si>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</si>
  <si>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</si>
  <si>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</si>
  <si>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</si>
  <si>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</si>
  <si>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</si>
  <si>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</si>
  <si>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</si>
  <si>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</si>
  <si>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</si>
  <si>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</si>
  <si>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</si>
  <si>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</si>
  <si>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</si>
  <si>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</si>
  <si>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</si>
  <si>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</si>
  <si>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</si>
  <si>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</si>
  <si>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</si>
  <si>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</si>
  <si>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</si>
  <si>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</si>
  <si>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</si>
  <si>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</si>
  <si>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</si>
  <si>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</si>
  <si>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</si>
  <si>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</si>
  <si>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</si>
  <si>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</si>
  <si>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</si>
  <si>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</si>
  <si>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</si>
  <si>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</si>
  <si>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</si>
  <si>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</si>
  <si>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</si>
  <si>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</si>
  <si>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</si>
  <si>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</si>
  <si>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</si>
  <si>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</si>
  <si>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</si>
  <si>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</si>
  <si>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</si>
  <si>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</si>
  <si>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</si>
  <si>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</si>
  <si>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</si>
  <si>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</si>
  <si>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</si>
  <si>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</si>
  <si>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</si>
  <si>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</si>
  <si>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</si>
  <si>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</si>
  <si>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</si>
  <si>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</si>
  <si>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</si>
  <si>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</si>
  <si>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</si>
  <si>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</si>
  <si>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</si>
  <si>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</si>
  <si>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</si>
  <si>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</si>
  <si>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</si>
  <si>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</si>
  <si>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</si>
  <si>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</si>
  <si>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</si>
  <si>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</si>
  <si>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</si>
  <si>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</si>
  <si>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</si>
  <si>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</si>
  <si>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</si>
  <si>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</si>
  <si>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</si>
  <si>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</si>
  <si>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</si>
  <si>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</si>
  <si>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</si>
  <si>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</si>
  <si>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</si>
  <si>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</si>
  <si>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</si>
  <si>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</si>
  <si>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</si>
  <si>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</si>
  <si>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</si>
  <si>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</si>
  <si>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</si>
  <si>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</si>
  <si>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</si>
  <si>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</si>
  <si>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</si>
  <si>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</si>
  <si>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</si>
  <si>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</si>
  <si>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</si>
  <si>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</si>
  <si>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</si>
  <si>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</si>
  <si>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</si>
  <si>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</si>
  <si>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</si>
  <si>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</si>
  <si>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</si>
  <si>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</si>
  <si>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</si>
  <si>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</si>
  <si>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</si>
  <si>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</si>
  <si>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</si>
  <si>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</si>
  <si>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</si>
  <si>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</si>
  <si>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</si>
  <si>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</si>
  <si>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</si>
  <si>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</si>
  <si>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</si>
  <si>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</si>
  <si>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</si>
  <si>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</si>
  <si>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</si>
  <si>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</si>
  <si>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</si>
  <si>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</si>
  <si>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</si>
  <si>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</si>
  <si>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</si>
  <si>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</si>
  <si>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</si>
  <si>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</si>
  <si>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</si>
  <si>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</si>
  <si>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</si>
  <si>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</si>
  <si>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</si>
  <si>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</si>
  <si>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</si>
  <si>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</si>
  <si>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</si>
  <si>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</si>
  <si>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</si>
  <si>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</si>
  <si>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</si>
  <si>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</si>
  <si>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</si>
  <si>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</si>
  <si>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</si>
  <si>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</si>
  <si>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</si>
  <si>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</si>
  <si>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</si>
  <si>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</si>
  <si>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</si>
  <si>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</si>
  <si>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</si>
  <si>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</si>
  <si>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</si>
  <si>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</si>
  <si>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</si>
  <si>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</si>
  <si>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</si>
  <si>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</si>
  <si>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</si>
  <si>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</si>
  <si>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</si>
  <si>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</si>
  <si>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</si>
  <si>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</si>
  <si>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</si>
  <si>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</si>
  <si>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</si>
  <si>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</si>
  <si>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</si>
  <si>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</si>
  <si>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</si>
  <si>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</si>
  <si>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</si>
  <si>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</si>
  <si>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</si>
  <si>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</si>
  <si>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</si>
  <si>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</si>
  <si>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</si>
  <si>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</si>
  <si>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</si>
  <si>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</si>
  <si>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</si>
  <si>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</si>
  <si>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</si>
  <si>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</si>
  <si>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</si>
  <si>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</si>
  <si>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</si>
  <si>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</si>
  <si>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</si>
  <si>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</si>
  <si>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</si>
  <si>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</si>
  <si>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</si>
  <si>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</si>
  <si>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</si>
  <si>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</si>
  <si>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</si>
  <si>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</si>
  <si>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</si>
  <si>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</si>
  <si>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</si>
  <si>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</si>
  <si>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</si>
  <si>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</si>
  <si>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</si>
  <si>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</si>
  <si>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</si>
  <si>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</si>
  <si>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</si>
  <si>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</si>
  <si>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</si>
  <si>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</si>
  <si>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</si>
  <si>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</si>
  <si>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</si>
  <si>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</si>
  <si>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</si>
  <si>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</si>
  <si>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</si>
  <si>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</si>
  <si>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</si>
  <si>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</si>
  <si>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</si>
  <si>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</si>
  <si>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</si>
  <si>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</si>
  <si>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</si>
  <si>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</si>
  <si>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</si>
  <si>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</si>
  <si>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</si>
  <si>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</si>
  <si>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</si>
  <si>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</si>
  <si>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</si>
  <si>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</si>
  <si>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</si>
  <si>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</si>
  <si>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</si>
  <si>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</si>
  <si>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</si>
  <si>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</si>
  <si>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</si>
  <si>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</si>
  <si>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</si>
  <si>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</si>
  <si>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</si>
  <si>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</si>
  <si>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</si>
  <si>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</si>
  <si>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</si>
  <si>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</si>
  <si>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</si>
  <si>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</si>
  <si>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</si>
  <si>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</si>
  <si>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</si>
  <si>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</si>
  <si>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</si>
  <si>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</si>
  <si>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</si>
  <si>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</si>
  <si>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</si>
  <si>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</si>
  <si>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</si>
  <si>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</si>
  <si>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</si>
  <si>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</si>
  <si>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</si>
  <si>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</si>
  <si>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</si>
  <si>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</si>
  <si>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</si>
  <si>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</si>
  <si>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</si>
  <si>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</si>
  <si>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</si>
  <si>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</si>
  <si>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</si>
  <si>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</si>
  <si>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</si>
  <si>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</si>
  <si>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</si>
  <si>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</si>
  <si>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</si>
  <si>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</si>
  <si>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</si>
  <si>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</si>
  <si>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</si>
  <si>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</si>
  <si>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</si>
  <si>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</si>
  <si>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</si>
  <si>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</si>
  <si>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</si>
  <si>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</si>
  <si>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</si>
  <si>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</si>
  <si>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</si>
  <si>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</si>
  <si>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</si>
  <si>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</si>
  <si>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</si>
  <si>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</si>
  <si>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</si>
  <si>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</si>
  <si>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</si>
  <si>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</si>
  <si>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</si>
  <si>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</si>
  <si>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</si>
  <si>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</si>
  <si>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</si>
  <si>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</si>
  <si>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</si>
  <si>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</si>
  <si>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</si>
  <si>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</si>
  <si>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</si>
  <si>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</si>
  <si>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</si>
  <si>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</si>
  <si>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</si>
  <si>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</si>
  <si>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</si>
  <si>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</si>
  <si>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</si>
  <si>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</si>
  <si>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</si>
  <si>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</si>
  <si>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</si>
  <si>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</si>
  <si>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</si>
  <si>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</si>
  <si>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</si>
  <si>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</si>
  <si>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</si>
  <si>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</si>
  <si>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</si>
  <si>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</si>
  <si>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</si>
  <si>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</si>
  <si>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</si>
  <si>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</si>
  <si>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</si>
  <si>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</si>
  <si>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</si>
  <si>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</si>
  <si>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</si>
  <si>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</si>
  <si>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</si>
  <si>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</si>
  <si>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</si>
  <si>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</si>
  <si>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</si>
  <si>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</si>
  <si>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</si>
  <si>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</si>
  <si>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</si>
  <si>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</si>
  <si>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</si>
  <si>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</si>
  <si>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</si>
  <si>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</si>
  <si>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</si>
  <si>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</si>
  <si>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</si>
  <si>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</si>
  <si>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</si>
  <si>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</si>
  <si>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</si>
  <si>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</si>
  <si>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</si>
  <si>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</si>
  <si>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</si>
  <si>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</si>
  <si>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</si>
  <si>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</si>
  <si>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</si>
  <si>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</si>
  <si>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</si>
  <si>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</si>
  <si>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</si>
  <si>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</si>
  <si>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</si>
  <si>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</si>
  <si>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</si>
  <si>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</si>
  <si>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</si>
  <si>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</si>
  <si>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</si>
  <si>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</si>
  <si>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</si>
  <si>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</si>
  <si>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</si>
  <si>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</si>
  <si>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</si>
  <si>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</si>
  <si>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</si>
  <si>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</si>
  <si>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</si>
  <si>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</si>
  <si>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</si>
  <si>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</si>
  <si>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</si>
  <si>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</si>
  <si>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</si>
  <si>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</si>
  <si>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</si>
  <si>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</si>
  <si>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</si>
  <si>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</si>
  <si>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</si>
  <si>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</si>
  <si>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</si>
  <si>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</si>
  <si>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</si>
  <si>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</si>
  <si>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</si>
  <si>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</si>
  <si>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</si>
  <si>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</si>
  <si>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</si>
  <si>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</si>
  <si>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</si>
  <si>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</si>
  <si>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</si>
  <si>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</si>
  <si>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</si>
  <si>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</si>
  <si>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</si>
  <si>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</si>
  <si>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</si>
  <si>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</si>
  <si>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</si>
  <si>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</si>
  <si>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</si>
  <si>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</si>
  <si>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</si>
  <si>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</si>
  <si>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</si>
  <si>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</si>
  <si>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</si>
  <si>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</si>
  <si>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</si>
  <si>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</si>
  <si>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</si>
  <si>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</si>
  <si>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</si>
  <si>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</si>
  <si>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</si>
  <si>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</si>
  <si>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</si>
  <si>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</si>
  <si>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</si>
  <si>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</si>
  <si>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</si>
  <si>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</si>
  <si>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</si>
  <si>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</si>
  <si>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</si>
  <si>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</si>
  <si>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</si>
  <si>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</si>
  <si>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</si>
  <si>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</si>
  <si>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</si>
  <si>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</si>
  <si>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</si>
  <si>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</si>
  <si>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</si>
  <si>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</si>
  <si>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</si>
  <si>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</si>
  <si>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</si>
  <si>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</si>
  <si>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</si>
  <si>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</si>
  <si>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</si>
  <si>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</si>
  <si>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</si>
  <si>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</si>
  <si>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</si>
  <si>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</si>
  <si>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</si>
  <si>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</si>
  <si>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</si>
  <si>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</si>
  <si>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</si>
  <si>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</si>
  <si>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</si>
  <si>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</si>
  <si>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</si>
  <si>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</si>
  <si>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</si>
  <si>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</si>
  <si>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</si>
  <si>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</si>
  <si>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</si>
  <si>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</si>
  <si>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</si>
  <si>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</si>
  <si>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</si>
  <si>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</si>
  <si>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</si>
  <si>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</si>
  <si>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</si>
  <si>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</si>
  <si>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</si>
  <si>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</si>
  <si>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</si>
  <si>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</si>
  <si>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</si>
  <si>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</si>
  <si>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</si>
  <si>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</si>
  <si>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</si>
  <si>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</si>
  <si>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</si>
  <si>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</si>
  <si>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</si>
  <si>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</si>
  <si>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</si>
  <si>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</si>
  <si>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</si>
  <si>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</si>
  <si>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</si>
  <si>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</si>
  <si>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</si>
  <si>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</si>
  <si>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</si>
  <si>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</si>
  <si>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</si>
  <si>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</si>
  <si>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</si>
  <si>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</si>
  <si>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</si>
  <si>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</si>
  <si>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</si>
  <si>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</si>
  <si>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</si>
  <si>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</si>
  <si>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</si>
  <si>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</si>
  <si>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</si>
  <si>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</si>
  <si>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</si>
  <si>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</si>
  <si>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</si>
  <si>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</si>
  <si>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</si>
  <si>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</si>
  <si>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</si>
  <si>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</si>
  <si>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</si>
  <si>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</si>
  <si>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</si>
  <si>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</si>
  <si>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</si>
  <si>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</si>
  <si>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</si>
  <si>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</si>
  <si>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</si>
  <si>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</si>
  <si>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</si>
  <si>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</si>
  <si>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</si>
  <si>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</si>
  <si>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</si>
  <si>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</si>
  <si>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</si>
  <si>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</si>
  <si>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</si>
  <si>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</si>
  <si>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</si>
  <si>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</si>
  <si>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</si>
  <si>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</si>
  <si>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</si>
  <si>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</si>
  <si>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</si>
  <si>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</si>
  <si>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</si>
  <si>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</si>
  <si>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</si>
  <si>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</si>
  <si>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</si>
  <si>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</si>
  <si>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</si>
  <si>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</si>
  <si>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</si>
  <si>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</si>
  <si>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</si>
  <si>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</si>
  <si>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</si>
  <si>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</si>
  <si>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</si>
  <si>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</si>
  <si>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</si>
  <si>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</si>
  <si>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</si>
  <si>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</si>
  <si>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</si>
  <si>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</si>
  <si>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</si>
  <si>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</si>
  <si>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</si>
  <si>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</si>
  <si>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</si>
  <si>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</si>
  <si>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</si>
  <si>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</si>
  <si>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</si>
  <si>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</si>
  <si>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</si>
  <si>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</si>
  <si>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</si>
  <si>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</si>
  <si>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</si>
  <si>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</si>
  <si>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</si>
  <si>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</si>
  <si>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</si>
  <si>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</si>
  <si>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</si>
  <si>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</si>
  <si>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</si>
  <si>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</si>
  <si>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</si>
  <si>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</si>
  <si>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</si>
  <si>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</si>
  <si>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</si>
  <si>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</si>
  <si>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</si>
  <si>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</si>
  <si>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</si>
  <si>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</si>
  <si>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</si>
  <si>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</si>
  <si>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</si>
  <si>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</si>
  <si>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</si>
  <si>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</si>
  <si>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</si>
  <si>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</si>
  <si>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</si>
  <si>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</si>
  <si>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</si>
  <si>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</si>
  <si>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</si>
  <si>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</si>
  <si>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</si>
  <si>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</si>
  <si>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</si>
  <si>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</si>
  <si>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</si>
  <si>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</si>
  <si>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</si>
  <si>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</si>
  <si>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</si>
  <si>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</si>
  <si>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</si>
  <si>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</si>
  <si>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</si>
  <si>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</si>
  <si>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</si>
  <si>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</si>
  <si>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</si>
  <si>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</si>
  <si>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</si>
  <si>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</si>
  <si>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</si>
  <si>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</si>
  <si>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</si>
  <si>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</si>
  <si>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</si>
  <si>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</si>
  <si>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</si>
  <si>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</si>
  <si>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</si>
  <si>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</si>
  <si>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</si>
  <si>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</si>
  <si>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</si>
  <si>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</si>
  <si>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</si>
  <si>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</si>
  <si>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</si>
  <si>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</si>
  <si>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</si>
  <si>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</si>
  <si>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</si>
  <si>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</si>
  <si>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</si>
  <si>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</si>
  <si>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</si>
  <si>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</si>
  <si>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</si>
  <si>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</si>
  <si>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</si>
  <si>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</si>
  <si>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</si>
  <si>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</si>
  <si>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</si>
  <si>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</si>
  <si>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</si>
  <si>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</si>
  <si>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</si>
  <si>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</si>
  <si>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</si>
  <si>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</si>
  <si>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</si>
  <si>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</si>
  <si>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</si>
  <si>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</si>
  <si>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</si>
  <si>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</si>
  <si>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</si>
  <si>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</si>
  <si>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</si>
  <si>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</si>
  <si>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</si>
  <si>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</si>
  <si>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</si>
  <si>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</si>
  <si>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</si>
  <si>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</si>
  <si>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</si>
  <si>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</si>
  <si>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</si>
  <si>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</si>
  <si>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</si>
  <si>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</si>
  <si>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</si>
  <si>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</si>
  <si>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</si>
  <si>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</si>
  <si>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</si>
  <si>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</si>
  <si>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</si>
  <si>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</si>
  <si>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</si>
  <si>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</si>
  <si>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</si>
  <si>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</si>
  <si>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</si>
  <si>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</si>
  <si>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</si>
  <si>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</si>
  <si>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</si>
  <si>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</si>
  <si>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</si>
  <si>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</si>
  <si>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</si>
  <si>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</si>
  <si>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</si>
  <si>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</si>
  <si>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</si>
  <si>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</si>
  <si>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</si>
  <si>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</si>
  <si>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</si>
  <si>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</si>
  <si>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</si>
  <si>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</si>
  <si>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</si>
  <si>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</si>
  <si>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</si>
  <si>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</si>
  <si>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</si>
  <si>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</si>
  <si>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</si>
  <si>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</si>
  <si>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</si>
  <si>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</si>
  <si>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</si>
  <si>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</si>
  <si>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</si>
  <si>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</si>
  <si>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</si>
  <si>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</si>
  <si>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</si>
  <si>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</si>
  <si>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</si>
  <si>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</si>
  <si>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</si>
  <si>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</si>
  <si>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</si>
  <si>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</si>
  <si>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</si>
  <si>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</si>
  <si>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</si>
  <si>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</si>
  <si>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</si>
  <si>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</si>
  <si>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</si>
  <si>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</si>
  <si>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</si>
  <si>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</si>
  <si>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</si>
  <si>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</si>
  <si>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</si>
  <si>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</si>
  <si>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</si>
  <si>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</si>
  <si>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</si>
  <si>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</si>
  <si>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</si>
  <si>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</si>
  <si>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</si>
  <si>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</si>
  <si>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</si>
  <si>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</si>
  <si>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</si>
  <si>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</si>
  <si>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</si>
  <si>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</si>
  <si>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</si>
  <si>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</si>
  <si>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</si>
  <si>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</si>
  <si>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</si>
  <si>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</si>
  <si>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</si>
  <si>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</si>
  <si>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</si>
  <si>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</si>
  <si>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</si>
  <si>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</si>
  <si>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</si>
  <si>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</si>
  <si>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</si>
  <si>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</si>
  <si>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</si>
  <si>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</si>
  <si>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</si>
  <si>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</si>
  <si>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</si>
  <si>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</si>
  <si>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</si>
  <si>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</si>
  <si>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</si>
  <si>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</si>
  <si>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</si>
  <si>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</si>
  <si>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</si>
  <si>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</si>
  <si>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</si>
  <si>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</si>
  <si>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</si>
  <si>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</si>
  <si>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</si>
  <si>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</si>
  <si>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</si>
  <si>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</si>
  <si>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</si>
  <si>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</si>
  <si>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</si>
  <si>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</si>
  <si>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</si>
  <si>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</si>
  <si>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</si>
  <si>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</si>
  <si>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</si>
  <si>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</si>
  <si>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</si>
  <si>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</si>
  <si>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</si>
  <si>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</si>
  <si>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</si>
  <si>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</si>
  <si>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</si>
  <si>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</si>
  <si>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</si>
  <si>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</si>
  <si>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</si>
  <si>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</si>
  <si>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</si>
  <si>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</si>
  <si>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</si>
  <si>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</si>
  <si>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</si>
  <si>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</si>
  <si>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</si>
  <si>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</si>
  <si>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</si>
  <si>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</si>
  <si>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</si>
  <si>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</si>
  <si>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</si>
  <si>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</si>
  <si>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</si>
  <si>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</si>
  <si>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</si>
  <si>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</si>
  <si>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</si>
  <si>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</si>
  <si>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</si>
  <si>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</si>
  <si>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</si>
  <si>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</si>
  <si>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</si>
  <si>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</si>
  <si>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</si>
  <si>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</si>
  <si>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</si>
  <si>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</si>
  <si>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</si>
  <si>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</si>
  <si>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</si>
  <si>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</si>
  <si>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</si>
  <si>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</si>
  <si>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</si>
  <si>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</si>
  <si>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</si>
  <si>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</si>
  <si>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</si>
  <si>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</si>
  <si>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</si>
  <si>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</si>
  <si>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</si>
  <si>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</si>
  <si>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</si>
  <si>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</si>
  <si>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</si>
  <si>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</si>
  <si>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</si>
  <si>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</si>
  <si>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</si>
  <si>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</si>
  <si>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</si>
  <si>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</si>
  <si>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</si>
  <si>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</si>
  <si>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</si>
  <si>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</si>
  <si>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</si>
  <si>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</si>
  <si>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</si>
  <si>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</si>
  <si>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</si>
  <si>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</si>
  <si>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</si>
  <si>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</si>
  <si>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</si>
  <si>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</si>
  <si>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</si>
  <si>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</si>
  <si>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</si>
  <si>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</si>
  <si>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</si>
  <si>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</si>
  <si>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</si>
  <si>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</si>
  <si>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</si>
  <si>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</si>
  <si>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</si>
  <si>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</si>
  <si>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</si>
  <si>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</si>
  <si>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</si>
  <si>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</si>
  <si>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</si>
  <si>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</si>
  <si>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</si>
  <si>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</si>
  <si>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</si>
  <si>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</si>
  <si>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</si>
  <si>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</si>
  <si>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</si>
  <si>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</si>
  <si>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</si>
  <si>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</si>
  <si>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</si>
  <si>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</si>
  <si>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</si>
  <si>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</si>
  <si>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</si>
  <si>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</si>
  <si>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</si>
  <si>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</si>
  <si>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</si>
  <si>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</si>
  <si>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</si>
  <si>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</si>
  <si>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</si>
  <si>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</si>
  <si>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</si>
  <si>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</si>
  <si>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</si>
  <si>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</si>
  <si>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</si>
  <si>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</si>
  <si>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</si>
  <si>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</si>
  <si>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</si>
  <si>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</si>
  <si>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</si>
  <si>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</si>
  <si>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</si>
  <si>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</si>
  <si>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</si>
  <si>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</si>
  <si>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</si>
  <si>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</si>
  <si>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</si>
  <si>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</si>
  <si>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</si>
  <si>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</si>
  <si>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</si>
  <si>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</si>
  <si>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</si>
  <si>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</si>
  <si>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</si>
  <si>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</si>
  <si>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</si>
  <si>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</si>
  <si>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</si>
  <si>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</si>
  <si>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</si>
  <si>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</si>
  <si>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</si>
  <si>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</si>
  <si>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</si>
  <si>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</si>
  <si>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</si>
  <si>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</si>
  <si>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</si>
  <si>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</si>
  <si>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</si>
  <si>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</si>
  <si>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</si>
  <si>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</si>
  <si>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</si>
  <si>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</si>
  <si>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</si>
  <si>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</si>
  <si>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</si>
  <si>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</si>
  <si>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</si>
  <si>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</si>
  <si>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</si>
  <si>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</si>
  <si>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</si>
  <si>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</si>
  <si>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</si>
  <si>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</si>
  <si>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</si>
  <si>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</si>
  <si>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</si>
  <si>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</si>
  <si>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</si>
  <si>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</si>
  <si>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</si>
  <si>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</si>
  <si>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</si>
  <si>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</si>
  <si>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</si>
  <si>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</si>
  <si>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</si>
  <si>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</si>
  <si>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</si>
  <si>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</si>
  <si>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</si>
  <si>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</si>
  <si>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</si>
  <si>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</si>
  <si>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</si>
  <si>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</si>
  <si>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</si>
  <si>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</si>
  <si>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</si>
  <si>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</si>
  <si>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</si>
  <si>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</si>
  <si>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</si>
  <si>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</si>
  <si>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</si>
  <si>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</si>
  <si>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</si>
  <si>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</si>
  <si>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</si>
  <si>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</si>
  <si>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</si>
  <si>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</si>
  <si>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</si>
  <si>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</si>
  <si>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</si>
  <si>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</si>
  <si>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15000 19999</t>
  </si>
  <si>
    <t>20000 24999</t>
  </si>
  <si>
    <t>25000 to 29999</t>
  </si>
  <si>
    <t>30000 to 34999</t>
  </si>
  <si>
    <t>35000 to 39999</t>
  </si>
  <si>
    <t>40000 to 44999</t>
  </si>
  <si>
    <t>45000 49999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</si>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</sst>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righ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[Kickstarter_Challenge_BenMogil_Copy_for_Upload.xlsx]Category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2-40AE-9272-E2BCDF6172A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2-40AE-9272-E2BCDF6172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2-40AE-9272-E2BCDF6172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2-40AE-9272-E2BCDF617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405200"/>
        <c:axId val="852402288"/>
      </c:barChart>
      <c:catAx>
        <c:axId val="8524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02288"/>
        <c:crosses val="autoZero"/>
        <c:auto val="1"/>
        <c:lblAlgn val="ctr"/>
        <c:lblOffset val="100"/>
        <c:noMultiLvlLbl val="0"/>
      </c:catAx>
      <c:valAx>
        <c:axId val="852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[Kickstarter_Challenge_BenMogil_Copy_for_Upload.xlsx]Subcategory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2-4A20-A469-D57EFFF371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2-4A20-A469-D57EFFF371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2-4A20-A469-D57EFFF371F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2-4316-98E1-3EEC0CDED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30096"/>
        <c:axId val="88731344"/>
      </c:barChart>
      <c:catAx>
        <c:axId val="8873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1344"/>
        <c:crosses val="autoZero"/>
        <c:auto val="1"/>
        <c:lblAlgn val="ctr"/>
        <c:lblOffset val="100"/>
        <c:noMultiLvlLbl val="0"/>
      </c:catAx>
      <c:valAx>
        <c:axId val="887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[Kickstarter_Challenge_BenMogil_Copy_for_Upload.xlsx]Outcomes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Category: 'Theatre' - Campaign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55-4940-880F-05C8443412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D55-4940-880F-05C8443412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D55-4940-880F-05C84434123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D55-4940-880F-05C84434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639856"/>
        <c:axId val="303873968"/>
      </c:lineChart>
      <c:catAx>
        <c:axId val="116863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73968"/>
        <c:crosses val="autoZero"/>
        <c:auto val="1"/>
        <c:lblAlgn val="ctr"/>
        <c:lblOffset val="100"/>
        <c:noMultiLvlLbl val="0"/>
      </c:catAx>
      <c:valAx>
        <c:axId val="3038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3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[Kickstarter_Challenge_BenMogil_Copy_for_Upload.xlsx]Theatre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634-90F4-A05701CDD98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634-90F4-A05701CDD98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5F-4634-90F4-A05701CD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708015"/>
        <c:axId val="1255709263"/>
      </c:lineChart>
      <c:catAx>
        <c:axId val="125570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09263"/>
        <c:crosses val="autoZero"/>
        <c:auto val="1"/>
        <c:lblAlgn val="ctr"/>
        <c:lblOffset val="100"/>
        <c:noMultiLvlLbl val="0"/>
      </c:catAx>
      <c:valAx>
        <c:axId val="125570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0.4375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51-4B55-A49D-097F494744F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0.5625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51-4B55-A49D-097F494744F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15000 19999</c:v>
                </c:pt>
                <c:pt idx="5">
                  <c:v>20000 24999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51-4B55-A49D-097F49474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495999"/>
        <c:axId val="1422498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15000 19999</c:v>
                      </c:pt>
                      <c:pt idx="5">
                        <c:v>20000 24999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7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751-4B55-A49D-097F494744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15000 19999</c:v>
                      </c:pt>
                      <c:pt idx="5">
                        <c:v>20000 24999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751-4B55-A49D-097F494744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15000 19999</c:v>
                      </c:pt>
                      <c:pt idx="5">
                        <c:v>20000 24999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751-4B55-A49D-097F494744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15000 19999</c:v>
                      </c:pt>
                      <c:pt idx="5">
                        <c:v>20000 24999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16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51-4B55-A49D-097F494744F5}"/>
                  </c:ext>
                </c:extLst>
              </c15:ser>
            </c15:filteredLineSeries>
          </c:ext>
        </c:extLst>
      </c:lineChart>
      <c:catAx>
        <c:axId val="14224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498911"/>
        <c:crosses val="autoZero"/>
        <c:auto val="1"/>
        <c:lblAlgn val="ctr"/>
        <c:lblOffset val="100"/>
        <c:noMultiLvlLbl val="0"/>
      </c:catAx>
      <c:valAx>
        <c:axId val="14224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4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25400</xdr:rowOff>
    </xdr:from>
    <xdr:to>
      <xdr:col>16</xdr:col>
      <xdr:colOff>241300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F8947-397F-4DEE-97B9-2CEA083C2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6</xdr:row>
      <xdr:rowOff>165100</xdr:rowOff>
    </xdr:from>
    <xdr:to>
      <xdr:col>15</xdr:col>
      <xdr:colOff>165100</xdr:colOff>
      <xdr:row>26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982C47-D89B-4979-8964-A777205FE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171450</xdr:rowOff>
    </xdr:from>
    <xdr:to>
      <xdr:col>14</xdr:col>
      <xdr:colOff>298450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C08C9-58EE-41F3-9623-9C2421BB2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3</xdr:row>
      <xdr:rowOff>0</xdr:rowOff>
    </xdr:from>
    <xdr:to>
      <xdr:col>12</xdr:col>
      <xdr:colOff>438150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2C456-2F6E-4296-90D3-CDDD0DD86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16</xdr:row>
      <xdr:rowOff>177800</xdr:rowOff>
    </xdr:from>
    <xdr:to>
      <xdr:col>7</xdr:col>
      <xdr:colOff>1041400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137EF-42BE-44DA-90AA-8755D55DE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gil" refreshedDate="44428.620515509261" createdVersion="7" refreshedVersion="7" minRefreshableVersion="3" recordCount="4114" xr:uid="{F1041459-BABC-40D6-A8DA-6D54CA3B9F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gil" refreshedDate="44431.601324884257" createdVersion="7" refreshedVersion="7" minRefreshableVersion="3" recordCount="4114" xr:uid="{528DA288-61E0-4AC4-8837-284A224D3C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gil" refreshedDate="44434.800864351855" createdVersion="7" refreshedVersion="7" minRefreshableVersion="3" recordCount="4115" xr:uid="{2B807B5B-D880-4FE7-A28D-8050B25EDEB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B50DE-1A4E-44DE-AE7C-C3C36AC119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A8A45-6D41-45D3-AAFF-BBDA53C759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F3D5B-83BF-477A-A8FC-B36D13CBF05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0">
    <chartFormat chart="0" format="13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46D0D-F027-4272-8621-0BFBE1C8038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521" topLeftCell="A522" activePane="bottomLeft" state="frozen"/>
      <selection pane="bottomLeft" activeCell="C6" sqref="C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8" bestFit="1" customWidth="1"/>
    <col min="20" max="20" width="20.54296875" style="18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49:N4115">
    <sortCondition ref="F2:F4115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F99A3-149F-4797-8197-18A6B21852EF}">
  <sheetPr codeName="Sheet2"/>
  <dimension ref="A1:F14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869C6-9313-4066-A712-D155DF8B00F5}">
  <sheetPr codeName="Sheet3"/>
  <dimension ref="A1:F47"/>
  <sheetViews>
    <sheetView topLeftCell="A8" workbookViewId="0">
      <selection activeCell="J32" sqref="J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28B4-6D3E-4A3F-AE5A-E130849C77E2}">
  <sheetPr codeName="Sheet4"/>
  <dimension ref="A1:F18"/>
  <sheetViews>
    <sheetView workbookViewId="0">
      <selection activeCell="K24" sqref="K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9.1796875" bestFit="1" customWidth="1"/>
    <col min="10" max="10" width="8.54296875" bestFit="1" customWidth="1"/>
    <col min="11" max="14" width="9.1796875" bestFit="1" customWidth="1"/>
    <col min="15" max="15" width="9" bestFit="1" customWidth="1"/>
    <col min="16" max="18" width="9.1796875" bestFit="1" customWidth="1"/>
    <col min="19" max="19" width="8.54296875" bestFit="1" customWidth="1"/>
    <col min="20" max="26" width="9.1796875" bestFit="1" customWidth="1"/>
    <col min="27" max="27" width="8.36328125" bestFit="1" customWidth="1"/>
    <col min="28" max="30" width="9.1796875" bestFit="1" customWidth="1"/>
    <col min="31" max="31" width="7.7265625" bestFit="1" customWidth="1"/>
    <col min="32" max="34" width="9.1796875" bestFit="1" customWidth="1"/>
    <col min="35" max="35" width="8.7265625" bestFit="1" customWidth="1"/>
    <col min="36" max="38" width="9.1796875" bestFit="1" customWidth="1"/>
    <col min="39" max="39" width="8.54296875" bestFit="1" customWidth="1"/>
    <col min="40" max="42" width="9.1796875" bestFit="1" customWidth="1"/>
    <col min="43" max="43" width="8.453125" bestFit="1" customWidth="1"/>
    <col min="44" max="46" width="9.1796875" bestFit="1" customWidth="1"/>
    <col min="47" max="47" width="8.81640625" bestFit="1" customWidth="1"/>
    <col min="48" max="50" width="9.1796875" bestFit="1" customWidth="1"/>
    <col min="51" max="51" width="8.6328125" bestFit="1" customWidth="1"/>
    <col min="52" max="52" width="10.72656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63281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63281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4115" width="10.08984375" bestFit="1" customWidth="1"/>
    <col min="4116" max="411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F48C-6FBC-4905-8E64-E2C4BB49FEE4}">
  <sheetPr codeName="Sheet5"/>
  <dimension ref="A1:F6"/>
  <sheetViews>
    <sheetView topLeftCell="B1" workbookViewId="0">
      <selection activeCell="D12" sqref="D12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90625" bestFit="1" customWidth="1"/>
    <col min="6" max="6" width="10.90625" bestFit="1" customWidth="1"/>
  </cols>
  <sheetData>
    <row r="1" spans="1:6" x14ac:dyDescent="0.3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8D89-BE40-4CDE-8E82-64487C041BF3}">
  <sheetPr codeName="Sheet11"/>
  <dimension ref="A1:E18"/>
  <sheetViews>
    <sheetView tabSelected="1" workbookViewId="0">
      <selection activeCell="E33" sqref="E3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53F69-6E98-4411-9FDF-C801DFCE9B94}">
  <sheetPr codeName="Sheet12"/>
  <dimension ref="A1:I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81640625" bestFit="1" customWidth="1"/>
  </cols>
  <sheetData>
    <row r="1" spans="1:9" x14ac:dyDescent="0.35">
      <c r="A1" s="9" t="s">
        <v>8382</v>
      </c>
      <c r="B1" s="9" t="s">
        <v>8385</v>
      </c>
      <c r="C1" s="9" t="s">
        <v>8386</v>
      </c>
      <c r="D1" s="9" t="s">
        <v>8387</v>
      </c>
      <c r="E1" s="9" t="s">
        <v>8388</v>
      </c>
      <c r="F1" s="9" t="s">
        <v>8389</v>
      </c>
      <c r="G1" s="9" t="s">
        <v>8390</v>
      </c>
      <c r="H1" s="9" t="s">
        <v>8391</v>
      </c>
      <c r="I1" s="9"/>
    </row>
    <row r="2" spans="1:9" x14ac:dyDescent="0.35">
      <c r="A2" t="s">
        <v>8392</v>
      </c>
      <c r="B2">
        <f>COUNTIFS(Kickstarter!$F:$F, "=successful", Kickstarter!$D:$D, "&lt;1000", Kickstarter!$R:$R, "=plays")</f>
        <v>141</v>
      </c>
      <c r="C2">
        <f>COUNTIFS(Kickstarter!$F:$F, "=failed", Kickstarter!$D:$D, "&lt;1000", Kickstarter!$R:$R, "=plays")</f>
        <v>45</v>
      </c>
      <c r="D2">
        <f>COUNTIFS(Kickstarter!$F:$F, "=canceled", Kickstarter!$D:$D, "&lt;1000", Kickstarter!$R:$R, 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9" x14ac:dyDescent="0.35">
      <c r="A3" t="s">
        <v>8393</v>
      </c>
      <c r="B3">
        <f>COUNTIFS(Kickstarter!$F:$F, "=successful", Kickstarter!$D:$D, "&gt;=1000", Kickstarter!$D:$D, "&lt;4999", Kickstarter!$R:$R, "=plays")</f>
        <v>387</v>
      </c>
      <c r="C3">
        <f>COUNTIFS(Kickstarter!$F:$F, "=failed", Kickstarter!$D:$D, "&gt;=1000", Kickstarter!$D:$D, "&lt;4999", Kickstarter!$R:$R, "=plays")</f>
        <v>146</v>
      </c>
      <c r="D3">
        <f>COUNTIFS(Kickstarter!$F:$F, "=canceled", Kickstarter!$D:$D, "&gt;=1000", Kickstarter!$D:$D, "&lt;4999", Kickstarter!$R:$R, "=plays")</f>
        <v>0</v>
      </c>
      <c r="E3">
        <f t="shared" ref="E3:E13" si="0">SUM(B3:D3)</f>
        <v>533</v>
      </c>
      <c r="F3" s="19">
        <f>B3/E3</f>
        <v>0.726078799249531</v>
      </c>
      <c r="G3" s="19">
        <f t="shared" ref="G3:G13" si="1">C3/E3</f>
        <v>0.27392120075046905</v>
      </c>
      <c r="H3" s="19">
        <f t="shared" ref="H3:H13" si="2">D3/E3</f>
        <v>0</v>
      </c>
    </row>
    <row r="4" spans="1:9" x14ac:dyDescent="0.35">
      <c r="A4" t="s">
        <v>8394</v>
      </c>
      <c r="B4">
        <f>COUNTIFS(Kickstarter!$F:$F, "=successful", Kickstarter!$D:$D, "&gt;=5000", Kickstarter!$D:$D, "&lt;9999", Kickstarter!$R:$R, "=plays")</f>
        <v>93</v>
      </c>
      <c r="C4">
        <f>COUNTIFS(Kickstarter!$F:$F, "=failed", Kickstarter!$D:$D, "&gt;=5000", Kickstarter!$D:$D, "&lt;9999", Kickstarter!$R:$R, "=plays")</f>
        <v>76</v>
      </c>
      <c r="D4">
        <f>COUNTIFS(Kickstarter!$F:$F, "=canceled", Kickstarter!$D:$D, "&gt;=5000", Kickstarter!$D:$D, "&lt;9999", Kickstarter!$R:$R, "=plays")</f>
        <v>0</v>
      </c>
      <c r="E4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 s="19">
        <f t="shared" si="2"/>
        <v>0</v>
      </c>
    </row>
    <row r="5" spans="1:9" x14ac:dyDescent="0.35">
      <c r="A5" t="s">
        <v>8395</v>
      </c>
      <c r="B5">
        <f>COUNTIFS(Kickstarter!$F:$F, "=successful", Kickstarter!$D:$D, "&gt;=10000", Kickstarter!$D:$D, "&lt;14999", Kickstarter!$R:$R, "=plays")</f>
        <v>39</v>
      </c>
      <c r="C5">
        <f>COUNTIFS(Kickstarter!$F:$F, "=failed", Kickstarter!$D:$D, "&gt;=10000", Kickstarter!$D:$D, "&lt;14999", Kickstarter!$R:$R, "=plays")</f>
        <v>33</v>
      </c>
      <c r="D5">
        <f>COUNTIFS(Kickstarter!$F:$F, "=canceled", Kickstarter!$D:$D, "&gt;=10000", Kickstarter!$D:$D, "&lt;14999", Kickstarter!$R:$R, "=plays")</f>
        <v>0</v>
      </c>
      <c r="E5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9" x14ac:dyDescent="0.35">
      <c r="A6" t="s">
        <v>8396</v>
      </c>
      <c r="B6">
        <f>COUNTIFS(Kickstarter!$F:$F, "=successful", Kickstarter!$D:$D, "&gt;=15000", Kickstarter!$D:$D, "&lt;19999", Kickstarter!$R:$R, "=plays")</f>
        <v>12</v>
      </c>
      <c r="C6">
        <f>COUNTIFS(Kickstarter!$F:$F, "=failed", Kickstarter!$D:$D, "&gt;=15000", Kickstarter!$D:$D, "&lt;19999", Kickstarter!$R:$R, "=plays")</f>
        <v>12</v>
      </c>
      <c r="D6">
        <f>COUNTIFS(Kickstarter!$F:$F, "=canceled", Kickstarter!$D:$D, "&gt;=15000", Kickstarter!$D:$D, "&lt;19999", Kickstarter!$R:$R, "=plays")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9" x14ac:dyDescent="0.35">
      <c r="A7" t="s">
        <v>8397</v>
      </c>
      <c r="B7">
        <f>COUNTIFS(Kickstarter!$F:$F, "=successful", Kickstarter!$D:$D, "&gt;=20000", Kickstarter!$D:$D, "&lt;24999", Kickstarter!$R:$R, "=plays")</f>
        <v>9</v>
      </c>
      <c r="C7">
        <f>COUNTIFS(Kickstarter!$F:$F, "=failed", Kickstarter!$D:$D, "&gt;=20000", Kickstarter!$D:$D, "&lt;24999", Kickstarter!$R:$R, "=plays")</f>
        <v>11</v>
      </c>
      <c r="D7">
        <f>COUNTIFS(Kickstarter!$F:$F, "=canceled", Kickstarter!$D:$D, "&gt;=20000", Kickstarter!$D:$D, "&lt;24999", Kickstarter!$R:$R, "=plays")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9" x14ac:dyDescent="0.35">
      <c r="A8" t="s">
        <v>8398</v>
      </c>
      <c r="B8">
        <f>COUNTIFS(Kickstarter!$F:$F, "=successful", Kickstarter!$D:$D, "&gt;=25000", Kickstarter!$D:$D, "&lt;29999", Kickstarter!$R:$R, "=plays")</f>
        <v>1</v>
      </c>
      <c r="C8">
        <f>COUNTIFS(Kickstarter!$F:$F, "=failed", Kickstarter!$D:$D, "&gt;=25000", Kickstarter!$D:$D, "&lt;29999", Kickstarter!$R:$R, "=plays")</f>
        <v>4</v>
      </c>
      <c r="D8">
        <f>COUNTIFS(Kickstarter!$F:$F, "=canceled", Kickstarter!$D:$D, "&gt;=25000", Kickstarter!$D:$D, "&lt;29999", Kickstarter!$R:$R, "=plays")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9" x14ac:dyDescent="0.35">
      <c r="A9" t="s">
        <v>8399</v>
      </c>
      <c r="B9">
        <f>COUNTIFS(Kickstarter!$F:$F, "=successful", Kickstarter!$D:$D, "&gt;=30000", Kickstarter!$D:$D, "&lt;35999", Kickstarter!$R:$R, "=plays")</f>
        <v>7</v>
      </c>
      <c r="C9">
        <f>COUNTIFS(Kickstarter!$F:$F, "=failed", Kickstarter!$D:$D, "&gt;=30000", Kickstarter!$D:$D, "&lt;35999", Kickstarter!$R:$R, "=plays")</f>
        <v>9</v>
      </c>
      <c r="D9">
        <f>COUNTIFS(Kickstarter!$F:$F, "=canceled", Kickstarter!$D:$D, "&gt;=30000", Kickstarter!$D:$D, "&lt;35999", Kickstarter!$R:$R, "=plays")</f>
        <v>0</v>
      </c>
      <c r="E9">
        <f t="shared" si="0"/>
        <v>16</v>
      </c>
      <c r="F9" s="19">
        <f t="shared" si="3"/>
        <v>0.4375</v>
      </c>
      <c r="G9" s="19">
        <f t="shared" si="1"/>
        <v>0.5625</v>
      </c>
      <c r="H9" s="19">
        <f t="shared" si="2"/>
        <v>0</v>
      </c>
    </row>
    <row r="10" spans="1:9" x14ac:dyDescent="0.35">
      <c r="A10" t="s">
        <v>8400</v>
      </c>
      <c r="B10">
        <f>COUNTIFS(Kickstarter!$F:$F, "=successful", Kickstarter!$D:$D, "&gt;=35000", Kickstarter!$D:$D, "&lt;39999", Kickstarter!$R:$R, "=plays")</f>
        <v>4</v>
      </c>
      <c r="C10">
        <f>COUNTIFS(Kickstarter!$F:$F, "=failed", Kickstarter!$D:$D, "&gt;=35000", Kickstarter!$D:$D, "&lt;39999", Kickstarter!$R:$R, "=plays")</f>
        <v>2</v>
      </c>
      <c r="D10">
        <f>COUNTIFS(Kickstarter!$F:$F, "=canceled", Kickstarter!$D:$D, "&gt;=35000", Kickstarter!$D:$D, "&lt;39999", Kickstarter!$R:$R, "=plays")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9" x14ac:dyDescent="0.35">
      <c r="A11" t="s">
        <v>8401</v>
      </c>
      <c r="B11">
        <f>COUNTIFS(Kickstarter!$F:$F, "=successful", Kickstarter!$D:$D, "&gt;=40000", Kickstarter!$D:$D, "&lt;44999", Kickstarter!$R:$R, "=plays")</f>
        <v>2</v>
      </c>
      <c r="C11">
        <f>COUNTIFS(Kickstarter!$F:$F, "=failed", Kickstarter!$D:$D, "&gt;=40000", Kickstarter!$D:$D, "&lt;44999", Kickstarter!$R:$R, "=plays")</f>
        <v>1</v>
      </c>
      <c r="D11">
        <f>COUNTIFS(Kickstarter!$F:$F, "=canceled", Kickstarter!$D:$D, "&gt;=40000", Kickstarter!$D:$D, "&lt;44999", Kickstarter!$R:$R, "=plays")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9" x14ac:dyDescent="0.35">
      <c r="A12" t="s">
        <v>8402</v>
      </c>
      <c r="B12">
        <f>COUNTIFS(Kickstarter!$F:$F, "=successful", Kickstarter!$D:$D, "&gt;=45000", Kickstarter!$D:$D, "&lt;49999", Kickstarter!$R:$R, "=plays")</f>
        <v>0</v>
      </c>
      <c r="C12">
        <f>COUNTIFS(Kickstarter!$F:$F, "=failed", Kickstarter!$D:$D, "&gt;=45000", Kickstarter!$D:$D, "&lt;49999", Kickstarter!$R:$R, "=plays")</f>
        <v>1</v>
      </c>
      <c r="D12">
        <f>COUNTIFS(Kickstarter!$F:$F, "=canceled", Kickstarter!$D:$D, "&gt;=45000", Kickstarter!$D:$D, "&lt;49999", Kickstarter!$R:$R, "=plays")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9" x14ac:dyDescent="0.35">
      <c r="A13" t="s">
        <v>8403</v>
      </c>
      <c r="B13">
        <f>COUNTIFS(Kickstarter!$F:$F, "=successful", Kickstarter!$D:$D, "&gt;=50000", Kickstarter!$R:$R, "=plays")</f>
        <v>2</v>
      </c>
      <c r="C13">
        <f>COUNTIFS(Kickstarter!$F:$F, "=failed", Kickstarter!$D:$D, "&gt;=50000", Kickstarter!$R:$R, "=plays")</f>
        <v>14</v>
      </c>
      <c r="D13">
        <f>COUNTIFS(Kickstarter!$F:$F, "=canceled", Kickstarter!$D:$D, "&gt;=50000", Kickstarter!$R:$R, "=plays")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Mogil</cp:lastModifiedBy>
  <dcterms:created xsi:type="dcterms:W3CDTF">2017-04-20T15:17:24Z</dcterms:created>
  <dcterms:modified xsi:type="dcterms:W3CDTF">2021-09-05T18:04:55Z</dcterms:modified>
</cp:coreProperties>
</file>