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6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9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0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ishnaviwarrier/Desktop/"/>
    </mc:Choice>
  </mc:AlternateContent>
  <xr:revisionPtr revIDLastSave="0" documentId="13_ncr:1_{BA3CB2A8-6E6D-5F4E-AC6A-36A1AF044DF6}" xr6:coauthVersionLast="47" xr6:coauthVersionMax="47" xr10:uidLastSave="{00000000-0000-0000-0000-000000000000}"/>
  <bookViews>
    <workbookView xWindow="5420" yWindow="660" windowWidth="14960" windowHeight="13500" activeTab="3" xr2:uid="{88DE14B3-1FD3-4D4B-AED5-9DAD1FA244E7}"/>
  </bookViews>
  <sheets>
    <sheet name="cfsmcomboplate layout" sheetId="1" r:id="rId1"/>
    <sheet name="Sheet1" sheetId="3" r:id="rId2"/>
    <sheet name="Sheet2" sheetId="2" r:id="rId3"/>
    <sheet name="16 hour set 2" sheetId="4" r:id="rId4"/>
    <sheet name="24 hour set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4" l="1"/>
  <c r="B64" i="4"/>
  <c r="C71" i="4"/>
  <c r="B71" i="4"/>
  <c r="C78" i="4"/>
  <c r="B78" i="4"/>
  <c r="C127" i="4"/>
  <c r="B127" i="4"/>
  <c r="C120" i="4"/>
  <c r="B120" i="4"/>
  <c r="C113" i="4"/>
  <c r="B113" i="4"/>
  <c r="C103" i="4"/>
  <c r="B103" i="4"/>
  <c r="C96" i="4"/>
  <c r="B96" i="4"/>
  <c r="C89" i="4"/>
  <c r="B89" i="4"/>
  <c r="C114" i="4"/>
  <c r="C101" i="5"/>
  <c r="C94" i="5"/>
  <c r="C87" i="5"/>
  <c r="B101" i="5"/>
  <c r="B94" i="5"/>
  <c r="B87" i="5"/>
  <c r="C77" i="5"/>
  <c r="C70" i="5"/>
  <c r="C63" i="5"/>
  <c r="B77" i="5"/>
  <c r="B70" i="5"/>
  <c r="I35" i="4"/>
  <c r="I27" i="4"/>
  <c r="I17" i="4"/>
  <c r="C104" i="4" s="1"/>
  <c r="I15" i="4"/>
  <c r="C90" i="4" s="1"/>
  <c r="E42" i="4"/>
  <c r="E43" i="4"/>
  <c r="E35" i="4"/>
  <c r="E3" i="4"/>
  <c r="B65" i="4" s="1"/>
  <c r="H5" i="5"/>
  <c r="I5" i="5" s="1"/>
  <c r="H4" i="5"/>
  <c r="I4" i="5" s="1"/>
  <c r="H3" i="5"/>
  <c r="I3" i="5" s="1"/>
  <c r="D4" i="5"/>
  <c r="E4" i="5" s="1"/>
  <c r="D5" i="5"/>
  <c r="E5" i="5" s="1"/>
  <c r="D3" i="5"/>
  <c r="E3" i="5" s="1"/>
  <c r="H28" i="5"/>
  <c r="I28" i="5" s="1"/>
  <c r="H29" i="5"/>
  <c r="I29" i="5" s="1"/>
  <c r="H27" i="5"/>
  <c r="I27" i="5" s="1"/>
  <c r="D28" i="5"/>
  <c r="E28" i="5" s="1"/>
  <c r="D29" i="5"/>
  <c r="E29" i="5" s="1"/>
  <c r="D27" i="5"/>
  <c r="E27" i="5" s="1"/>
  <c r="H16" i="5"/>
  <c r="I16" i="5" s="1"/>
  <c r="H17" i="5"/>
  <c r="I17" i="5" s="1"/>
  <c r="H15" i="5"/>
  <c r="I15" i="5" s="1"/>
  <c r="D16" i="5"/>
  <c r="E16" i="5" s="1"/>
  <c r="D17" i="5"/>
  <c r="E17" i="5" s="1"/>
  <c r="D15" i="5"/>
  <c r="E15" i="5" s="1"/>
  <c r="H48" i="4"/>
  <c r="I48" i="4" s="1"/>
  <c r="H49" i="4"/>
  <c r="I49" i="4" s="1"/>
  <c r="H47" i="4"/>
  <c r="I47" i="4" s="1"/>
  <c r="D48" i="4"/>
  <c r="E48" i="4" s="1"/>
  <c r="D49" i="4"/>
  <c r="E49" i="4" s="1"/>
  <c r="D47" i="4"/>
  <c r="E47" i="4" s="1"/>
  <c r="H42" i="4"/>
  <c r="I42" i="4" s="1"/>
  <c r="H43" i="4"/>
  <c r="I43" i="4" s="1"/>
  <c r="C91" i="4" s="1"/>
  <c r="H41" i="4"/>
  <c r="I41" i="4" s="1"/>
  <c r="D42" i="4"/>
  <c r="D43" i="4"/>
  <c r="D41" i="4"/>
  <c r="E41" i="4" s="1"/>
  <c r="H35" i="4"/>
  <c r="H36" i="4"/>
  <c r="I36" i="4" s="1"/>
  <c r="H34" i="4"/>
  <c r="I34" i="4" s="1"/>
  <c r="D35" i="4"/>
  <c r="D36" i="4"/>
  <c r="E36" i="4" s="1"/>
  <c r="D34" i="4"/>
  <c r="E34" i="4" s="1"/>
  <c r="H28" i="4"/>
  <c r="I28" i="4" s="1"/>
  <c r="C121" i="4" s="1"/>
  <c r="H29" i="4"/>
  <c r="I29" i="4" s="1"/>
  <c r="C128" i="4" s="1"/>
  <c r="H27" i="4"/>
  <c r="D28" i="4"/>
  <c r="E28" i="4" s="1"/>
  <c r="B121" i="4" s="1"/>
  <c r="D29" i="4"/>
  <c r="E29" i="4" s="1"/>
  <c r="B128" i="4" s="1"/>
  <c r="D27" i="4"/>
  <c r="E27" i="4" s="1"/>
  <c r="B114" i="4" s="1"/>
  <c r="H16" i="4"/>
  <c r="I16" i="4" s="1"/>
  <c r="C97" i="4" s="1"/>
  <c r="H17" i="4"/>
  <c r="H15" i="4"/>
  <c r="D16" i="4"/>
  <c r="E16" i="4" s="1"/>
  <c r="B97" i="4" s="1"/>
  <c r="D17" i="4"/>
  <c r="E17" i="4" s="1"/>
  <c r="B104" i="4" s="1"/>
  <c r="D15" i="4"/>
  <c r="E15" i="4" s="1"/>
  <c r="B90" i="4" s="1"/>
  <c r="H4" i="4"/>
  <c r="I4" i="4" s="1"/>
  <c r="C72" i="4" s="1"/>
  <c r="H5" i="4"/>
  <c r="I5" i="4" s="1"/>
  <c r="C79" i="4" s="1"/>
  <c r="H3" i="4"/>
  <c r="I3" i="4" s="1"/>
  <c r="C65" i="4" s="1"/>
  <c r="D4" i="4"/>
  <c r="E4" i="4" s="1"/>
  <c r="B72" i="4" s="1"/>
  <c r="D5" i="4"/>
  <c r="E5" i="4" s="1"/>
  <c r="B79" i="4" s="1"/>
  <c r="D3" i="4"/>
  <c r="G64" i="2"/>
  <c r="F64" i="2"/>
  <c r="G58" i="2"/>
  <c r="F58" i="2"/>
  <c r="G52" i="2"/>
  <c r="F52" i="2"/>
  <c r="G46" i="2"/>
  <c r="F46" i="2"/>
  <c r="G40" i="2"/>
  <c r="F40" i="2"/>
  <c r="G34" i="2"/>
  <c r="F34" i="2"/>
  <c r="G28" i="2"/>
  <c r="F28" i="2"/>
  <c r="G22" i="2"/>
  <c r="F22" i="2"/>
  <c r="G16" i="2"/>
  <c r="F16" i="2"/>
  <c r="B5" i="2"/>
  <c r="C5" i="2"/>
  <c r="C20" i="2"/>
  <c r="C19" i="2"/>
  <c r="C18" i="2"/>
  <c r="B20" i="2"/>
  <c r="B19" i="2"/>
  <c r="B18" i="2"/>
  <c r="C14" i="2"/>
  <c r="C13" i="2"/>
  <c r="C12" i="2"/>
  <c r="B14" i="2"/>
  <c r="B13" i="2"/>
  <c r="B12" i="2"/>
  <c r="C7" i="2"/>
  <c r="C6" i="2"/>
  <c r="B7" i="2"/>
  <c r="B6" i="2"/>
</calcChain>
</file>

<file path=xl/sharedStrings.xml><?xml version="1.0" encoding="utf-8"?>
<sst xmlns="http://schemas.openxmlformats.org/spreadsheetml/2006/main" count="506" uniqueCount="103">
  <si>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</si>
  <si>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</si>
  <si>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</si>
  <si>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</si>
  <si>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</si>
  <si>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</si>
  <si>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</si>
  <si>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</si>
  <si>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</si>
  <si>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</si>
  <si>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</si>
  <si>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SA in SA+SE</t>
  </si>
  <si>
    <t>SE in SA+SE</t>
  </si>
  <si>
    <t>SNA in SA+SE</t>
  </si>
  <si>
    <t>SA in SA</t>
  </si>
  <si>
    <t>SE IN SA</t>
  </si>
  <si>
    <t>SNA in SA</t>
  </si>
  <si>
    <t>Blank Media</t>
  </si>
  <si>
    <t>SA in SA+SNA</t>
  </si>
  <si>
    <t>SE in SA+SNA</t>
  </si>
  <si>
    <t>SNA in SA+SNA</t>
  </si>
  <si>
    <t>SA in SE</t>
  </si>
  <si>
    <t>SE in SE</t>
  </si>
  <si>
    <t>SNA in SE</t>
  </si>
  <si>
    <t>ROWS</t>
  </si>
  <si>
    <t>SA in SE+SNA</t>
  </si>
  <si>
    <t>SE in SE+SNA</t>
  </si>
  <si>
    <t>SNA in SE+SNA</t>
  </si>
  <si>
    <t>SA in SNA</t>
  </si>
  <si>
    <t>SE in SNA</t>
  </si>
  <si>
    <t>SNA in SNA</t>
  </si>
  <si>
    <t>Fresh media SA</t>
  </si>
  <si>
    <t>Fresh media SE</t>
  </si>
  <si>
    <t>Fresh media SNA</t>
  </si>
  <si>
    <t>CFSM SA+SE</t>
  </si>
  <si>
    <t>CFSM SE+SNA</t>
  </si>
  <si>
    <t>CFSM SA+SNA</t>
  </si>
  <si>
    <t>GR</t>
  </si>
  <si>
    <t>CC</t>
  </si>
  <si>
    <t>S. Aureus curve on cfsm combo</t>
  </si>
  <si>
    <t>SASE</t>
  </si>
  <si>
    <t>SASNA</t>
  </si>
  <si>
    <t>SESNA</t>
  </si>
  <si>
    <t>S. Epidermidis curve on cfsm combo</t>
  </si>
  <si>
    <t>S. Non aureus curve on cfsm combo</t>
  </si>
  <si>
    <t>S. Aureus in single cfsm</t>
  </si>
  <si>
    <t>SA sup</t>
  </si>
  <si>
    <t>SE sup</t>
  </si>
  <si>
    <t>SNA sup</t>
  </si>
  <si>
    <t>S. Epidermis in single cfsm</t>
  </si>
  <si>
    <t>S. Nonaureus in single cfsm</t>
  </si>
  <si>
    <t>Fresh media</t>
  </si>
  <si>
    <t>SA</t>
  </si>
  <si>
    <t>SE</t>
  </si>
  <si>
    <t>SNA</t>
  </si>
  <si>
    <t>SASE avg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</si>
  <si>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</si>
  <si>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</si>
  <si>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</si>
  <si>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</si>
  <si>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</si>
  <si>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</si>
  <si>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</si>
  <si>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</si>
  <si>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</si>
  <si>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</si>
  <si>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</si>
  <si>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</si>
  <si>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</si>
  <si>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S. Aureus</t>
  </si>
  <si>
    <t>S. Epidermis</t>
  </si>
  <si>
    <t xml:space="preserve">SNA </t>
  </si>
  <si>
    <t>SASNA avg</t>
  </si>
  <si>
    <t>SESNA avg</t>
  </si>
  <si>
    <t>SA in SA+SE(24)</t>
  </si>
  <si>
    <t>SA in SA+SNA(24)</t>
  </si>
  <si>
    <t>SA in SE+SNA(24)</t>
  </si>
  <si>
    <t>SE in SA+SE(24)</t>
  </si>
  <si>
    <t>SE in SA+SNA(24)</t>
  </si>
  <si>
    <t>SE in SE+SNA(24)</t>
  </si>
  <si>
    <t>SNA in SA+SE(24)</t>
  </si>
  <si>
    <t>SNA in SA+SNA(24)</t>
  </si>
  <si>
    <t>SNA in SE+SNA(24)</t>
  </si>
  <si>
    <t>CFSM SASE24</t>
  </si>
  <si>
    <t>CFSMSASE24</t>
  </si>
  <si>
    <t>CFSM SASNA24</t>
  </si>
  <si>
    <t>CFSM SESNA24</t>
  </si>
  <si>
    <t xml:space="preserve"> </t>
  </si>
  <si>
    <t>GR1</t>
  </si>
  <si>
    <t>GR2</t>
  </si>
  <si>
    <t>AVG</t>
  </si>
  <si>
    <t>CC1</t>
  </si>
  <si>
    <t>CC2</t>
  </si>
  <si>
    <t>Normalized GR</t>
  </si>
  <si>
    <t>Normalized CC</t>
  </si>
  <si>
    <t>SASE16</t>
  </si>
  <si>
    <t>SASE24</t>
  </si>
  <si>
    <t>SASNA16</t>
  </si>
  <si>
    <t>SASNA24</t>
  </si>
  <si>
    <t>SESNA 16</t>
  </si>
  <si>
    <t>SESNA 24</t>
  </si>
  <si>
    <t>S. Epidermidis</t>
  </si>
  <si>
    <t>S. Non aureus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</si>
</sst>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 tint="-0.249977111117893"/>
      <name val="Calibri (Body)"/>
    </font>
    <font>
      <sz val="12"/>
      <color theme="9" tint="-0.249977111117893"/>
      <name val="Calibri (Body)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1F2"/>
      </patternFill>
    </fill>
    <fill>
      <patternFill patternType="solid">
        <fgColor theme="8" tint="0.39997558519241921"/>
        <bgColor rgb="FFD9E1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12" borderId="3" xfId="0" applyFont="1" applyFill="1" applyBorder="1"/>
    <xf numFmtId="0" fontId="3" fillId="13" borderId="3" xfId="0" applyFont="1" applyFill="1" applyBorder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4" fillId="0" borderId="0" xfId="0" applyFont="1"/>
    <xf numFmtId="0" fontId="5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6" fillId="0" borderId="5" xfId="0" applyFont="1" applyFill="1" applyBorder="1" applyAlignment="1">
      <alignment horizontal="center"/>
    </xf>
    <xf numFmtId="0" fontId="0" fillId="17" borderId="1" xfId="0" applyFont="1" applyFill="1" applyBorder="1"/>
    <xf numFmtId="0" fontId="0" fillId="17" borderId="2" xfId="0" applyFont="1" applyFill="1" applyBorder="1"/>
    <xf numFmtId="0" fontId="0" fillId="17" borderId="6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10" borderId="2" xfId="0" applyFont="1" applyFill="1" applyBorder="1"/>
    <xf numFmtId="0" fontId="0" fillId="14" borderId="6" xfId="0" applyFont="1" applyFill="1" applyBorder="1"/>
    <xf numFmtId="0" fontId="0" fillId="11" borderId="2" xfId="0" applyFont="1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0" fillId="8" borderId="2" xfId="0" applyFont="1" applyFill="1" applyBorder="1"/>
    <xf numFmtId="0" fontId="0" fillId="9" borderId="2" xfId="0" applyFont="1" applyFill="1" applyBorder="1"/>
    <xf numFmtId="0" fontId="0" fillId="15" borderId="6" xfId="0" applyFont="1" applyFill="1" applyBorder="1"/>
    <xf numFmtId="0" fontId="0" fillId="16" borderId="2" xfId="0" applyFont="1" applyFill="1" applyBorder="1"/>
    <xf numFmtId="0" fontId="0" fillId="4" borderId="0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Aureus growth rate (SASE)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Sheet2!$E$14:$E$17</c:f>
              <c:strCache>
                <c:ptCount val="4"/>
                <c:pt idx="0">
                  <c:v>SA sup</c:v>
                </c:pt>
                <c:pt idx="1">
                  <c:v>SE sup</c:v>
                </c:pt>
                <c:pt idx="2">
                  <c:v>SASE</c:v>
                </c:pt>
                <c:pt idx="3">
                  <c:v>SASE avg</c:v>
                </c:pt>
              </c:strCache>
            </c:strRef>
          </c:cat>
          <c:val>
            <c:numRef>
              <c:f>Sheet2!$F$14:$F$17</c:f>
              <c:numCache>
                <c:formatCode>General</c:formatCode>
                <c:ptCount val="4"/>
                <c:pt idx="0">
                  <c:v>1.0940000000000001</c:v>
                </c:pt>
                <c:pt idx="1">
                  <c:v>1.373</c:v>
                </c:pt>
                <c:pt idx="2">
                  <c:v>1.3433476394849784</c:v>
                </c:pt>
                <c:pt idx="3">
                  <c:v>1.2335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0-6F42-837E-7CF571EAB3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S. Epidermis carrying capacity (SASNA)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Sheet2!$E$38:$E$41</c:f>
              <c:strCache>
                <c:ptCount val="4"/>
                <c:pt idx="0">
                  <c:v>SA sup</c:v>
                </c:pt>
                <c:pt idx="1">
                  <c:v>SNA sup</c:v>
                </c:pt>
                <c:pt idx="2">
                  <c:v>SASNA</c:v>
                </c:pt>
                <c:pt idx="3">
                  <c:v>SASNA avg</c:v>
                </c:pt>
              </c:strCache>
            </c:strRef>
          </c:cat>
          <c:val>
            <c:numRef>
              <c:f>Sheet2!$G$38:$G$41</c:f>
              <c:numCache>
                <c:formatCode>General</c:formatCode>
                <c:ptCount val="4"/>
                <c:pt idx="0">
                  <c:v>0.248</c:v>
                </c:pt>
                <c:pt idx="1">
                  <c:v>0.38400000000000001</c:v>
                </c:pt>
                <c:pt idx="2">
                  <c:v>0.36948297604035307</c:v>
                </c:pt>
                <c:pt idx="3">
                  <c:v>0.316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D-A245-B6B9-4CA4F2C2DD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55846384"/>
        <c:axId val="1055656080"/>
      </c:barChart>
      <c:catAx>
        <c:axId val="10558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56080"/>
        <c:crosses val="autoZero"/>
        <c:auto val="1"/>
        <c:lblAlgn val="ctr"/>
        <c:lblOffset val="100"/>
        <c:noMultiLvlLbl val="0"/>
      </c:catAx>
      <c:valAx>
        <c:axId val="1055656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58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S. Non Aureus growth rate (SASNA)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Sheet2!$E$44:$E$47</c:f>
              <c:strCache>
                <c:ptCount val="4"/>
                <c:pt idx="0">
                  <c:v>SA sup</c:v>
                </c:pt>
                <c:pt idx="1">
                  <c:v>SNA sup</c:v>
                </c:pt>
                <c:pt idx="2">
                  <c:v>SASNA</c:v>
                </c:pt>
                <c:pt idx="3">
                  <c:v>SASNA avg</c:v>
                </c:pt>
              </c:strCache>
            </c:strRef>
          </c:cat>
          <c:val>
            <c:numRef>
              <c:f>Sheet2!$F$44:$F$47</c:f>
              <c:numCache>
                <c:formatCode>General</c:formatCode>
                <c:ptCount val="4"/>
                <c:pt idx="0">
                  <c:v>1.0149999999999999</c:v>
                </c:pt>
                <c:pt idx="1">
                  <c:v>0.99399999999999999</c:v>
                </c:pt>
                <c:pt idx="2">
                  <c:v>0.67645259938837921</c:v>
                </c:pt>
                <c:pt idx="3">
                  <c:v>1.0044999999999999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6-794F-B027-ABAA4552A8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51471600"/>
        <c:axId val="1051474016"/>
      </c:barChart>
      <c:catAx>
        <c:axId val="10514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74016"/>
        <c:crosses val="autoZero"/>
        <c:auto val="1"/>
        <c:lblAlgn val="ctr"/>
        <c:lblOffset val="100"/>
        <c:noMultiLvlLbl val="0"/>
      </c:catAx>
      <c:valAx>
        <c:axId val="1051474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147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S. Non Aureus carrying capacity (SASNA)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Sheet2!$E$44:$E$47</c:f>
              <c:strCache>
                <c:ptCount val="4"/>
                <c:pt idx="0">
                  <c:v>SA sup</c:v>
                </c:pt>
                <c:pt idx="1">
                  <c:v>SNA sup</c:v>
                </c:pt>
                <c:pt idx="2">
                  <c:v>SASNA</c:v>
                </c:pt>
                <c:pt idx="3">
                  <c:v>SASNA avg</c:v>
                </c:pt>
              </c:strCache>
            </c:strRef>
          </c:cat>
          <c:val>
            <c:numRef>
              <c:f>Sheet2!$G$44:$G$47</c:f>
              <c:numCache>
                <c:formatCode>General</c:formatCode>
                <c:ptCount val="4"/>
                <c:pt idx="0">
                  <c:v>0.22700000000000001</c:v>
                </c:pt>
                <c:pt idx="1">
                  <c:v>0.43099999999999999</c:v>
                </c:pt>
                <c:pt idx="2">
                  <c:v>0.23775388291517327</c:v>
                </c:pt>
                <c:pt idx="3">
                  <c:v>0.32900000000000001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9-6848-8417-A0DEDB6500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08771312"/>
        <c:axId val="1008772960"/>
      </c:barChart>
      <c:catAx>
        <c:axId val="100877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72960"/>
        <c:crosses val="autoZero"/>
        <c:auto val="1"/>
        <c:lblAlgn val="ctr"/>
        <c:lblOffset val="100"/>
        <c:noMultiLvlLbl val="0"/>
      </c:catAx>
      <c:valAx>
        <c:axId val="1008772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87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S. Aureus growth rate (SESNA)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Sheet2!$E$50:$E$53</c:f>
              <c:strCache>
                <c:ptCount val="4"/>
                <c:pt idx="0">
                  <c:v>SE sup</c:v>
                </c:pt>
                <c:pt idx="1">
                  <c:v>SNA sup</c:v>
                </c:pt>
                <c:pt idx="2">
                  <c:v>SESNA</c:v>
                </c:pt>
                <c:pt idx="3">
                  <c:v>SESNA avg</c:v>
                </c:pt>
              </c:strCache>
            </c:strRef>
          </c:cat>
          <c:val>
            <c:numRef>
              <c:f>Sheet2!$F$50:$F$53</c:f>
              <c:numCache>
                <c:formatCode>General</c:formatCode>
                <c:ptCount val="4"/>
                <c:pt idx="0">
                  <c:v>1.373</c:v>
                </c:pt>
                <c:pt idx="1">
                  <c:v>1.206</c:v>
                </c:pt>
                <c:pt idx="2">
                  <c:v>1.094420600858369</c:v>
                </c:pt>
                <c:pt idx="3">
                  <c:v>1.2895000000000001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C-E34C-98A3-B876DCA923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92813008"/>
        <c:axId val="1092814656"/>
      </c:barChart>
      <c:catAx>
        <c:axId val="10928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14656"/>
        <c:crosses val="autoZero"/>
        <c:auto val="1"/>
        <c:lblAlgn val="ctr"/>
        <c:lblOffset val="100"/>
        <c:noMultiLvlLbl val="0"/>
      </c:catAx>
      <c:valAx>
        <c:axId val="109281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28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S. Aureus carrying capacity (SESNA)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Sheet2!$E$50:$E$53</c:f>
              <c:strCache>
                <c:ptCount val="4"/>
                <c:pt idx="0">
                  <c:v>SE sup</c:v>
                </c:pt>
                <c:pt idx="1">
                  <c:v>SNA sup</c:v>
                </c:pt>
                <c:pt idx="2">
                  <c:v>SESNA</c:v>
                </c:pt>
                <c:pt idx="3">
                  <c:v>SESNA avg</c:v>
                </c:pt>
              </c:strCache>
            </c:strRef>
          </c:cat>
          <c:val>
            <c:numRef>
              <c:f>Sheet2!$G$50:$G$53</c:f>
              <c:numCache>
                <c:formatCode>General</c:formatCode>
                <c:ptCount val="4"/>
                <c:pt idx="0">
                  <c:v>0.39100000000000001</c:v>
                </c:pt>
                <c:pt idx="1">
                  <c:v>0.89900000000000002</c:v>
                </c:pt>
                <c:pt idx="2">
                  <c:v>0.78754578754578763</c:v>
                </c:pt>
                <c:pt idx="3">
                  <c:v>0.64500000000000002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9-284C-AB66-AD2522ECBB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72077616"/>
        <c:axId val="1072078016"/>
      </c:barChart>
      <c:catAx>
        <c:axId val="10720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78016"/>
        <c:crosses val="autoZero"/>
        <c:auto val="1"/>
        <c:lblAlgn val="ctr"/>
        <c:lblOffset val="100"/>
        <c:noMultiLvlLbl val="0"/>
      </c:catAx>
      <c:valAx>
        <c:axId val="1072078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207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S. Epidermis growth rate (SESNA)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Sheet2!$E$56:$E$59</c:f>
              <c:strCache>
                <c:ptCount val="4"/>
                <c:pt idx="0">
                  <c:v>SE sup</c:v>
                </c:pt>
                <c:pt idx="1">
                  <c:v>SNA sup</c:v>
                </c:pt>
                <c:pt idx="2">
                  <c:v>SESNA</c:v>
                </c:pt>
                <c:pt idx="3">
                  <c:v>SESNA avg</c:v>
                </c:pt>
              </c:strCache>
            </c:strRef>
          </c:cat>
          <c:val>
            <c:numRef>
              <c:f>Sheet2!$F$56:$F$59</c:f>
              <c:numCache>
                <c:formatCode>General</c:formatCode>
                <c:ptCount val="4"/>
                <c:pt idx="0">
                  <c:v>0.72299999999999998</c:v>
                </c:pt>
                <c:pt idx="1">
                  <c:v>0.73399999999999999</c:v>
                </c:pt>
                <c:pt idx="2">
                  <c:v>0.97342192691029894</c:v>
                </c:pt>
                <c:pt idx="3">
                  <c:v>0.72850000000000004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B-8543-81A6-4550B40D58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56411376"/>
        <c:axId val="1056239968"/>
      </c:barChart>
      <c:catAx>
        <c:axId val="10564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39968"/>
        <c:crosses val="autoZero"/>
        <c:auto val="1"/>
        <c:lblAlgn val="ctr"/>
        <c:lblOffset val="100"/>
        <c:noMultiLvlLbl val="0"/>
      </c:catAx>
      <c:valAx>
        <c:axId val="105623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641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S. Epidermis carrying capacity (SESNA)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Sheet2!$E$56:$E$59</c:f>
              <c:strCache>
                <c:ptCount val="4"/>
                <c:pt idx="0">
                  <c:v>SE sup</c:v>
                </c:pt>
                <c:pt idx="1">
                  <c:v>SNA sup</c:v>
                </c:pt>
                <c:pt idx="2">
                  <c:v>SESNA</c:v>
                </c:pt>
                <c:pt idx="3">
                  <c:v>SESNA avg</c:v>
                </c:pt>
              </c:strCache>
            </c:strRef>
          </c:cat>
          <c:val>
            <c:numRef>
              <c:f>Sheet2!$G$56:$G$59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0.38400000000000001</c:v>
                </c:pt>
                <c:pt idx="2">
                  <c:v>0.39596469104665827</c:v>
                </c:pt>
                <c:pt idx="3">
                  <c:v>0.39100000000000001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2945-A006-196A893C1D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70893936"/>
        <c:axId val="1070895584"/>
      </c:barChart>
      <c:catAx>
        <c:axId val="10708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95584"/>
        <c:crosses val="autoZero"/>
        <c:auto val="1"/>
        <c:lblAlgn val="ctr"/>
        <c:lblOffset val="100"/>
        <c:noMultiLvlLbl val="0"/>
      </c:catAx>
      <c:valAx>
        <c:axId val="1070895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089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S. Non Aureus growth rate (SESNA)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Sheet2!$E$62:$E$65</c:f>
              <c:strCache>
                <c:ptCount val="4"/>
                <c:pt idx="0">
                  <c:v>SE sup</c:v>
                </c:pt>
                <c:pt idx="1">
                  <c:v>SNA sup</c:v>
                </c:pt>
                <c:pt idx="2">
                  <c:v>SESNA</c:v>
                </c:pt>
                <c:pt idx="3">
                  <c:v>SESNA avg</c:v>
                </c:pt>
              </c:strCache>
            </c:strRef>
          </c:cat>
          <c:val>
            <c:numRef>
              <c:f>Sheet2!$F$62:$F$65</c:f>
              <c:numCache>
                <c:formatCode>General</c:formatCode>
                <c:ptCount val="4"/>
                <c:pt idx="0">
                  <c:v>0.93</c:v>
                </c:pt>
                <c:pt idx="1">
                  <c:v>0.99399999999999999</c:v>
                </c:pt>
                <c:pt idx="2">
                  <c:v>0.7737003058103975</c:v>
                </c:pt>
                <c:pt idx="3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6-5B4F-9D11-EE46A25787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51327984"/>
        <c:axId val="1051602032"/>
      </c:barChart>
      <c:catAx>
        <c:axId val="10513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02032"/>
        <c:crosses val="autoZero"/>
        <c:auto val="1"/>
        <c:lblAlgn val="ctr"/>
        <c:lblOffset val="100"/>
        <c:noMultiLvlLbl val="0"/>
      </c:catAx>
      <c:valAx>
        <c:axId val="1051602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13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S. Non Aureus carrying capacity (SESNA)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Sheet2!$E$62:$E$65</c:f>
              <c:strCache>
                <c:ptCount val="4"/>
                <c:pt idx="0">
                  <c:v>SE sup</c:v>
                </c:pt>
                <c:pt idx="1">
                  <c:v>SNA sup</c:v>
                </c:pt>
                <c:pt idx="2">
                  <c:v>SESNA</c:v>
                </c:pt>
                <c:pt idx="3">
                  <c:v>SESNA avg</c:v>
                </c:pt>
              </c:strCache>
            </c:strRef>
          </c:cat>
          <c:val>
            <c:numRef>
              <c:f>Sheet2!$G$62:$G$65</c:f>
              <c:numCache>
                <c:formatCode>General</c:formatCode>
                <c:ptCount val="4"/>
                <c:pt idx="0">
                  <c:v>0.42699999999999999</c:v>
                </c:pt>
                <c:pt idx="1">
                  <c:v>0.43099999999999999</c:v>
                </c:pt>
                <c:pt idx="2">
                  <c:v>0.32616487455197135</c:v>
                </c:pt>
                <c:pt idx="3">
                  <c:v>0.42899999999999999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C-1B4F-A257-B47C98B876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71064288"/>
        <c:axId val="1071065936"/>
      </c:barChart>
      <c:catAx>
        <c:axId val="10710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65936"/>
        <c:crosses val="autoZero"/>
        <c:auto val="1"/>
        <c:lblAlgn val="ctr"/>
        <c:lblOffset val="100"/>
        <c:noMultiLvlLbl val="0"/>
      </c:catAx>
      <c:valAx>
        <c:axId val="1071065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10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Epidermidis growth rate (SASE)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 hour set 2'!$B$86</c:f>
              <c:strCache>
                <c:ptCount val="1"/>
                <c:pt idx="0">
                  <c:v>GR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2'!$A$87:$A$91</c:f>
              <c:strCache>
                <c:ptCount val="5"/>
                <c:pt idx="0">
                  <c:v>SA sup</c:v>
                </c:pt>
                <c:pt idx="1">
                  <c:v>SE sup</c:v>
                </c:pt>
                <c:pt idx="2">
                  <c:v>SASE avg</c:v>
                </c:pt>
                <c:pt idx="3">
                  <c:v>SASE16</c:v>
                </c:pt>
                <c:pt idx="4">
                  <c:v>SASE24</c:v>
                </c:pt>
              </c:strCache>
            </c:strRef>
          </c:cat>
          <c:val>
            <c:numRef>
              <c:f>'16 hour set 2'!$B$87:$B$91</c:f>
              <c:numCache>
                <c:formatCode>General</c:formatCode>
                <c:ptCount val="5"/>
                <c:pt idx="0">
                  <c:v>0.10730897009966779</c:v>
                </c:pt>
                <c:pt idx="1">
                  <c:v>2.6607973421926912</c:v>
                </c:pt>
                <c:pt idx="2">
                  <c:v>1.3840531561461795</c:v>
                </c:pt>
                <c:pt idx="3">
                  <c:v>7.3421926910299015E-2</c:v>
                </c:pt>
                <c:pt idx="4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C-1744-968A-AC667291A5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S. Aureus carrying capacity (SASE)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5007529564101715"/>
          <c:y val="1.3278388916692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Sheet2!$E$14:$E$17</c:f>
              <c:strCache>
                <c:ptCount val="4"/>
                <c:pt idx="0">
                  <c:v>SA sup</c:v>
                </c:pt>
                <c:pt idx="1">
                  <c:v>SE sup</c:v>
                </c:pt>
                <c:pt idx="2">
                  <c:v>SASE</c:v>
                </c:pt>
                <c:pt idx="3">
                  <c:v>SASE avg</c:v>
                </c:pt>
              </c:strCache>
            </c:strRef>
          </c:cat>
          <c:val>
            <c:numRef>
              <c:f>Sheet2!$G$14:$G$17</c:f>
              <c:numCache>
                <c:formatCode>General</c:formatCode>
                <c:ptCount val="4"/>
                <c:pt idx="0">
                  <c:v>0.53900000000000003</c:v>
                </c:pt>
                <c:pt idx="1">
                  <c:v>0.39100000000000001</c:v>
                </c:pt>
                <c:pt idx="2">
                  <c:v>0.7142857142857143</c:v>
                </c:pt>
                <c:pt idx="3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9A45-A9B5-23A7543F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48429680"/>
        <c:axId val="1461078160"/>
      </c:barChart>
      <c:catAx>
        <c:axId val="16484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78160"/>
        <c:crosses val="autoZero"/>
        <c:auto val="1"/>
        <c:lblAlgn val="ctr"/>
        <c:lblOffset val="100"/>
        <c:noMultiLvlLbl val="0"/>
      </c:catAx>
      <c:valAx>
        <c:axId val="1461078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84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Epidermidis carrying capacity (SASE)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 hour set 2'!$C$86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2'!$A$87:$A$91</c:f>
              <c:strCache>
                <c:ptCount val="5"/>
                <c:pt idx="0">
                  <c:v>SA sup</c:v>
                </c:pt>
                <c:pt idx="1">
                  <c:v>SE sup</c:v>
                </c:pt>
                <c:pt idx="2">
                  <c:v>SASE avg</c:v>
                </c:pt>
                <c:pt idx="3">
                  <c:v>SASE16</c:v>
                </c:pt>
                <c:pt idx="4">
                  <c:v>SASE24</c:v>
                </c:pt>
              </c:strCache>
            </c:strRef>
          </c:cat>
          <c:val>
            <c:numRef>
              <c:f>'16 hour set 2'!$C$87:$C$91</c:f>
              <c:numCache>
                <c:formatCode>General</c:formatCode>
                <c:ptCount val="5"/>
                <c:pt idx="0">
                  <c:v>0.18600252206809587</c:v>
                </c:pt>
                <c:pt idx="1">
                  <c:v>0.1853720050441362</c:v>
                </c:pt>
                <c:pt idx="2">
                  <c:v>0.18568726355611603</c:v>
                </c:pt>
                <c:pt idx="3">
                  <c:v>0.20365699873896592</c:v>
                </c:pt>
                <c:pt idx="4">
                  <c:v>0.19230769230769229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E-224A-8373-6E21267A45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Aureus growth rate (SASE)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2'!$A$62:$A$66</c:f>
              <c:strCache>
                <c:ptCount val="5"/>
                <c:pt idx="0">
                  <c:v>SA sup</c:v>
                </c:pt>
                <c:pt idx="1">
                  <c:v>SE sup</c:v>
                </c:pt>
                <c:pt idx="2">
                  <c:v>SASE avg</c:v>
                </c:pt>
                <c:pt idx="3">
                  <c:v>SASE16</c:v>
                </c:pt>
                <c:pt idx="4">
                  <c:v>SASE24</c:v>
                </c:pt>
              </c:strCache>
            </c:strRef>
          </c:cat>
          <c:val>
            <c:numRef>
              <c:f>'16 hour set 2'!$B$62:$B$66</c:f>
              <c:numCache>
                <c:formatCode>General</c:formatCode>
                <c:ptCount val="5"/>
                <c:pt idx="0">
                  <c:v>0.27253218884120173</c:v>
                </c:pt>
                <c:pt idx="1">
                  <c:v>0.3459227467811159</c:v>
                </c:pt>
                <c:pt idx="2">
                  <c:v>0.30922746781115884</c:v>
                </c:pt>
                <c:pt idx="3">
                  <c:v>0.23884120171673817</c:v>
                </c:pt>
                <c:pt idx="4">
                  <c:v>1.438841201716738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5-924D-8EE6-85F0F5CE96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Aureus carrying capacity (SASE)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2'!$A$62:$A$66</c:f>
              <c:strCache>
                <c:ptCount val="5"/>
                <c:pt idx="0">
                  <c:v>SA sup</c:v>
                </c:pt>
                <c:pt idx="1">
                  <c:v>SE sup</c:v>
                </c:pt>
                <c:pt idx="2">
                  <c:v>SASE avg</c:v>
                </c:pt>
                <c:pt idx="3">
                  <c:v>SASE16</c:v>
                </c:pt>
                <c:pt idx="4">
                  <c:v>SASE24</c:v>
                </c:pt>
              </c:strCache>
            </c:strRef>
          </c:cat>
          <c:val>
            <c:numRef>
              <c:f>'16 hour set 2'!$C$62:$C$66</c:f>
              <c:numCache>
                <c:formatCode>General</c:formatCode>
                <c:ptCount val="5"/>
                <c:pt idx="0">
                  <c:v>0.28205128205128205</c:v>
                </c:pt>
                <c:pt idx="1">
                  <c:v>0.44444444444444448</c:v>
                </c:pt>
                <c:pt idx="2">
                  <c:v>0.36324786324786329</c:v>
                </c:pt>
                <c:pt idx="3">
                  <c:v>0.36874236874236876</c:v>
                </c:pt>
                <c:pt idx="4">
                  <c:v>0.35286935286935295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8-4C4D-B272-9A8578C365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Aureus growth rate (SASNA)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2'!$A$69:$A$73</c:f>
              <c:strCache>
                <c:ptCount val="5"/>
                <c:pt idx="0">
                  <c:v>SA sup</c:v>
                </c:pt>
                <c:pt idx="1">
                  <c:v>SNA sup</c:v>
                </c:pt>
                <c:pt idx="2">
                  <c:v>SASNA avg</c:v>
                </c:pt>
                <c:pt idx="3">
                  <c:v>SASNA16</c:v>
                </c:pt>
                <c:pt idx="4">
                  <c:v>SASNA24</c:v>
                </c:pt>
              </c:strCache>
            </c:strRef>
          </c:cat>
          <c:val>
            <c:numRef>
              <c:f>'16 hour set 2'!$B$69:$B$73</c:f>
              <c:numCache>
                <c:formatCode>General</c:formatCode>
                <c:ptCount val="5"/>
                <c:pt idx="0">
                  <c:v>0.27253218884120173</c:v>
                </c:pt>
                <c:pt idx="1">
                  <c:v>0.12575107296137339</c:v>
                </c:pt>
                <c:pt idx="2">
                  <c:v>0.19914163090128756</c:v>
                </c:pt>
                <c:pt idx="3">
                  <c:v>5.257510729613734E-2</c:v>
                </c:pt>
                <c:pt idx="4">
                  <c:v>1.3519313304721029E-2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2-7046-A69F-095731F1E4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Aureus carrying capacity (SASNA)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2'!$A$69:$A$73</c:f>
              <c:strCache>
                <c:ptCount val="5"/>
                <c:pt idx="0">
                  <c:v>SA sup</c:v>
                </c:pt>
                <c:pt idx="1">
                  <c:v>SNA sup</c:v>
                </c:pt>
                <c:pt idx="2">
                  <c:v>SASNA avg</c:v>
                </c:pt>
                <c:pt idx="3">
                  <c:v>SASNA16</c:v>
                </c:pt>
                <c:pt idx="4">
                  <c:v>SASNA24</c:v>
                </c:pt>
              </c:strCache>
            </c:strRef>
          </c:cat>
          <c:val>
            <c:numRef>
              <c:f>'16 hour set 2'!$C$69:$C$73</c:f>
              <c:numCache>
                <c:formatCode>General</c:formatCode>
                <c:ptCount val="5"/>
                <c:pt idx="0">
                  <c:v>0.28205128205128205</c:v>
                </c:pt>
                <c:pt idx="1">
                  <c:v>0.44505494505494508</c:v>
                </c:pt>
                <c:pt idx="2">
                  <c:v>0.36355311355311359</c:v>
                </c:pt>
                <c:pt idx="3">
                  <c:v>0.39926739926739929</c:v>
                </c:pt>
                <c:pt idx="4">
                  <c:v>0.23443223443223446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1-D345-BFFF-01E1F2609E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Aureus growth rate (SESNA)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2'!$A$76:$A$80</c:f>
              <c:strCache>
                <c:ptCount val="5"/>
                <c:pt idx="0">
                  <c:v>SE sup</c:v>
                </c:pt>
                <c:pt idx="1">
                  <c:v>SNA sup</c:v>
                </c:pt>
                <c:pt idx="2">
                  <c:v>SESNA avg</c:v>
                </c:pt>
                <c:pt idx="3">
                  <c:v>SESNA 16</c:v>
                </c:pt>
                <c:pt idx="4">
                  <c:v>SESNA 24</c:v>
                </c:pt>
              </c:strCache>
            </c:strRef>
          </c:cat>
          <c:val>
            <c:numRef>
              <c:f>'16 hour set 2'!$B$76:$B$80</c:f>
              <c:numCache>
                <c:formatCode>General</c:formatCode>
                <c:ptCount val="5"/>
                <c:pt idx="0">
                  <c:v>0.3459227467811159</c:v>
                </c:pt>
                <c:pt idx="1">
                  <c:v>0.12575107296137339</c:v>
                </c:pt>
                <c:pt idx="2">
                  <c:v>0.23583690987124464</c:v>
                </c:pt>
                <c:pt idx="3">
                  <c:v>0.26952789699570812</c:v>
                </c:pt>
                <c:pt idx="4">
                  <c:v>0.26759656652360514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E-2A4D-A775-60395D0963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Aureus carrying capacity (SESNA)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2'!$A$76:$A$80</c:f>
              <c:strCache>
                <c:ptCount val="5"/>
                <c:pt idx="0">
                  <c:v>SE sup</c:v>
                </c:pt>
                <c:pt idx="1">
                  <c:v>SNA sup</c:v>
                </c:pt>
                <c:pt idx="2">
                  <c:v>SESNA avg</c:v>
                </c:pt>
                <c:pt idx="3">
                  <c:v>SESNA 16</c:v>
                </c:pt>
                <c:pt idx="4">
                  <c:v>SESNA 24</c:v>
                </c:pt>
              </c:strCache>
            </c:strRef>
          </c:cat>
          <c:val>
            <c:numRef>
              <c:f>'16 hour set 2'!$C$76:$C$80</c:f>
              <c:numCache>
                <c:formatCode>General</c:formatCode>
                <c:ptCount val="5"/>
                <c:pt idx="0">
                  <c:v>0.44444444444444448</c:v>
                </c:pt>
                <c:pt idx="1">
                  <c:v>0.44505494505494508</c:v>
                </c:pt>
                <c:pt idx="2">
                  <c:v>0.44474969474969478</c:v>
                </c:pt>
                <c:pt idx="3">
                  <c:v>0.44078144078144077</c:v>
                </c:pt>
                <c:pt idx="4">
                  <c:v>0.28144078144078144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2-8B43-8EB9-FC308C23CF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Epidermidis growth rate (SASNA)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2'!$A$94:$A$98</c:f>
              <c:strCache>
                <c:ptCount val="5"/>
                <c:pt idx="0">
                  <c:v>SA sup</c:v>
                </c:pt>
                <c:pt idx="1">
                  <c:v>SNA sup</c:v>
                </c:pt>
                <c:pt idx="2">
                  <c:v>SASNA avg</c:v>
                </c:pt>
                <c:pt idx="3">
                  <c:v>SASNA16</c:v>
                </c:pt>
                <c:pt idx="4">
                  <c:v>SASNA24</c:v>
                </c:pt>
              </c:strCache>
            </c:strRef>
          </c:cat>
          <c:val>
            <c:numRef>
              <c:f>'16 hour set 2'!$B$94:$B$98</c:f>
              <c:numCache>
                <c:formatCode>General</c:formatCode>
                <c:ptCount val="5"/>
                <c:pt idx="0">
                  <c:v>0.10730897009966779</c:v>
                </c:pt>
                <c:pt idx="1">
                  <c:v>0.21511627906976746</c:v>
                </c:pt>
                <c:pt idx="2">
                  <c:v>0.16121262458471763</c:v>
                </c:pt>
                <c:pt idx="3">
                  <c:v>9.0365448504983403E-2</c:v>
                </c:pt>
                <c:pt idx="4">
                  <c:v>0.13156146179401995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4-684D-88ED-D5C4B24C60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Epidermidis carrying capacity (SASNA)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2'!$A$94:$A$98</c:f>
              <c:strCache>
                <c:ptCount val="5"/>
                <c:pt idx="0">
                  <c:v>SA sup</c:v>
                </c:pt>
                <c:pt idx="1">
                  <c:v>SNA sup</c:v>
                </c:pt>
                <c:pt idx="2">
                  <c:v>SASNA avg</c:v>
                </c:pt>
                <c:pt idx="3">
                  <c:v>SASNA16</c:v>
                </c:pt>
                <c:pt idx="4">
                  <c:v>SASNA24</c:v>
                </c:pt>
              </c:strCache>
            </c:strRef>
          </c:cat>
          <c:val>
            <c:numRef>
              <c:f>'16 hour set 2'!$C$94:$C$98</c:f>
              <c:numCache>
                <c:formatCode>General</c:formatCode>
                <c:ptCount val="5"/>
                <c:pt idx="0">
                  <c:v>0.18600252206809587</c:v>
                </c:pt>
                <c:pt idx="1">
                  <c:v>0.19230769230769229</c:v>
                </c:pt>
                <c:pt idx="2">
                  <c:v>0.18915510718789408</c:v>
                </c:pt>
                <c:pt idx="3">
                  <c:v>0.1853720050441362</c:v>
                </c:pt>
                <c:pt idx="4">
                  <c:v>0.1841109709962169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E-084A-8B51-133B5B805C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Epidermidis growth rate (SESNA)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2'!$A$101:$A$105</c:f>
              <c:strCache>
                <c:ptCount val="5"/>
                <c:pt idx="0">
                  <c:v>SE sup</c:v>
                </c:pt>
                <c:pt idx="1">
                  <c:v>SNA sup</c:v>
                </c:pt>
                <c:pt idx="2">
                  <c:v>SESNA avg</c:v>
                </c:pt>
                <c:pt idx="3">
                  <c:v>SESNA 16</c:v>
                </c:pt>
                <c:pt idx="4">
                  <c:v>SESNA 24</c:v>
                </c:pt>
              </c:strCache>
            </c:strRef>
          </c:cat>
          <c:val>
            <c:numRef>
              <c:f>'16 hour set 2'!$B$101:$B$105</c:f>
              <c:numCache>
                <c:formatCode>General</c:formatCode>
                <c:ptCount val="5"/>
                <c:pt idx="0">
                  <c:v>2.6607973421926912</c:v>
                </c:pt>
                <c:pt idx="1">
                  <c:v>0.21511627906976746</c:v>
                </c:pt>
                <c:pt idx="2">
                  <c:v>1.4379568106312293</c:v>
                </c:pt>
                <c:pt idx="3">
                  <c:v>4.3687707641196012E-2</c:v>
                </c:pt>
                <c:pt idx="4">
                  <c:v>7.4086378737541536E-2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F-0D45-8EA9-14AF0DF8C4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 Epidermis</a:t>
            </a:r>
            <a:r>
              <a:rPr lang="en-US" baseline="0"/>
              <a:t> Growth Rate (SASE)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Sheet2!$E$20:$E$23</c:f>
              <c:strCache>
                <c:ptCount val="4"/>
                <c:pt idx="0">
                  <c:v>SA sup</c:v>
                </c:pt>
                <c:pt idx="1">
                  <c:v>SE sup</c:v>
                </c:pt>
                <c:pt idx="2">
                  <c:v>SASE</c:v>
                </c:pt>
                <c:pt idx="3">
                  <c:v>SASE avg</c:v>
                </c:pt>
              </c:strCache>
            </c:strRef>
          </c:cat>
          <c:val>
            <c:numRef>
              <c:f>Sheet2!$F$20:$F$23</c:f>
              <c:numCache>
                <c:formatCode>General</c:formatCode>
                <c:ptCount val="4"/>
                <c:pt idx="0">
                  <c:v>1.0629999999999999</c:v>
                </c:pt>
                <c:pt idx="1">
                  <c:v>0.72299999999999998</c:v>
                </c:pt>
                <c:pt idx="2">
                  <c:v>0.82059800664451832</c:v>
                </c:pt>
                <c:pt idx="3">
                  <c:v>0.89300000000000002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4-E648-9C55-60F5FD6491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61542720"/>
        <c:axId val="961090784"/>
      </c:barChart>
      <c:catAx>
        <c:axId val="9615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90784"/>
        <c:crosses val="autoZero"/>
        <c:auto val="1"/>
        <c:lblAlgn val="ctr"/>
        <c:lblOffset val="100"/>
        <c:noMultiLvlLbl val="0"/>
      </c:catAx>
      <c:valAx>
        <c:axId val="961090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15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Epidermidis carrying capacity (SESNA)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2'!$A$101:$A$105</c:f>
              <c:strCache>
                <c:ptCount val="5"/>
                <c:pt idx="0">
                  <c:v>SE sup</c:v>
                </c:pt>
                <c:pt idx="1">
                  <c:v>SNA sup</c:v>
                </c:pt>
                <c:pt idx="2">
                  <c:v>SESNA avg</c:v>
                </c:pt>
                <c:pt idx="3">
                  <c:v>SESNA 16</c:v>
                </c:pt>
                <c:pt idx="4">
                  <c:v>SESNA 24</c:v>
                </c:pt>
              </c:strCache>
            </c:strRef>
          </c:cat>
          <c:val>
            <c:numRef>
              <c:f>'16 hour set 2'!$C$101:$C$105</c:f>
              <c:numCache>
                <c:formatCode>General</c:formatCode>
                <c:ptCount val="5"/>
                <c:pt idx="0">
                  <c:v>0.1853720050441362</c:v>
                </c:pt>
                <c:pt idx="1">
                  <c:v>0.19230769230769229</c:v>
                </c:pt>
                <c:pt idx="2">
                  <c:v>0.18883984867591425</c:v>
                </c:pt>
                <c:pt idx="3">
                  <c:v>0.20176544766708701</c:v>
                </c:pt>
                <c:pt idx="4">
                  <c:v>0.18726355611601511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2-9A4A-827F-49EBDB5DB3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Non aureus growth rate (SASE)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2'!$A$111:$A$115</c:f>
              <c:strCache>
                <c:ptCount val="5"/>
                <c:pt idx="0">
                  <c:v>SA sup</c:v>
                </c:pt>
                <c:pt idx="1">
                  <c:v>SE sup</c:v>
                </c:pt>
                <c:pt idx="2">
                  <c:v>SASE avg</c:v>
                </c:pt>
                <c:pt idx="3">
                  <c:v>SASE16</c:v>
                </c:pt>
                <c:pt idx="4">
                  <c:v>SASE24</c:v>
                </c:pt>
              </c:strCache>
            </c:strRef>
          </c:cat>
          <c:val>
            <c:numRef>
              <c:f>'16 hour set 2'!$B$111:$B$115</c:f>
              <c:numCache>
                <c:formatCode>General</c:formatCode>
                <c:ptCount val="5"/>
                <c:pt idx="0">
                  <c:v>1.9724770642201832E-2</c:v>
                </c:pt>
                <c:pt idx="1">
                  <c:v>8.4709480122324168E-2</c:v>
                </c:pt>
                <c:pt idx="2">
                  <c:v>5.2217125382263002E-2</c:v>
                </c:pt>
                <c:pt idx="3">
                  <c:v>0.89388379204892965</c:v>
                </c:pt>
                <c:pt idx="4">
                  <c:v>9.8318042813455644E-2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5-7D41-A865-0352C65A1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Non aureus growth rate (SASNA)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2'!$A$118:$A$122</c:f>
              <c:strCache>
                <c:ptCount val="5"/>
                <c:pt idx="0">
                  <c:v>SA sup</c:v>
                </c:pt>
                <c:pt idx="1">
                  <c:v>SNA sup</c:v>
                </c:pt>
                <c:pt idx="2">
                  <c:v>SASNA avg</c:v>
                </c:pt>
                <c:pt idx="3">
                  <c:v>SASNA16</c:v>
                </c:pt>
                <c:pt idx="4">
                  <c:v>SASNA24</c:v>
                </c:pt>
              </c:strCache>
            </c:strRef>
          </c:cat>
          <c:val>
            <c:numRef>
              <c:f>'16 hour set 2'!$B$118:$B$122</c:f>
              <c:numCache>
                <c:formatCode>General</c:formatCode>
                <c:ptCount val="5"/>
                <c:pt idx="0">
                  <c:v>1.9724770642201832E-2</c:v>
                </c:pt>
                <c:pt idx="1">
                  <c:v>4.8776758409785931E-2</c:v>
                </c:pt>
                <c:pt idx="2">
                  <c:v>3.4250764525993883E-2</c:v>
                </c:pt>
                <c:pt idx="3">
                  <c:v>9.5565749235474007E-2</c:v>
                </c:pt>
                <c:pt idx="4">
                  <c:v>5.1987767584097858E-2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F-EA48-938E-3BF2F1F827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Non aureus growth rate (SESNA)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2'!$A$125:$A$129</c:f>
              <c:strCache>
                <c:ptCount val="5"/>
                <c:pt idx="0">
                  <c:v>SE sup</c:v>
                </c:pt>
                <c:pt idx="1">
                  <c:v>SNA sup</c:v>
                </c:pt>
                <c:pt idx="2">
                  <c:v>SESNA avg</c:v>
                </c:pt>
                <c:pt idx="3">
                  <c:v>SESNA 16</c:v>
                </c:pt>
                <c:pt idx="4">
                  <c:v>SESNA 24</c:v>
                </c:pt>
              </c:strCache>
            </c:strRef>
          </c:cat>
          <c:val>
            <c:numRef>
              <c:f>'16 hour set 2'!$B$125:$B$129</c:f>
              <c:numCache>
                <c:formatCode>General</c:formatCode>
                <c:ptCount val="5"/>
                <c:pt idx="0">
                  <c:v>8.4709480122324168E-2</c:v>
                </c:pt>
                <c:pt idx="1">
                  <c:v>4.8776758409785931E-2</c:v>
                </c:pt>
                <c:pt idx="2">
                  <c:v>6.6743119266055057E-2</c:v>
                </c:pt>
                <c:pt idx="3">
                  <c:v>9.6177370030581036E-2</c:v>
                </c:pt>
                <c:pt idx="4">
                  <c:v>0.12691131498470948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B-D94B-A10D-3A5405F29F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Non aureus carrying capacity (SASE)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2'!$A$111:$A$115</c:f>
              <c:strCache>
                <c:ptCount val="5"/>
                <c:pt idx="0">
                  <c:v>SA sup</c:v>
                </c:pt>
                <c:pt idx="1">
                  <c:v>SE sup</c:v>
                </c:pt>
                <c:pt idx="2">
                  <c:v>SASE avg</c:v>
                </c:pt>
                <c:pt idx="3">
                  <c:v>SASE16</c:v>
                </c:pt>
                <c:pt idx="4">
                  <c:v>SASE24</c:v>
                </c:pt>
              </c:strCache>
            </c:strRef>
          </c:cat>
          <c:val>
            <c:numRef>
              <c:f>'16 hour set 2'!$C$111:$C$115</c:f>
              <c:numCache>
                <c:formatCode>General</c:formatCode>
                <c:ptCount val="5"/>
                <c:pt idx="0">
                  <c:v>0.19772998805256872</c:v>
                </c:pt>
                <c:pt idx="1">
                  <c:v>0.26881720430107531</c:v>
                </c:pt>
                <c:pt idx="2">
                  <c:v>0.23327359617682203</c:v>
                </c:pt>
                <c:pt idx="3">
                  <c:v>0.25089605734767029</c:v>
                </c:pt>
                <c:pt idx="4">
                  <c:v>0.23894862604540026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9-B04C-89E4-D992E8B492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Non aureus carrying capacity (SASNA)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2'!$A$118:$A$122</c:f>
              <c:strCache>
                <c:ptCount val="5"/>
                <c:pt idx="0">
                  <c:v>SA sup</c:v>
                </c:pt>
                <c:pt idx="1">
                  <c:v>SNA sup</c:v>
                </c:pt>
                <c:pt idx="2">
                  <c:v>SASNA avg</c:v>
                </c:pt>
                <c:pt idx="3">
                  <c:v>SASNA16</c:v>
                </c:pt>
                <c:pt idx="4">
                  <c:v>SASNA24</c:v>
                </c:pt>
              </c:strCache>
            </c:strRef>
          </c:cat>
          <c:val>
            <c:numRef>
              <c:f>'16 hour set 2'!$C$118:$C$122</c:f>
              <c:numCache>
                <c:formatCode>General</c:formatCode>
                <c:ptCount val="5"/>
                <c:pt idx="0">
                  <c:v>0.19772998805256872</c:v>
                </c:pt>
                <c:pt idx="1">
                  <c:v>0.23775388291517327</c:v>
                </c:pt>
                <c:pt idx="2">
                  <c:v>0.217741935483871</c:v>
                </c:pt>
                <c:pt idx="3">
                  <c:v>0.24731182795698928</c:v>
                </c:pt>
                <c:pt idx="4">
                  <c:v>0.2126642771804062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A-D646-881A-61E2432406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Non aureus carrying capacity (SESNA)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'16 hour set 2'!$A$125:$A$129</c:f>
              <c:strCache>
                <c:ptCount val="5"/>
                <c:pt idx="0">
                  <c:v>SE sup</c:v>
                </c:pt>
                <c:pt idx="1">
                  <c:v>SNA sup</c:v>
                </c:pt>
                <c:pt idx="2">
                  <c:v>SESNA avg</c:v>
                </c:pt>
                <c:pt idx="3">
                  <c:v>SESNA 16</c:v>
                </c:pt>
                <c:pt idx="4">
                  <c:v>SESNA 24</c:v>
                </c:pt>
              </c:strCache>
            </c:strRef>
          </c:cat>
          <c:val>
            <c:numRef>
              <c:f>'16 hour set 2'!$C$125:$C$129</c:f>
              <c:numCache>
                <c:formatCode>General</c:formatCode>
                <c:ptCount val="5"/>
                <c:pt idx="0">
                  <c:v>0.26881720430107531</c:v>
                </c:pt>
                <c:pt idx="1">
                  <c:v>0.23775388291517327</c:v>
                </c:pt>
                <c:pt idx="2">
                  <c:v>0.25328554360812428</c:v>
                </c:pt>
                <c:pt idx="3">
                  <c:v>0.29450418160095582</c:v>
                </c:pt>
                <c:pt idx="4">
                  <c:v>0.24970131421744324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3-2847-92A8-D41DC18295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1300800"/>
        <c:axId val="1020726880"/>
      </c:barChart>
      <c:catAx>
        <c:axId val="102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26880"/>
        <c:crosses val="autoZero"/>
        <c:auto val="1"/>
        <c:lblAlgn val="ctr"/>
        <c:lblOffset val="100"/>
        <c:noMultiLvlLbl val="0"/>
      </c:catAx>
      <c:valAx>
        <c:axId val="102072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S. Epidermis carrying capacity (SASE)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Sheet2!$E$20:$E$23</c:f>
              <c:strCache>
                <c:ptCount val="4"/>
                <c:pt idx="0">
                  <c:v>SA sup</c:v>
                </c:pt>
                <c:pt idx="1">
                  <c:v>SE sup</c:v>
                </c:pt>
                <c:pt idx="2">
                  <c:v>SASE</c:v>
                </c:pt>
                <c:pt idx="3">
                  <c:v>SASE avg</c:v>
                </c:pt>
              </c:strCache>
            </c:strRef>
          </c:cat>
          <c:val>
            <c:numRef>
              <c:f>Sheet2!$G$20:$G$23</c:f>
              <c:numCache>
                <c:formatCode>General</c:formatCode>
                <c:ptCount val="4"/>
                <c:pt idx="0">
                  <c:v>0.248</c:v>
                </c:pt>
                <c:pt idx="1">
                  <c:v>0.39800000000000002</c:v>
                </c:pt>
                <c:pt idx="2">
                  <c:v>0.40100882723833542</c:v>
                </c:pt>
                <c:pt idx="3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7-7446-9BBE-54D5F32561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32672848"/>
        <c:axId val="1032462016"/>
      </c:barChart>
      <c:catAx>
        <c:axId val="10326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62016"/>
        <c:crosses val="autoZero"/>
        <c:auto val="1"/>
        <c:lblAlgn val="ctr"/>
        <c:lblOffset val="100"/>
        <c:noMultiLvlLbl val="0"/>
      </c:catAx>
      <c:valAx>
        <c:axId val="1032462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26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S. Non Aureus growth rate (SASE)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Sheet2!$E$26:$E$29</c:f>
              <c:strCache>
                <c:ptCount val="4"/>
                <c:pt idx="0">
                  <c:v>SA sup</c:v>
                </c:pt>
                <c:pt idx="1">
                  <c:v>SE sup</c:v>
                </c:pt>
                <c:pt idx="2">
                  <c:v>SASE</c:v>
                </c:pt>
                <c:pt idx="3">
                  <c:v>SASE avg</c:v>
                </c:pt>
              </c:strCache>
            </c:strRef>
          </c:cat>
          <c:val>
            <c:numRef>
              <c:f>Sheet2!$F$26:$F$29</c:f>
              <c:numCache>
                <c:formatCode>General</c:formatCode>
                <c:ptCount val="4"/>
                <c:pt idx="0">
                  <c:v>1.0149999999999999</c:v>
                </c:pt>
                <c:pt idx="1">
                  <c:v>0.93</c:v>
                </c:pt>
                <c:pt idx="2">
                  <c:v>0.70336391437308865</c:v>
                </c:pt>
                <c:pt idx="3">
                  <c:v>0.97250000000000003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7-854A-85AD-75A293D801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32300832"/>
        <c:axId val="1032302480"/>
      </c:barChart>
      <c:catAx>
        <c:axId val="1032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02480"/>
        <c:crosses val="autoZero"/>
        <c:auto val="1"/>
        <c:lblAlgn val="ctr"/>
        <c:lblOffset val="100"/>
        <c:noMultiLvlLbl val="0"/>
      </c:catAx>
      <c:valAx>
        <c:axId val="1032302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230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S. Non Aureus carrying capacity (SASE)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94862204724409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Sheet2!$E$26:$E$29</c:f>
              <c:strCache>
                <c:ptCount val="4"/>
                <c:pt idx="0">
                  <c:v>SA sup</c:v>
                </c:pt>
                <c:pt idx="1">
                  <c:v>SE sup</c:v>
                </c:pt>
                <c:pt idx="2">
                  <c:v>SASE</c:v>
                </c:pt>
                <c:pt idx="3">
                  <c:v>SASE avg</c:v>
                </c:pt>
              </c:strCache>
            </c:strRef>
          </c:cat>
          <c:val>
            <c:numRef>
              <c:f>Sheet2!$G$26:$G$29</c:f>
              <c:numCache>
                <c:formatCode>General</c:formatCode>
                <c:ptCount val="4"/>
                <c:pt idx="0">
                  <c:v>0.22700000000000001</c:v>
                </c:pt>
                <c:pt idx="1">
                  <c:v>0.42699999999999999</c:v>
                </c:pt>
                <c:pt idx="2">
                  <c:v>0.32735961768219835</c:v>
                </c:pt>
                <c:pt idx="3">
                  <c:v>0.32700000000000001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7-EA42-881E-621E3FC1B4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32293200"/>
        <c:axId val="1032294848"/>
      </c:barChart>
      <c:catAx>
        <c:axId val="10322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94848"/>
        <c:crosses val="autoZero"/>
        <c:auto val="1"/>
        <c:lblAlgn val="ctr"/>
        <c:lblOffset val="100"/>
        <c:noMultiLvlLbl val="0"/>
      </c:catAx>
      <c:valAx>
        <c:axId val="1032294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22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S. Aureus growth rate (SASNA)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Sheet2!$E$32:$E$35</c:f>
              <c:strCache>
                <c:ptCount val="4"/>
                <c:pt idx="0">
                  <c:v>SA sup</c:v>
                </c:pt>
                <c:pt idx="1">
                  <c:v>SNA sup</c:v>
                </c:pt>
                <c:pt idx="2">
                  <c:v>SASNA</c:v>
                </c:pt>
                <c:pt idx="3">
                  <c:v>SASNA avg</c:v>
                </c:pt>
              </c:strCache>
            </c:strRef>
          </c:cat>
          <c:val>
            <c:numRef>
              <c:f>Sheet2!$F$32:$F$35</c:f>
              <c:numCache>
                <c:formatCode>General</c:formatCode>
                <c:ptCount val="4"/>
                <c:pt idx="0">
                  <c:v>1.0940000000000001</c:v>
                </c:pt>
                <c:pt idx="1">
                  <c:v>1.206</c:v>
                </c:pt>
                <c:pt idx="2">
                  <c:v>1.1072961373390557</c:v>
                </c:pt>
                <c:pt idx="3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B-724F-8AC1-747B513226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09697472"/>
        <c:axId val="1009699120"/>
      </c:barChart>
      <c:catAx>
        <c:axId val="10096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99120"/>
        <c:crosses val="autoZero"/>
        <c:auto val="1"/>
        <c:lblAlgn val="ctr"/>
        <c:lblOffset val="100"/>
        <c:noMultiLvlLbl val="0"/>
      </c:catAx>
      <c:valAx>
        <c:axId val="1009699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969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S. Aureus carrying capacity (SASNA)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Sheet2!$E$32:$E$35</c:f>
              <c:strCache>
                <c:ptCount val="4"/>
                <c:pt idx="0">
                  <c:v>SA sup</c:v>
                </c:pt>
                <c:pt idx="1">
                  <c:v>SNA sup</c:v>
                </c:pt>
                <c:pt idx="2">
                  <c:v>SASNA</c:v>
                </c:pt>
                <c:pt idx="3">
                  <c:v>SASNA avg</c:v>
                </c:pt>
              </c:strCache>
            </c:strRef>
          </c:cat>
          <c:val>
            <c:numRef>
              <c:f>Sheet2!$G$32:$G$35</c:f>
              <c:numCache>
                <c:formatCode>General</c:formatCode>
                <c:ptCount val="4"/>
                <c:pt idx="0">
                  <c:v>0.53900000000000003</c:v>
                </c:pt>
                <c:pt idx="1">
                  <c:v>0.89900000000000002</c:v>
                </c:pt>
                <c:pt idx="2">
                  <c:v>0.68986568986568986</c:v>
                </c:pt>
                <c:pt idx="3">
                  <c:v>0.71899999999999997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2-A342-8924-9963ED2829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09357168"/>
        <c:axId val="1009358816"/>
      </c:barChart>
      <c:catAx>
        <c:axId val="10093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58816"/>
        <c:crosses val="autoZero"/>
        <c:auto val="1"/>
        <c:lblAlgn val="ctr"/>
        <c:lblOffset val="100"/>
        <c:noMultiLvlLbl val="0"/>
      </c:catAx>
      <c:valAx>
        <c:axId val="1009358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93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S. Epidermis growth rate (SASNA)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Sheet2!$E$38:$E$41</c:f>
              <c:strCache>
                <c:ptCount val="4"/>
                <c:pt idx="0">
                  <c:v>SA sup</c:v>
                </c:pt>
                <c:pt idx="1">
                  <c:v>SNA sup</c:v>
                </c:pt>
                <c:pt idx="2">
                  <c:v>SASNA</c:v>
                </c:pt>
                <c:pt idx="3">
                  <c:v>SASNA avg</c:v>
                </c:pt>
              </c:strCache>
            </c:strRef>
          </c:cat>
          <c:val>
            <c:numRef>
              <c:f>Sheet2!$F$38:$F$41</c:f>
              <c:numCache>
                <c:formatCode>General</c:formatCode>
                <c:ptCount val="4"/>
                <c:pt idx="0">
                  <c:v>1.0629999999999999</c:v>
                </c:pt>
                <c:pt idx="1">
                  <c:v>0.73399999999999999</c:v>
                </c:pt>
                <c:pt idx="2">
                  <c:v>0.95016611295681064</c:v>
                </c:pt>
                <c:pt idx="3">
                  <c:v>0.89849999999999997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6-2649-879B-3EEBFD2C53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09222384"/>
        <c:axId val="1009224032"/>
      </c:barChart>
      <c:catAx>
        <c:axId val="10092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24032"/>
        <c:crosses val="autoZero"/>
        <c:auto val="1"/>
        <c:lblAlgn val="ctr"/>
        <c:lblOffset val="100"/>
        <c:noMultiLvlLbl val="0"/>
      </c:catAx>
      <c:valAx>
        <c:axId val="1009224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922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1</xdr:row>
      <xdr:rowOff>6350</xdr:rowOff>
    </xdr:from>
    <xdr:to>
      <xdr:col>14</xdr:col>
      <xdr:colOff>812800</xdr:colOff>
      <xdr:row>14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18F29A-8093-634B-A511-DB0C690F3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16</xdr:row>
      <xdr:rowOff>0</xdr:rowOff>
    </xdr:from>
    <xdr:to>
      <xdr:col>14</xdr:col>
      <xdr:colOff>800100</xdr:colOff>
      <xdr:row>29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9F5CDD-0619-274B-AF16-69970316C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2190</xdr:colOff>
      <xdr:row>11</xdr:row>
      <xdr:rowOff>204952</xdr:rowOff>
    </xdr:from>
    <xdr:to>
      <xdr:col>20</xdr:col>
      <xdr:colOff>468586</xdr:colOff>
      <xdr:row>25</xdr:row>
      <xdr:rowOff>35911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210585-F6C8-1841-8AE8-60BF0A0C1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122621</xdr:colOff>
      <xdr:row>25</xdr:row>
      <xdr:rowOff>161158</xdr:rowOff>
    </xdr:from>
    <xdr:to>
      <xdr:col>20</xdr:col>
      <xdr:colOff>589017</xdr:colOff>
      <xdr:row>38</xdr:row>
      <xdr:rowOff>200134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275E8E-DCB4-0948-9E9F-5821DB8DB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812361</xdr:colOff>
      <xdr:row>31</xdr:row>
      <xdr:rowOff>62624</xdr:rowOff>
    </xdr:from>
    <xdr:to>
      <xdr:col>14</xdr:col>
      <xdr:colOff>457637</xdr:colOff>
      <xdr:row>44</xdr:row>
      <xdr:rowOff>101599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82BCEF-662D-8B4D-BA88-BC73DB5C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757621</xdr:colOff>
      <xdr:row>39</xdr:row>
      <xdr:rowOff>161158</xdr:rowOff>
    </xdr:from>
    <xdr:to>
      <xdr:col>20</xdr:col>
      <xdr:colOff>402897</xdr:colOff>
      <xdr:row>52</xdr:row>
      <xdr:rowOff>200133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547DB6-E3AD-A448-965C-CC04D9705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654876</xdr:colOff>
      <xdr:row>34</xdr:row>
      <xdr:rowOff>177721</xdr:rowOff>
    </xdr:from>
    <xdr:to>
      <xdr:col>26</xdr:col>
      <xdr:colOff>300152</xdr:colOff>
      <xdr:row>48</xdr:row>
      <xdr:rowOff>8680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3B737E-9FEC-E34E-AF45-CC0B17427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24086</xdr:colOff>
      <xdr:row>56</xdr:row>
      <xdr:rowOff>51677</xdr:rowOff>
    </xdr:from>
    <xdr:to>
      <xdr:col>14</xdr:col>
      <xdr:colOff>490482</xdr:colOff>
      <xdr:row>69</xdr:row>
      <xdr:rowOff>90653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E781260-B61B-1B47-ACFB-C109404A9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735724</xdr:colOff>
      <xdr:row>55</xdr:row>
      <xdr:rowOff>62625</xdr:rowOff>
    </xdr:from>
    <xdr:to>
      <xdr:col>20</xdr:col>
      <xdr:colOff>381000</xdr:colOff>
      <xdr:row>68</xdr:row>
      <xdr:rowOff>101601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24D6440-60FB-4445-889D-BA1B592D1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724776</xdr:colOff>
      <xdr:row>69</xdr:row>
      <xdr:rowOff>106417</xdr:rowOff>
    </xdr:from>
    <xdr:to>
      <xdr:col>20</xdr:col>
      <xdr:colOff>370052</xdr:colOff>
      <xdr:row>82</xdr:row>
      <xdr:rowOff>145393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D3D604C-3F69-2341-9356-72085FE00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67879</xdr:colOff>
      <xdr:row>70</xdr:row>
      <xdr:rowOff>194004</xdr:rowOff>
    </xdr:from>
    <xdr:to>
      <xdr:col>14</xdr:col>
      <xdr:colOff>534275</xdr:colOff>
      <xdr:row>84</xdr:row>
      <xdr:rowOff>24963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1C3E352-E153-BC4B-B74D-1094EDD52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56931</xdr:colOff>
      <xdr:row>84</xdr:row>
      <xdr:rowOff>183055</xdr:rowOff>
    </xdr:from>
    <xdr:to>
      <xdr:col>14</xdr:col>
      <xdr:colOff>523327</xdr:colOff>
      <xdr:row>98</xdr:row>
      <xdr:rowOff>14013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1BF87E5-B718-194B-86CA-7E0EDAAC5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66</xdr:row>
      <xdr:rowOff>7883</xdr:rowOff>
    </xdr:from>
    <xdr:to>
      <xdr:col>5</xdr:col>
      <xdr:colOff>466397</xdr:colOff>
      <xdr:row>79</xdr:row>
      <xdr:rowOff>46859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C13C7D5-5A8B-5848-828D-C82EB55C0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79</xdr:row>
      <xdr:rowOff>161159</xdr:rowOff>
    </xdr:from>
    <xdr:to>
      <xdr:col>5</xdr:col>
      <xdr:colOff>466397</xdr:colOff>
      <xdr:row>92</xdr:row>
      <xdr:rowOff>200135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05F98C6-B3B8-7443-B078-229DC7B13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93</xdr:row>
      <xdr:rowOff>139263</xdr:rowOff>
    </xdr:from>
    <xdr:to>
      <xdr:col>5</xdr:col>
      <xdr:colOff>466397</xdr:colOff>
      <xdr:row>106</xdr:row>
      <xdr:rowOff>178238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8D8B58A-FA72-E349-A7CB-90902A6EC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24087</xdr:colOff>
      <xdr:row>107</xdr:row>
      <xdr:rowOff>128314</xdr:rowOff>
    </xdr:from>
    <xdr:to>
      <xdr:col>5</xdr:col>
      <xdr:colOff>490484</xdr:colOff>
      <xdr:row>120</xdr:row>
      <xdr:rowOff>167290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009307B-6E8A-C14F-B030-29990F983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177363</xdr:colOff>
      <xdr:row>84</xdr:row>
      <xdr:rowOff>204952</xdr:rowOff>
    </xdr:from>
    <xdr:to>
      <xdr:col>20</xdr:col>
      <xdr:colOff>643759</xdr:colOff>
      <xdr:row>98</xdr:row>
      <xdr:rowOff>35910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45C094D-4E13-A24F-BB29-25F7096E7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67880</xdr:colOff>
      <xdr:row>99</xdr:row>
      <xdr:rowOff>18831</xdr:rowOff>
    </xdr:from>
    <xdr:to>
      <xdr:col>14</xdr:col>
      <xdr:colOff>534276</xdr:colOff>
      <xdr:row>112</xdr:row>
      <xdr:rowOff>57807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A56B7A3-2BE3-574C-9910-B56E4D3F6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96</xdr:row>
      <xdr:rowOff>0</xdr:rowOff>
    </xdr:from>
    <xdr:to>
      <xdr:col>10</xdr:col>
      <xdr:colOff>645258</xdr:colOff>
      <xdr:row>109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5F513-4EB7-D840-9190-545C360C9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96</xdr:row>
      <xdr:rowOff>63500</xdr:rowOff>
    </xdr:from>
    <xdr:to>
      <xdr:col>17</xdr:col>
      <xdr:colOff>200758</xdr:colOff>
      <xdr:row>109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A2EF0-E4BC-A441-8CF2-0480206D4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51</xdr:row>
      <xdr:rowOff>127000</xdr:rowOff>
    </xdr:from>
    <xdr:to>
      <xdr:col>10</xdr:col>
      <xdr:colOff>594458</xdr:colOff>
      <xdr:row>64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E6207C-7C8F-FE4B-92CD-3F1716D9D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51</xdr:row>
      <xdr:rowOff>101600</xdr:rowOff>
    </xdr:from>
    <xdr:to>
      <xdr:col>17</xdr:col>
      <xdr:colOff>22958</xdr:colOff>
      <xdr:row>64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86B495-9298-004E-B5C8-8956A4046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66</xdr:row>
      <xdr:rowOff>0</xdr:rowOff>
    </xdr:from>
    <xdr:to>
      <xdr:col>10</xdr:col>
      <xdr:colOff>594458</xdr:colOff>
      <xdr:row>79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1CDA3F-FB8D-9B48-A9A3-1F405E0E9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66</xdr:row>
      <xdr:rowOff>0</xdr:rowOff>
    </xdr:from>
    <xdr:to>
      <xdr:col>17</xdr:col>
      <xdr:colOff>22958</xdr:colOff>
      <xdr:row>79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8814C6-3582-C542-A5B5-91229E271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81</xdr:row>
      <xdr:rowOff>0</xdr:rowOff>
    </xdr:from>
    <xdr:to>
      <xdr:col>10</xdr:col>
      <xdr:colOff>594458</xdr:colOff>
      <xdr:row>94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1D18ED-84E3-FE43-8974-373A28F03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81</xdr:row>
      <xdr:rowOff>0</xdr:rowOff>
    </xdr:from>
    <xdr:to>
      <xdr:col>17</xdr:col>
      <xdr:colOff>22958</xdr:colOff>
      <xdr:row>94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242DC4-CC76-D249-AE60-F5B6A4297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111</xdr:row>
      <xdr:rowOff>0</xdr:rowOff>
    </xdr:from>
    <xdr:to>
      <xdr:col>10</xdr:col>
      <xdr:colOff>594458</xdr:colOff>
      <xdr:row>124</xdr:row>
      <xdr:rowOff>69850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130701-BCD0-C045-9E62-1C3F98C48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111</xdr:row>
      <xdr:rowOff>0</xdr:rowOff>
    </xdr:from>
    <xdr:to>
      <xdr:col>17</xdr:col>
      <xdr:colOff>22958</xdr:colOff>
      <xdr:row>124</xdr:row>
      <xdr:rowOff>69850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ECD36A-935E-2A47-9A22-CFBC0C89E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126</xdr:row>
      <xdr:rowOff>0</xdr:rowOff>
    </xdr:from>
    <xdr:to>
      <xdr:col>10</xdr:col>
      <xdr:colOff>594458</xdr:colOff>
      <xdr:row>139</xdr:row>
      <xdr:rowOff>69850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4BE315-7616-7C4B-991D-64D650619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17</xdr:col>
      <xdr:colOff>22958</xdr:colOff>
      <xdr:row>139</xdr:row>
      <xdr:rowOff>69850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1E9422-1FB5-B945-A847-B50497E5D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141</xdr:row>
      <xdr:rowOff>0</xdr:rowOff>
    </xdr:from>
    <xdr:to>
      <xdr:col>10</xdr:col>
      <xdr:colOff>594458</xdr:colOff>
      <xdr:row>154</xdr:row>
      <xdr:rowOff>69850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5E257C-31AD-9847-914D-AD986F56C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157</xdr:row>
      <xdr:rowOff>0</xdr:rowOff>
    </xdr:from>
    <xdr:to>
      <xdr:col>10</xdr:col>
      <xdr:colOff>594458</xdr:colOff>
      <xdr:row>170</xdr:row>
      <xdr:rowOff>69850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8782D6-8056-B541-8B9E-A4E19AA51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173</xdr:row>
      <xdr:rowOff>0</xdr:rowOff>
    </xdr:from>
    <xdr:to>
      <xdr:col>10</xdr:col>
      <xdr:colOff>594458</xdr:colOff>
      <xdr:row>186</xdr:row>
      <xdr:rowOff>69850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C308D17-62CF-1149-B399-231EFDF36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141</xdr:row>
      <xdr:rowOff>0</xdr:rowOff>
    </xdr:from>
    <xdr:to>
      <xdr:col>17</xdr:col>
      <xdr:colOff>22958</xdr:colOff>
      <xdr:row>154</xdr:row>
      <xdr:rowOff>69850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4708923-D54C-594E-9851-3440E963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157</xdr:row>
      <xdr:rowOff>0</xdr:rowOff>
    </xdr:from>
    <xdr:to>
      <xdr:col>17</xdr:col>
      <xdr:colOff>22958</xdr:colOff>
      <xdr:row>170</xdr:row>
      <xdr:rowOff>69850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7AC7E3A-7E02-1640-92E1-3BC68E22A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173</xdr:row>
      <xdr:rowOff>0</xdr:rowOff>
    </xdr:from>
    <xdr:to>
      <xdr:col>17</xdr:col>
      <xdr:colOff>22958</xdr:colOff>
      <xdr:row>186</xdr:row>
      <xdr:rowOff>69850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D4A72B4-674F-C547-A83B-05F796711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0.70139</cdr:x>
      <cdr:y>0.13657</cdr:y>
    </cdr:from>
    <cdr:to>
      <cdr:x>0.98194</cdr:x>
      <cdr:y>0.1875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BA9029-6B4A-F042-B74B-283E21F14595}"/>
            </a:ext>
          </a:extLst>
        </cdr:cNvPr>
        <cdr:cNvSpPr txBox="1"/>
      </cdr:nvSpPr>
      <cdr:spPr>
        <a:xfrm xmlns:a="http://schemas.openxmlformats.org/drawingml/2006/main">
          <a:off x="3206750" y="374650"/>
          <a:ext cx="12827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0.69583</cdr:x>
      <cdr:y>0.09954</cdr:y>
    </cdr:from>
    <cdr:to>
      <cdr:x>0.99861</cdr:x>
      <cdr:y>0.19213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F5D929-6041-8B4E-AF6B-BFA558FA3900}"/>
            </a:ext>
          </a:extLst>
        </cdr:cNvPr>
        <cdr:cNvSpPr txBox="1"/>
      </cdr:nvSpPr>
      <cdr:spPr>
        <a:xfrm xmlns:a="http://schemas.openxmlformats.org/drawingml/2006/main">
          <a:off x="3181350" y="273050"/>
          <a:ext cx="13843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D71B0E-4B85-F14E-95D0-23A699A1E7BF}" name="Table2" displayName="Table2" ref="C3:M10" totalsRowShown="0">
  <autoFilter ref="C3:M10" xr:uid="{9FD71B0E-4B85-F14E-95D0-23A699A1E7BF}"/>
  <sortState xmlns:xlrd2="http://schemas.microsoft.com/office/spreadsheetml/2017/richdata2" ref="C4:M10">
    <sortCondition ref="C3:C10"/>
  </sortState>
  <tableColumns count="11">
    <tableColumn id="1" xr3:uid="{00CD91A3-254E-174E-AF1E-E59386ED124A}" name="Column2"/>
    <tableColumn id="2" xr3:uid="{55A8B71E-E309-C941-9DAD-DC1BF6BC6C0F}" name="Column3"/>
    <tableColumn id="3" xr3:uid="{E65C2BCC-F9EB-0A4B-9734-ECCD15A52406}" name="Column4"/>
    <tableColumn id="4" xr3:uid="{8217BE97-77A1-7A4F-97B9-001868BAE853}" name="Column5"/>
    <tableColumn id="5" xr3:uid="{F47F3642-3783-F94A-AF62-E0C1B544685B}" name="Column6"/>
    <tableColumn id="6" xr3:uid="{ECC2A25A-6C8A-9A4C-8DD1-C70F4A167C4C}" name="Column7"/>
    <tableColumn id="7" xr3:uid="{C1862BC8-98A6-524B-AAF8-5D0DC7DA8C06}" name="Column8"/>
    <tableColumn id="8" xr3:uid="{C9E64548-0B56-D74B-83E9-7633E4580121}" name="Column9"/>
    <tableColumn id="9" xr3:uid="{BAD841BC-3842-5642-ABC3-F53AB5F4D85A}" name="Column10"/>
    <tableColumn id="10" xr3:uid="{666BA236-BF8D-4F4C-AC96-904441708405}" name="Column11"/>
    <tableColumn id="11" xr3:uid="{ADD0AA32-CD1C-FB4D-A60E-ACF4E4C095EE}" name="Column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7C69-2D5B-8D4B-96E9-9B645A0CB6E7}">
  <dimension ref="A2:M24"/>
  <sheetViews>
    <sheetView topLeftCell="F6" workbookViewId="0">
      <selection activeCell="B24" sqref="B24"/>
    </sheetView>
  </sheetViews>
  <sheetFormatPr baseColWidth="10" defaultRowHeight="16" x14ac:dyDescent="0.2"/>
  <cols>
    <col min="3" max="3" width="12.5" customWidth="1"/>
    <col min="4" max="4" width="12.1640625" customWidth="1"/>
    <col min="5" max="5" width="13.6640625" customWidth="1"/>
    <col min="6" max="6" width="14" bestFit="1" customWidth="1"/>
    <col min="7" max="7" width="14" customWidth="1"/>
    <col min="8" max="8" width="13.6640625" customWidth="1"/>
    <col min="9" max="9" width="15.83203125" customWidth="1"/>
    <col min="10" max="11" width="17.5" customWidth="1"/>
    <col min="12" max="12" width="16" customWidth="1"/>
    <col min="13" max="13" width="13.6640625" customWidth="1"/>
  </cols>
  <sheetData>
    <row r="2" spans="1:13" x14ac:dyDescent="0.2">
      <c r="A2" t="s">
        <v>24</v>
      </c>
      <c r="B2" s="3"/>
      <c r="C2" s="1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">
      <c r="A3">
        <v>1</v>
      </c>
      <c r="B3" s="3"/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</row>
    <row r="4" spans="1:13" x14ac:dyDescent="0.2">
      <c r="A4">
        <v>2</v>
      </c>
      <c r="B4" s="3"/>
      <c r="C4" s="4" t="s">
        <v>11</v>
      </c>
      <c r="D4" s="4" t="s">
        <v>11</v>
      </c>
      <c r="E4" s="4" t="s">
        <v>11</v>
      </c>
      <c r="F4" s="5" t="s">
        <v>18</v>
      </c>
      <c r="G4" s="5" t="s">
        <v>18</v>
      </c>
      <c r="H4" s="5" t="s">
        <v>18</v>
      </c>
      <c r="I4" s="6" t="s">
        <v>25</v>
      </c>
      <c r="J4" s="6" t="s">
        <v>25</v>
      </c>
      <c r="K4" s="6" t="s">
        <v>25</v>
      </c>
      <c r="L4" s="10" t="s">
        <v>31</v>
      </c>
      <c r="M4" s="14" t="s">
        <v>34</v>
      </c>
    </row>
    <row r="5" spans="1:13" x14ac:dyDescent="0.2">
      <c r="A5">
        <v>3</v>
      </c>
      <c r="B5" s="3"/>
      <c r="C5" s="4" t="s">
        <v>12</v>
      </c>
      <c r="D5" s="4" t="s">
        <v>12</v>
      </c>
      <c r="E5" s="4" t="s">
        <v>12</v>
      </c>
      <c r="F5" s="5" t="s">
        <v>19</v>
      </c>
      <c r="G5" s="5" t="s">
        <v>19</v>
      </c>
      <c r="H5" s="5" t="s">
        <v>19</v>
      </c>
      <c r="I5" s="6" t="s">
        <v>26</v>
      </c>
      <c r="J5" s="6" t="s">
        <v>26</v>
      </c>
      <c r="K5" s="6" t="s">
        <v>26</v>
      </c>
      <c r="L5" s="10" t="s">
        <v>31</v>
      </c>
      <c r="M5" s="14" t="s">
        <v>34</v>
      </c>
    </row>
    <row r="6" spans="1:13" x14ac:dyDescent="0.2">
      <c r="A6">
        <v>4</v>
      </c>
      <c r="B6" s="3"/>
      <c r="C6" s="4" t="s">
        <v>13</v>
      </c>
      <c r="D6" s="4" t="s">
        <v>13</v>
      </c>
      <c r="E6" s="4" t="s">
        <v>13</v>
      </c>
      <c r="F6" s="5" t="s">
        <v>20</v>
      </c>
      <c r="G6" s="5" t="s">
        <v>20</v>
      </c>
      <c r="H6" s="5" t="s">
        <v>20</v>
      </c>
      <c r="I6" s="6" t="s">
        <v>27</v>
      </c>
      <c r="J6" s="6" t="s">
        <v>27</v>
      </c>
      <c r="K6" s="6" t="s">
        <v>27</v>
      </c>
      <c r="L6" s="11" t="s">
        <v>32</v>
      </c>
      <c r="M6" s="14" t="s">
        <v>34</v>
      </c>
    </row>
    <row r="7" spans="1:13" x14ac:dyDescent="0.2">
      <c r="A7">
        <v>5</v>
      </c>
      <c r="B7" s="3"/>
      <c r="C7" s="7" t="s">
        <v>14</v>
      </c>
      <c r="D7" s="7" t="s">
        <v>14</v>
      </c>
      <c r="E7" s="7" t="s">
        <v>14</v>
      </c>
      <c r="F7" s="8" t="s">
        <v>21</v>
      </c>
      <c r="G7" s="8" t="s">
        <v>21</v>
      </c>
      <c r="H7" s="8" t="s">
        <v>21</v>
      </c>
      <c r="I7" s="9" t="s">
        <v>28</v>
      </c>
      <c r="J7" s="9" t="s">
        <v>28</v>
      </c>
      <c r="K7" s="9" t="s">
        <v>28</v>
      </c>
      <c r="L7" s="12" t="s">
        <v>32</v>
      </c>
      <c r="M7" s="15" t="s">
        <v>36</v>
      </c>
    </row>
    <row r="8" spans="1:13" x14ac:dyDescent="0.2">
      <c r="A8">
        <v>6</v>
      </c>
      <c r="B8" s="3"/>
      <c r="C8" s="7" t="s">
        <v>15</v>
      </c>
      <c r="D8" s="7" t="s">
        <v>15</v>
      </c>
      <c r="E8" s="7" t="s">
        <v>15</v>
      </c>
      <c r="F8" s="8" t="s">
        <v>22</v>
      </c>
      <c r="G8" s="8" t="s">
        <v>22</v>
      </c>
      <c r="H8" s="8" t="s">
        <v>22</v>
      </c>
      <c r="I8" s="9" t="s">
        <v>29</v>
      </c>
      <c r="J8" s="9" t="s">
        <v>29</v>
      </c>
      <c r="K8" s="9" t="s">
        <v>29</v>
      </c>
      <c r="L8" s="13" t="s">
        <v>33</v>
      </c>
      <c r="M8" s="15" t="s">
        <v>36</v>
      </c>
    </row>
    <row r="9" spans="1:13" x14ac:dyDescent="0.2">
      <c r="A9">
        <v>7</v>
      </c>
      <c r="B9" s="3"/>
      <c r="C9" s="7" t="s">
        <v>16</v>
      </c>
      <c r="D9" s="7" t="s">
        <v>16</v>
      </c>
      <c r="E9" s="7" t="s">
        <v>16</v>
      </c>
      <c r="F9" s="8" t="s">
        <v>23</v>
      </c>
      <c r="G9" s="8" t="s">
        <v>23</v>
      </c>
      <c r="H9" s="8" t="s">
        <v>23</v>
      </c>
      <c r="I9" s="9" t="s">
        <v>30</v>
      </c>
      <c r="J9" s="9" t="s">
        <v>30</v>
      </c>
      <c r="K9" s="9" t="s">
        <v>30</v>
      </c>
      <c r="L9" s="13" t="s">
        <v>33</v>
      </c>
      <c r="M9" s="15" t="s">
        <v>36</v>
      </c>
    </row>
    <row r="10" spans="1:13" x14ac:dyDescent="0.2">
      <c r="A10">
        <v>8</v>
      </c>
      <c r="B10" s="3"/>
      <c r="C10" t="s">
        <v>17</v>
      </c>
      <c r="D10" t="s">
        <v>17</v>
      </c>
      <c r="E10" t="s">
        <v>17</v>
      </c>
      <c r="J10" s="16" t="s">
        <v>35</v>
      </c>
      <c r="K10" s="16" t="s">
        <v>35</v>
      </c>
      <c r="L10" s="16" t="s">
        <v>35</v>
      </c>
    </row>
    <row r="14" spans="1:13" x14ac:dyDescent="0.2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</row>
    <row r="15" spans="1:13" x14ac:dyDescent="0.2">
      <c r="A15">
        <v>1</v>
      </c>
    </row>
    <row r="16" spans="1:13" x14ac:dyDescent="0.2">
      <c r="A16">
        <v>2</v>
      </c>
      <c r="B16" s="22" t="s">
        <v>17</v>
      </c>
      <c r="C16" s="25" t="s">
        <v>11</v>
      </c>
      <c r="D16" s="26" t="s">
        <v>11</v>
      </c>
      <c r="E16" s="27" t="s">
        <v>18</v>
      </c>
      <c r="F16" s="27" t="s">
        <v>18</v>
      </c>
      <c r="G16" s="28" t="s">
        <v>25</v>
      </c>
      <c r="H16" s="28" t="s">
        <v>25</v>
      </c>
      <c r="I16" s="25" t="s">
        <v>74</v>
      </c>
      <c r="J16" s="27" t="s">
        <v>75</v>
      </c>
      <c r="K16" s="28" t="s">
        <v>76</v>
      </c>
      <c r="L16" s="29" t="s">
        <v>31</v>
      </c>
      <c r="M16" s="30" t="s">
        <v>34</v>
      </c>
    </row>
    <row r="17" spans="1:13" x14ac:dyDescent="0.2">
      <c r="A17">
        <v>3</v>
      </c>
      <c r="B17" s="22" t="s">
        <v>17</v>
      </c>
      <c r="C17" s="25" t="s">
        <v>12</v>
      </c>
      <c r="D17" s="26" t="s">
        <v>12</v>
      </c>
      <c r="E17" s="27" t="s">
        <v>19</v>
      </c>
      <c r="F17" s="27" t="s">
        <v>19</v>
      </c>
      <c r="G17" s="28" t="s">
        <v>26</v>
      </c>
      <c r="H17" s="28" t="s">
        <v>26</v>
      </c>
      <c r="I17" s="25" t="s">
        <v>74</v>
      </c>
      <c r="J17" t="s">
        <v>75</v>
      </c>
      <c r="K17" s="28" t="s">
        <v>76</v>
      </c>
      <c r="L17" s="29" t="s">
        <v>31</v>
      </c>
      <c r="M17" s="30" t="s">
        <v>34</v>
      </c>
    </row>
    <row r="18" spans="1:13" x14ac:dyDescent="0.2">
      <c r="A18">
        <v>4</v>
      </c>
      <c r="B18" s="22" t="s">
        <v>17</v>
      </c>
      <c r="C18" s="25" t="s">
        <v>13</v>
      </c>
      <c r="D18" s="26" t="s">
        <v>13</v>
      </c>
      <c r="E18" s="27" t="s">
        <v>20</v>
      </c>
      <c r="F18" s="27" t="s">
        <v>20</v>
      </c>
      <c r="G18" s="28" t="s">
        <v>27</v>
      </c>
      <c r="H18" s="28" t="s">
        <v>27</v>
      </c>
      <c r="I18" s="25" t="s">
        <v>77</v>
      </c>
      <c r="J18" s="27" t="s">
        <v>78</v>
      </c>
      <c r="K18" s="28" t="s">
        <v>79</v>
      </c>
      <c r="L18" s="31" t="s">
        <v>32</v>
      </c>
      <c r="M18" s="30"/>
    </row>
    <row r="19" spans="1:13" x14ac:dyDescent="0.2">
      <c r="A19">
        <v>5</v>
      </c>
      <c r="C19" s="32" t="s">
        <v>14</v>
      </c>
      <c r="D19" s="33" t="s">
        <v>14</v>
      </c>
      <c r="E19" s="34" t="s">
        <v>21</v>
      </c>
      <c r="F19" s="34" t="s">
        <v>21</v>
      </c>
      <c r="G19" s="35" t="s">
        <v>28</v>
      </c>
      <c r="H19" s="35" t="s">
        <v>28</v>
      </c>
      <c r="I19" s="25" t="s">
        <v>77</v>
      </c>
      <c r="J19" t="s">
        <v>78</v>
      </c>
      <c r="K19" s="28" t="s">
        <v>79</v>
      </c>
      <c r="L19" s="12" t="s">
        <v>32</v>
      </c>
      <c r="M19" s="36" t="s">
        <v>36</v>
      </c>
    </row>
    <row r="20" spans="1:13" x14ac:dyDescent="0.2">
      <c r="A20">
        <v>6</v>
      </c>
      <c r="C20" s="32" t="s">
        <v>15</v>
      </c>
      <c r="D20" s="33" t="s">
        <v>15</v>
      </c>
      <c r="E20" s="34" t="s">
        <v>22</v>
      </c>
      <c r="F20" s="34" t="s">
        <v>22</v>
      </c>
      <c r="G20" s="35" t="s">
        <v>29</v>
      </c>
      <c r="H20" s="35" t="s">
        <v>29</v>
      </c>
      <c r="I20" s="25" t="s">
        <v>80</v>
      </c>
      <c r="J20" s="27" t="s">
        <v>81</v>
      </c>
      <c r="K20" s="28" t="s">
        <v>82</v>
      </c>
      <c r="L20" s="13" t="s">
        <v>33</v>
      </c>
      <c r="M20" s="36" t="s">
        <v>36</v>
      </c>
    </row>
    <row r="21" spans="1:13" x14ac:dyDescent="0.2">
      <c r="A21">
        <v>7</v>
      </c>
      <c r="C21" s="32" t="s">
        <v>16</v>
      </c>
      <c r="D21" s="33" t="s">
        <v>16</v>
      </c>
      <c r="E21" s="34" t="s">
        <v>23</v>
      </c>
      <c r="F21" s="34" t="s">
        <v>23</v>
      </c>
      <c r="G21" s="35" t="s">
        <v>30</v>
      </c>
      <c r="H21" s="35" t="s">
        <v>30</v>
      </c>
      <c r="I21" s="25" t="s">
        <v>80</v>
      </c>
      <c r="J21" t="s">
        <v>81</v>
      </c>
      <c r="K21" s="28" t="s">
        <v>82</v>
      </c>
      <c r="L21" s="13" t="s">
        <v>33</v>
      </c>
      <c r="M21" s="36"/>
    </row>
    <row r="22" spans="1:13" x14ac:dyDescent="0.2">
      <c r="A22">
        <v>8</v>
      </c>
      <c r="B22" s="22" t="s">
        <v>83</v>
      </c>
      <c r="C22" s="23" t="s">
        <v>84</v>
      </c>
      <c r="D22" s="23" t="s">
        <v>85</v>
      </c>
      <c r="E22" s="23" t="s">
        <v>85</v>
      </c>
      <c r="F22" s="23" t="s">
        <v>86</v>
      </c>
      <c r="G22" s="23" t="s">
        <v>86</v>
      </c>
      <c r="I22" s="23"/>
      <c r="J22" s="37" t="s">
        <v>35</v>
      </c>
      <c r="K22" s="37" t="s">
        <v>35</v>
      </c>
      <c r="L22" s="37"/>
      <c r="M22" s="24"/>
    </row>
    <row r="24" spans="1:13" x14ac:dyDescent="0.2">
      <c r="I24" s="38" t="s">
        <v>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EE16-7A0A-CF49-9AFC-76776DE14797}">
  <dimension ref="A1:G13"/>
  <sheetViews>
    <sheetView workbookViewId="0">
      <selection activeCell="G11" sqref="G11"/>
    </sheetView>
  </sheetViews>
  <sheetFormatPr baseColWidth="10" defaultRowHeight="16" x14ac:dyDescent="0.2"/>
  <sheetData>
    <row r="1" spans="1:7" x14ac:dyDescent="0.2">
      <c r="A1" t="s">
        <v>56</v>
      </c>
    </row>
    <row r="2" spans="1:7" ht="17" thickBot="1" x14ac:dyDescent="0.25"/>
    <row r="3" spans="1:7" x14ac:dyDescent="0.2">
      <c r="A3" s="21"/>
      <c r="B3" s="21" t="s">
        <v>57</v>
      </c>
      <c r="C3" s="21" t="s">
        <v>58</v>
      </c>
    </row>
    <row r="4" spans="1:7" x14ac:dyDescent="0.2">
      <c r="A4" s="19" t="s">
        <v>59</v>
      </c>
      <c r="B4" s="19">
        <v>1.3433476394849784</v>
      </c>
      <c r="C4" s="19">
        <v>1.2335</v>
      </c>
    </row>
    <row r="5" spans="1:7" x14ac:dyDescent="0.2">
      <c r="A5" s="19" t="s">
        <v>60</v>
      </c>
      <c r="B5" s="19" t="e">
        <v>#DIV/0!</v>
      </c>
      <c r="C5" s="19" t="e">
        <v>#DIV/0!</v>
      </c>
    </row>
    <row r="6" spans="1:7" x14ac:dyDescent="0.2">
      <c r="A6" s="19" t="s">
        <v>61</v>
      </c>
      <c r="B6" s="19">
        <v>1</v>
      </c>
      <c r="C6" s="19">
        <v>1</v>
      </c>
    </row>
    <row r="7" spans="1:7" x14ac:dyDescent="0.2">
      <c r="A7" s="19" t="s">
        <v>62</v>
      </c>
      <c r="B7" s="19">
        <v>0.1</v>
      </c>
      <c r="C7" s="19"/>
    </row>
    <row r="8" spans="1:7" x14ac:dyDescent="0.2">
      <c r="A8" s="19" t="s">
        <v>63</v>
      </c>
      <c r="B8" s="19">
        <v>65535</v>
      </c>
      <c r="C8" s="19"/>
    </row>
    <row r="9" spans="1:7" x14ac:dyDescent="0.2">
      <c r="A9" s="19" t="s">
        <v>64</v>
      </c>
      <c r="B9" s="19">
        <v>1.184065683813341E+159</v>
      </c>
      <c r="C9" s="19"/>
    </row>
    <row r="10" spans="1:7" x14ac:dyDescent="0.2">
      <c r="A10" s="19" t="s">
        <v>65</v>
      </c>
      <c r="B10" s="19" t="e">
        <v>#NUM!</v>
      </c>
      <c r="C10" s="19"/>
    </row>
    <row r="11" spans="1:7" x14ac:dyDescent="0.2">
      <c r="A11" s="19" t="s">
        <v>66</v>
      </c>
      <c r="B11" s="19" t="e">
        <v>#NUM!</v>
      </c>
      <c r="C11" s="19"/>
      <c r="G11" s="19">
        <v>1.184065683813341E+159</v>
      </c>
    </row>
    <row r="12" spans="1:7" x14ac:dyDescent="0.2">
      <c r="A12" s="19" t="s">
        <v>67</v>
      </c>
      <c r="B12" s="19" t="e">
        <v>#NUM!</v>
      </c>
      <c r="C12" s="19"/>
    </row>
    <row r="13" spans="1:7" ht="17" thickBot="1" x14ac:dyDescent="0.25">
      <c r="A13" s="20" t="s">
        <v>68</v>
      </c>
      <c r="B13" s="20" t="e">
        <v>#NUM!</v>
      </c>
      <c r="C13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9EB0-A185-7646-95FF-37AFF1022AEC}">
  <dimension ref="A2:G65"/>
  <sheetViews>
    <sheetView zoomScale="78" zoomScaleNormal="78" workbookViewId="0">
      <selection activeCell="H37" sqref="H37"/>
    </sheetView>
  </sheetViews>
  <sheetFormatPr baseColWidth="10" defaultRowHeight="16" x14ac:dyDescent="0.2"/>
  <sheetData>
    <row r="2" spans="1:7" x14ac:dyDescent="0.2">
      <c r="A2" t="s">
        <v>39</v>
      </c>
      <c r="E2" t="s">
        <v>51</v>
      </c>
    </row>
    <row r="4" spans="1:7" x14ac:dyDescent="0.2">
      <c r="B4" t="s">
        <v>37</v>
      </c>
      <c r="C4" t="s">
        <v>38</v>
      </c>
      <c r="F4" t="s">
        <v>37</v>
      </c>
      <c r="G4" t="s">
        <v>38</v>
      </c>
    </row>
    <row r="5" spans="1:7" x14ac:dyDescent="0.2">
      <c r="A5" s="17" t="s">
        <v>40</v>
      </c>
      <c r="B5">
        <f>0.313/0.233</f>
        <v>1.3433476394849784</v>
      </c>
      <c r="C5">
        <f>0.585/0.819</f>
        <v>0.7142857142857143</v>
      </c>
      <c r="E5" t="s">
        <v>52</v>
      </c>
      <c r="F5">
        <v>0.23300000000000001</v>
      </c>
      <c r="G5">
        <v>0.81899999999999995</v>
      </c>
    </row>
    <row r="6" spans="1:7" x14ac:dyDescent="0.2">
      <c r="A6" s="18" t="s">
        <v>41</v>
      </c>
      <c r="B6">
        <f>0.258/0.233</f>
        <v>1.1072961373390557</v>
      </c>
      <c r="C6">
        <f>0.565/0.819</f>
        <v>0.68986568986568986</v>
      </c>
      <c r="E6" t="s">
        <v>53</v>
      </c>
      <c r="F6">
        <v>0.30099999999999999</v>
      </c>
      <c r="G6">
        <v>0.79300000000000004</v>
      </c>
    </row>
    <row r="7" spans="1:7" x14ac:dyDescent="0.2">
      <c r="A7" t="s">
        <v>42</v>
      </c>
      <c r="B7">
        <f>0.255/0.233</f>
        <v>1.094420600858369</v>
      </c>
      <c r="C7">
        <f>0.645/0.819</f>
        <v>0.78754578754578763</v>
      </c>
      <c r="E7" t="s">
        <v>54</v>
      </c>
      <c r="F7">
        <v>0.32700000000000001</v>
      </c>
      <c r="G7">
        <v>0.83699999999999997</v>
      </c>
    </row>
    <row r="10" spans="1:7" x14ac:dyDescent="0.2">
      <c r="A10" t="s">
        <v>43</v>
      </c>
    </row>
    <row r="11" spans="1:7" x14ac:dyDescent="0.2">
      <c r="B11" t="s">
        <v>37</v>
      </c>
      <c r="C11" t="s">
        <v>38</v>
      </c>
    </row>
    <row r="12" spans="1:7" x14ac:dyDescent="0.2">
      <c r="A12" s="17" t="s">
        <v>40</v>
      </c>
      <c r="B12">
        <f>0.247/0.301</f>
        <v>0.82059800664451832</v>
      </c>
      <c r="C12">
        <f>0.318/0.793</f>
        <v>0.40100882723833542</v>
      </c>
    </row>
    <row r="13" spans="1:7" x14ac:dyDescent="0.2">
      <c r="A13" s="18" t="s">
        <v>41</v>
      </c>
      <c r="B13">
        <f>0.286/0.301</f>
        <v>0.95016611295681064</v>
      </c>
      <c r="C13">
        <f>0.293/0.793</f>
        <v>0.36948297604035307</v>
      </c>
      <c r="E13" t="s">
        <v>69</v>
      </c>
    </row>
    <row r="14" spans="1:7" x14ac:dyDescent="0.2">
      <c r="A14" t="s">
        <v>42</v>
      </c>
      <c r="B14">
        <f>0.293/0.301</f>
        <v>0.97342192691029894</v>
      </c>
      <c r="C14">
        <f>0.314/0.793</f>
        <v>0.39596469104665827</v>
      </c>
      <c r="E14" t="s">
        <v>46</v>
      </c>
      <c r="F14">
        <v>1.0940000000000001</v>
      </c>
      <c r="G14">
        <v>0.53900000000000003</v>
      </c>
    </row>
    <row r="15" spans="1:7" x14ac:dyDescent="0.2">
      <c r="E15" t="s">
        <v>47</v>
      </c>
      <c r="F15">
        <v>1.373</v>
      </c>
      <c r="G15">
        <v>0.39100000000000001</v>
      </c>
    </row>
    <row r="16" spans="1:7" x14ac:dyDescent="0.2">
      <c r="A16" t="s">
        <v>44</v>
      </c>
      <c r="E16" s="17" t="s">
        <v>40</v>
      </c>
      <c r="F16">
        <f>0.313/0.233</f>
        <v>1.3433476394849784</v>
      </c>
      <c r="G16">
        <f>0.585/0.819</f>
        <v>0.7142857142857143</v>
      </c>
    </row>
    <row r="17" spans="1:7" x14ac:dyDescent="0.2">
      <c r="B17" t="s">
        <v>37</v>
      </c>
      <c r="C17" t="s">
        <v>38</v>
      </c>
      <c r="E17" t="s">
        <v>55</v>
      </c>
      <c r="F17">
        <v>1.2335</v>
      </c>
      <c r="G17">
        <v>0.46500000000000002</v>
      </c>
    </row>
    <row r="18" spans="1:7" x14ac:dyDescent="0.2">
      <c r="A18" s="17" t="s">
        <v>40</v>
      </c>
      <c r="B18">
        <f>0.23/0.327</f>
        <v>0.70336391437308865</v>
      </c>
      <c r="C18">
        <f>0.274/0.837</f>
        <v>0.32735961768219835</v>
      </c>
    </row>
    <row r="19" spans="1:7" x14ac:dyDescent="0.2">
      <c r="A19" s="18" t="s">
        <v>41</v>
      </c>
      <c r="B19">
        <f>0.2212/0.327</f>
        <v>0.67645259938837921</v>
      </c>
      <c r="C19">
        <f>0.199/0.837</f>
        <v>0.23775388291517327</v>
      </c>
      <c r="E19" t="s">
        <v>70</v>
      </c>
    </row>
    <row r="20" spans="1:7" x14ac:dyDescent="0.2">
      <c r="A20" t="s">
        <v>42</v>
      </c>
      <c r="B20">
        <f>0.253/0.327</f>
        <v>0.7737003058103975</v>
      </c>
      <c r="C20">
        <f>0.273/0.837</f>
        <v>0.32616487455197135</v>
      </c>
      <c r="E20" t="s">
        <v>46</v>
      </c>
      <c r="F20">
        <v>1.0629999999999999</v>
      </c>
      <c r="G20">
        <v>0.248</v>
      </c>
    </row>
    <row r="21" spans="1:7" x14ac:dyDescent="0.2">
      <c r="E21" t="s">
        <v>47</v>
      </c>
      <c r="F21">
        <v>0.72299999999999998</v>
      </c>
      <c r="G21">
        <v>0.39800000000000002</v>
      </c>
    </row>
    <row r="22" spans="1:7" x14ac:dyDescent="0.2">
      <c r="A22" t="s">
        <v>45</v>
      </c>
      <c r="E22" s="17" t="s">
        <v>40</v>
      </c>
      <c r="F22">
        <f>0.247/0.301</f>
        <v>0.82059800664451832</v>
      </c>
      <c r="G22">
        <f>0.318/0.793</f>
        <v>0.40100882723833542</v>
      </c>
    </row>
    <row r="23" spans="1:7" x14ac:dyDescent="0.2">
      <c r="B23" t="s">
        <v>37</v>
      </c>
      <c r="C23" t="s">
        <v>38</v>
      </c>
      <c r="E23" t="s">
        <v>55</v>
      </c>
      <c r="F23">
        <v>0.89300000000000002</v>
      </c>
      <c r="G23">
        <v>0.32300000000000001</v>
      </c>
    </row>
    <row r="24" spans="1:7" x14ac:dyDescent="0.2">
      <c r="A24" t="s">
        <v>46</v>
      </c>
      <c r="B24">
        <v>1.0940000000000001</v>
      </c>
      <c r="C24">
        <v>0.53900000000000003</v>
      </c>
    </row>
    <row r="25" spans="1:7" x14ac:dyDescent="0.2">
      <c r="A25" t="s">
        <v>47</v>
      </c>
      <c r="B25">
        <v>1.373</v>
      </c>
      <c r="C25">
        <v>0.39100000000000001</v>
      </c>
      <c r="E25" t="s">
        <v>71</v>
      </c>
    </row>
    <row r="26" spans="1:7" x14ac:dyDescent="0.2">
      <c r="A26" t="s">
        <v>48</v>
      </c>
      <c r="B26">
        <v>1.206</v>
      </c>
      <c r="C26">
        <v>0.89900000000000002</v>
      </c>
      <c r="E26" t="s">
        <v>46</v>
      </c>
      <c r="F26">
        <v>1.0149999999999999</v>
      </c>
      <c r="G26">
        <v>0.22700000000000001</v>
      </c>
    </row>
    <row r="27" spans="1:7" x14ac:dyDescent="0.2">
      <c r="E27" t="s">
        <v>47</v>
      </c>
      <c r="F27">
        <v>0.93</v>
      </c>
      <c r="G27">
        <v>0.42699999999999999</v>
      </c>
    </row>
    <row r="28" spans="1:7" x14ac:dyDescent="0.2">
      <c r="E28" s="17" t="s">
        <v>40</v>
      </c>
      <c r="F28">
        <f>0.23/0.327</f>
        <v>0.70336391437308865</v>
      </c>
      <c r="G28">
        <f>0.274/0.837</f>
        <v>0.32735961768219835</v>
      </c>
    </row>
    <row r="29" spans="1:7" x14ac:dyDescent="0.2">
      <c r="A29" t="s">
        <v>49</v>
      </c>
      <c r="E29" t="s">
        <v>55</v>
      </c>
      <c r="F29">
        <v>0.97250000000000003</v>
      </c>
      <c r="G29">
        <v>0.32700000000000001</v>
      </c>
    </row>
    <row r="30" spans="1:7" x14ac:dyDescent="0.2">
      <c r="B30" t="s">
        <v>37</v>
      </c>
      <c r="C30" t="s">
        <v>38</v>
      </c>
    </row>
    <row r="31" spans="1:7" x14ac:dyDescent="0.2">
      <c r="A31" t="s">
        <v>46</v>
      </c>
      <c r="B31">
        <v>1.0629999999999999</v>
      </c>
      <c r="C31">
        <v>0.248</v>
      </c>
      <c r="E31" t="s">
        <v>69</v>
      </c>
    </row>
    <row r="32" spans="1:7" x14ac:dyDescent="0.2">
      <c r="A32" t="s">
        <v>47</v>
      </c>
      <c r="B32">
        <v>0.72299999999999998</v>
      </c>
      <c r="C32">
        <v>0.39800000000000002</v>
      </c>
      <c r="E32" t="s">
        <v>46</v>
      </c>
      <c r="F32">
        <v>1.0940000000000001</v>
      </c>
      <c r="G32">
        <v>0.53900000000000003</v>
      </c>
    </row>
    <row r="33" spans="1:7" x14ac:dyDescent="0.2">
      <c r="A33" t="s">
        <v>48</v>
      </c>
      <c r="B33">
        <v>0.73399999999999999</v>
      </c>
      <c r="C33">
        <v>0.38400000000000001</v>
      </c>
      <c r="E33" t="s">
        <v>48</v>
      </c>
      <c r="F33">
        <v>1.206</v>
      </c>
      <c r="G33">
        <v>0.89900000000000002</v>
      </c>
    </row>
    <row r="34" spans="1:7" x14ac:dyDescent="0.2">
      <c r="E34" s="18" t="s">
        <v>41</v>
      </c>
      <c r="F34">
        <f>0.258/0.233</f>
        <v>1.1072961373390557</v>
      </c>
      <c r="G34">
        <f>0.565/0.819</f>
        <v>0.68986568986568986</v>
      </c>
    </row>
    <row r="35" spans="1:7" x14ac:dyDescent="0.2">
      <c r="A35" t="s">
        <v>50</v>
      </c>
      <c r="E35" t="s">
        <v>72</v>
      </c>
      <c r="F35">
        <v>1.1499999999999999</v>
      </c>
      <c r="G35">
        <v>0.71899999999999997</v>
      </c>
    </row>
    <row r="36" spans="1:7" x14ac:dyDescent="0.2">
      <c r="B36" t="s">
        <v>37</v>
      </c>
      <c r="C36" t="s">
        <v>38</v>
      </c>
    </row>
    <row r="37" spans="1:7" x14ac:dyDescent="0.2">
      <c r="A37" t="s">
        <v>46</v>
      </c>
      <c r="B37">
        <v>1.0149999999999999</v>
      </c>
      <c r="C37">
        <v>0.22700000000000001</v>
      </c>
      <c r="E37" t="s">
        <v>53</v>
      </c>
    </row>
    <row r="38" spans="1:7" x14ac:dyDescent="0.2">
      <c r="A38" t="s">
        <v>47</v>
      </c>
      <c r="B38">
        <v>0.93</v>
      </c>
      <c r="C38">
        <v>0.42699999999999999</v>
      </c>
      <c r="E38" t="s">
        <v>46</v>
      </c>
      <c r="F38">
        <v>1.0629999999999999</v>
      </c>
      <c r="G38">
        <v>0.248</v>
      </c>
    </row>
    <row r="39" spans="1:7" x14ac:dyDescent="0.2">
      <c r="A39" t="s">
        <v>48</v>
      </c>
      <c r="B39">
        <v>0.99399999999999999</v>
      </c>
      <c r="C39">
        <v>0.43099999999999999</v>
      </c>
      <c r="E39" t="s">
        <v>48</v>
      </c>
      <c r="F39">
        <v>0.73399999999999999</v>
      </c>
      <c r="G39">
        <v>0.38400000000000001</v>
      </c>
    </row>
    <row r="40" spans="1:7" x14ac:dyDescent="0.2">
      <c r="E40" s="18" t="s">
        <v>41</v>
      </c>
      <c r="F40">
        <f>0.286/0.301</f>
        <v>0.95016611295681064</v>
      </c>
      <c r="G40">
        <f>0.293/0.793</f>
        <v>0.36948297604035307</v>
      </c>
    </row>
    <row r="41" spans="1:7" x14ac:dyDescent="0.2">
      <c r="E41" t="s">
        <v>72</v>
      </c>
      <c r="F41">
        <v>0.89849999999999997</v>
      </c>
      <c r="G41">
        <v>0.316</v>
      </c>
    </row>
    <row r="43" spans="1:7" x14ac:dyDescent="0.2">
      <c r="E43" t="s">
        <v>54</v>
      </c>
    </row>
    <row r="44" spans="1:7" x14ac:dyDescent="0.2">
      <c r="E44" t="s">
        <v>46</v>
      </c>
      <c r="F44">
        <v>1.0149999999999999</v>
      </c>
      <c r="G44">
        <v>0.22700000000000001</v>
      </c>
    </row>
    <row r="45" spans="1:7" x14ac:dyDescent="0.2">
      <c r="E45" t="s">
        <v>48</v>
      </c>
      <c r="F45">
        <v>0.99399999999999999</v>
      </c>
      <c r="G45">
        <v>0.43099999999999999</v>
      </c>
    </row>
    <row r="46" spans="1:7" x14ac:dyDescent="0.2">
      <c r="E46" s="18" t="s">
        <v>41</v>
      </c>
      <c r="F46">
        <f>0.2212/0.327</f>
        <v>0.67645259938837921</v>
      </c>
      <c r="G46">
        <f>0.199/0.837</f>
        <v>0.23775388291517327</v>
      </c>
    </row>
    <row r="47" spans="1:7" x14ac:dyDescent="0.2">
      <c r="E47" t="s">
        <v>72</v>
      </c>
      <c r="F47">
        <v>1.0044999999999999</v>
      </c>
      <c r="G47">
        <v>0.32900000000000001</v>
      </c>
    </row>
    <row r="49" spans="5:7" x14ac:dyDescent="0.2">
      <c r="E49" t="s">
        <v>52</v>
      </c>
    </row>
    <row r="50" spans="5:7" x14ac:dyDescent="0.2">
      <c r="E50" t="s">
        <v>47</v>
      </c>
      <c r="F50">
        <v>1.373</v>
      </c>
      <c r="G50">
        <v>0.39100000000000001</v>
      </c>
    </row>
    <row r="51" spans="5:7" x14ac:dyDescent="0.2">
      <c r="E51" t="s">
        <v>48</v>
      </c>
      <c r="F51">
        <v>1.206</v>
      </c>
      <c r="G51">
        <v>0.89900000000000002</v>
      </c>
    </row>
    <row r="52" spans="5:7" x14ac:dyDescent="0.2">
      <c r="E52" t="s">
        <v>42</v>
      </c>
      <c r="F52">
        <f>0.255/0.233</f>
        <v>1.094420600858369</v>
      </c>
      <c r="G52">
        <f>0.645/0.819</f>
        <v>0.78754578754578763</v>
      </c>
    </row>
    <row r="53" spans="5:7" x14ac:dyDescent="0.2">
      <c r="E53" t="s">
        <v>73</v>
      </c>
      <c r="F53">
        <v>1.2895000000000001</v>
      </c>
      <c r="G53">
        <v>0.64500000000000002</v>
      </c>
    </row>
    <row r="55" spans="5:7" x14ac:dyDescent="0.2">
      <c r="E55" t="s">
        <v>53</v>
      </c>
    </row>
    <row r="56" spans="5:7" x14ac:dyDescent="0.2">
      <c r="E56" t="s">
        <v>47</v>
      </c>
      <c r="F56">
        <v>0.72299999999999998</v>
      </c>
      <c r="G56">
        <v>0.39800000000000002</v>
      </c>
    </row>
    <row r="57" spans="5:7" x14ac:dyDescent="0.2">
      <c r="E57" t="s">
        <v>48</v>
      </c>
      <c r="F57">
        <v>0.73399999999999999</v>
      </c>
      <c r="G57">
        <v>0.38400000000000001</v>
      </c>
    </row>
    <row r="58" spans="5:7" x14ac:dyDescent="0.2">
      <c r="E58" t="s">
        <v>42</v>
      </c>
      <c r="F58">
        <f>0.293/0.301</f>
        <v>0.97342192691029894</v>
      </c>
      <c r="G58">
        <f>0.314/0.793</f>
        <v>0.39596469104665827</v>
      </c>
    </row>
    <row r="59" spans="5:7" x14ac:dyDescent="0.2">
      <c r="E59" t="s">
        <v>73</v>
      </c>
      <c r="F59">
        <v>0.72850000000000004</v>
      </c>
      <c r="G59">
        <v>0.39100000000000001</v>
      </c>
    </row>
    <row r="61" spans="5:7" x14ac:dyDescent="0.2">
      <c r="E61" t="s">
        <v>54</v>
      </c>
    </row>
    <row r="62" spans="5:7" x14ac:dyDescent="0.2">
      <c r="E62" t="s">
        <v>47</v>
      </c>
      <c r="F62">
        <v>0.93</v>
      </c>
      <c r="G62">
        <v>0.42699999999999999</v>
      </c>
    </row>
    <row r="63" spans="5:7" x14ac:dyDescent="0.2">
      <c r="E63" t="s">
        <v>48</v>
      </c>
      <c r="F63">
        <v>0.99399999999999999</v>
      </c>
      <c r="G63">
        <v>0.43099999999999999</v>
      </c>
    </row>
    <row r="64" spans="5:7" x14ac:dyDescent="0.2">
      <c r="E64" t="s">
        <v>42</v>
      </c>
      <c r="F64">
        <f>0.253/0.327</f>
        <v>0.7737003058103975</v>
      </c>
      <c r="G64">
        <f>0.273/0.837</f>
        <v>0.32616487455197135</v>
      </c>
    </row>
    <row r="65" spans="5:7" x14ac:dyDescent="0.2">
      <c r="E65" t="s">
        <v>73</v>
      </c>
      <c r="F65">
        <v>0.96199999999999997</v>
      </c>
      <c r="G65">
        <v>0.42899999999999999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BE67-FA13-4842-9105-7B4781738555}">
  <dimension ref="A1:I129"/>
  <sheetViews>
    <sheetView tabSelected="1" topLeftCell="A63" workbookViewId="0">
      <selection activeCell="R53" sqref="R53"/>
    </sheetView>
  </sheetViews>
  <sheetFormatPr baseColWidth="10" defaultRowHeight="16" x14ac:dyDescent="0.2"/>
  <cols>
    <col min="5" max="5" width="14.83203125" customWidth="1"/>
    <col min="9" max="9" width="14.1640625" customWidth="1"/>
  </cols>
  <sheetData>
    <row r="1" spans="1:9" x14ac:dyDescent="0.2">
      <c r="A1" t="s">
        <v>39</v>
      </c>
    </row>
    <row r="2" spans="1:9" x14ac:dyDescent="0.2">
      <c r="B2" t="s">
        <v>88</v>
      </c>
      <c r="C2" t="s">
        <v>89</v>
      </c>
      <c r="D2" t="s">
        <v>90</v>
      </c>
      <c r="E2" t="s">
        <v>93</v>
      </c>
      <c r="F2" t="s">
        <v>91</v>
      </c>
      <c r="G2" t="s">
        <v>92</v>
      </c>
      <c r="H2" t="s">
        <v>90</v>
      </c>
      <c r="I2" t="s">
        <v>94</v>
      </c>
    </row>
    <row r="3" spans="1:9" x14ac:dyDescent="0.2">
      <c r="A3" s="17" t="s">
        <v>40</v>
      </c>
      <c r="B3">
        <v>5.5199999999999999E-2</v>
      </c>
      <c r="C3">
        <v>5.6099999999999997E-2</v>
      </c>
      <c r="D3">
        <f>(B3+C3)/2</f>
        <v>5.5649999999999998E-2</v>
      </c>
      <c r="E3">
        <f>D3/0.233</f>
        <v>0.23884120171673817</v>
      </c>
      <c r="F3">
        <v>0.28699999999999998</v>
      </c>
      <c r="G3">
        <v>0.317</v>
      </c>
      <c r="H3">
        <f>(F3+G3)/2</f>
        <v>0.30199999999999999</v>
      </c>
      <c r="I3">
        <f>H3/0.819</f>
        <v>0.36874236874236876</v>
      </c>
    </row>
    <row r="4" spans="1:9" x14ac:dyDescent="0.2">
      <c r="A4" s="18" t="s">
        <v>41</v>
      </c>
      <c r="B4">
        <v>0.01</v>
      </c>
      <c r="C4">
        <v>1.4500000000000001E-2</v>
      </c>
      <c r="D4">
        <f t="shared" ref="D4:D5" si="0">(B4+C4)/2</f>
        <v>1.225E-2</v>
      </c>
      <c r="E4">
        <f t="shared" ref="E4:E5" si="1">D4/0.233</f>
        <v>5.257510729613734E-2</v>
      </c>
      <c r="F4">
        <v>0.33200000000000002</v>
      </c>
      <c r="G4">
        <v>0.32200000000000001</v>
      </c>
      <c r="H4">
        <f t="shared" ref="H4:H5" si="2">(F4+G4)/2</f>
        <v>0.32700000000000001</v>
      </c>
      <c r="I4">
        <f t="shared" ref="I4:I5" si="3">H4/0.819</f>
        <v>0.39926739926739929</v>
      </c>
    </row>
    <row r="5" spans="1:9" x14ac:dyDescent="0.2">
      <c r="A5" t="s">
        <v>42</v>
      </c>
      <c r="B5">
        <v>6.8699999999999997E-2</v>
      </c>
      <c r="C5">
        <v>5.6899999999999999E-2</v>
      </c>
      <c r="D5">
        <f t="shared" si="0"/>
        <v>6.2799999999999995E-2</v>
      </c>
      <c r="E5">
        <f t="shared" si="1"/>
        <v>0.26952789699570812</v>
      </c>
      <c r="F5">
        <v>0.35299999999999998</v>
      </c>
      <c r="G5">
        <v>0.36899999999999999</v>
      </c>
      <c r="H5">
        <f t="shared" si="2"/>
        <v>0.36099999999999999</v>
      </c>
      <c r="I5">
        <f t="shared" si="3"/>
        <v>0.44078144078144077</v>
      </c>
    </row>
    <row r="12" spans="1:9" x14ac:dyDescent="0.2">
      <c r="A12" t="s">
        <v>43</v>
      </c>
    </row>
    <row r="14" spans="1:9" x14ac:dyDescent="0.2">
      <c r="B14" t="s">
        <v>88</v>
      </c>
      <c r="C14" t="s">
        <v>89</v>
      </c>
      <c r="D14" t="s">
        <v>90</v>
      </c>
      <c r="E14" t="s">
        <v>93</v>
      </c>
      <c r="F14" t="s">
        <v>91</v>
      </c>
      <c r="G14" t="s">
        <v>92</v>
      </c>
      <c r="H14" t="s">
        <v>90</v>
      </c>
      <c r="I14" t="s">
        <v>94</v>
      </c>
    </row>
    <row r="15" spans="1:9" x14ac:dyDescent="0.2">
      <c r="A15" s="17" t="s">
        <v>40</v>
      </c>
      <c r="B15">
        <v>1.2699999999999999E-2</v>
      </c>
      <c r="C15">
        <v>3.15E-2</v>
      </c>
      <c r="D15">
        <f>(B15+C15)/2</f>
        <v>2.2100000000000002E-2</v>
      </c>
      <c r="E15">
        <f>D15/0.301</f>
        <v>7.3421926910299015E-2</v>
      </c>
      <c r="F15">
        <v>0.14499999999999999</v>
      </c>
      <c r="G15">
        <v>0.17799999999999999</v>
      </c>
      <c r="H15">
        <f>(F15+G15)/2</f>
        <v>0.16149999999999998</v>
      </c>
      <c r="I15">
        <f>H15/0.793</f>
        <v>0.20365699873896592</v>
      </c>
    </row>
    <row r="16" spans="1:9" x14ac:dyDescent="0.2">
      <c r="A16" s="18" t="s">
        <v>41</v>
      </c>
      <c r="B16">
        <v>1.9699999999999999E-2</v>
      </c>
      <c r="C16">
        <v>3.4700000000000002E-2</v>
      </c>
      <c r="D16">
        <f t="shared" ref="D16:D17" si="4">(B16+C16)/2</f>
        <v>2.7200000000000002E-2</v>
      </c>
      <c r="E16">
        <f t="shared" ref="E16:E17" si="5">D16/0.301</f>
        <v>9.0365448504983403E-2</v>
      </c>
      <c r="F16">
        <v>0.13500000000000001</v>
      </c>
      <c r="G16">
        <v>0.159</v>
      </c>
      <c r="H16">
        <f t="shared" ref="H16:H17" si="6">(F16+G16)/2</f>
        <v>0.14700000000000002</v>
      </c>
      <c r="I16">
        <f t="shared" ref="I16:I17" si="7">H16/0.793</f>
        <v>0.1853720050441362</v>
      </c>
    </row>
    <row r="17" spans="1:9" x14ac:dyDescent="0.2">
      <c r="A17" t="s">
        <v>42</v>
      </c>
      <c r="B17">
        <v>1.78E-2</v>
      </c>
      <c r="C17">
        <v>8.5000000000000006E-3</v>
      </c>
      <c r="D17">
        <f t="shared" si="4"/>
        <v>1.315E-2</v>
      </c>
      <c r="E17">
        <f t="shared" si="5"/>
        <v>4.3687707641196012E-2</v>
      </c>
      <c r="F17">
        <v>0.153</v>
      </c>
      <c r="G17">
        <v>0.16700000000000001</v>
      </c>
      <c r="H17">
        <f t="shared" si="6"/>
        <v>0.16</v>
      </c>
      <c r="I17">
        <f t="shared" si="7"/>
        <v>0.20176544766708701</v>
      </c>
    </row>
    <row r="24" spans="1:9" x14ac:dyDescent="0.2">
      <c r="A24" t="s">
        <v>44</v>
      </c>
    </row>
    <row r="26" spans="1:9" x14ac:dyDescent="0.2">
      <c r="B26" t="s">
        <v>88</v>
      </c>
      <c r="C26" t="s">
        <v>89</v>
      </c>
      <c r="D26" t="s">
        <v>90</v>
      </c>
      <c r="E26" t="s">
        <v>93</v>
      </c>
      <c r="F26" t="s">
        <v>91</v>
      </c>
      <c r="G26" t="s">
        <v>92</v>
      </c>
      <c r="H26" t="s">
        <v>90</v>
      </c>
      <c r="I26" t="s">
        <v>94</v>
      </c>
    </row>
    <row r="27" spans="1:9" x14ac:dyDescent="0.2">
      <c r="A27" s="17" t="s">
        <v>40</v>
      </c>
      <c r="B27">
        <v>6.0600000000000001E-2</v>
      </c>
      <c r="C27">
        <v>0.52400000000000002</v>
      </c>
      <c r="D27">
        <f>(B27+C27)/2</f>
        <v>0.2923</v>
      </c>
      <c r="E27">
        <f>D27/0.327</f>
        <v>0.89388379204892965</v>
      </c>
      <c r="F27">
        <v>0.19600000000000001</v>
      </c>
      <c r="G27">
        <v>0.224</v>
      </c>
      <c r="H27">
        <f>(F27+G27)/2</f>
        <v>0.21000000000000002</v>
      </c>
      <c r="I27">
        <f>H27/0.837</f>
        <v>0.25089605734767029</v>
      </c>
    </row>
    <row r="28" spans="1:9" x14ac:dyDescent="0.2">
      <c r="A28" s="18" t="s">
        <v>41</v>
      </c>
      <c r="B28">
        <v>2.9000000000000001E-2</v>
      </c>
      <c r="C28">
        <v>3.3500000000000002E-2</v>
      </c>
      <c r="D28">
        <f t="shared" ref="D28:D29" si="8">(B28+C28)/2</f>
        <v>3.125E-2</v>
      </c>
      <c r="E28">
        <f t="shared" ref="E28:E29" si="9">D28/0.327</f>
        <v>9.5565749235474007E-2</v>
      </c>
      <c r="F28">
        <v>0.186</v>
      </c>
      <c r="G28">
        <v>0.22800000000000001</v>
      </c>
      <c r="H28">
        <f t="shared" ref="H28:H29" si="10">(F28+G28)/2</f>
        <v>0.20700000000000002</v>
      </c>
      <c r="I28">
        <f t="shared" ref="I28:I29" si="11">H28/0.837</f>
        <v>0.24731182795698928</v>
      </c>
    </row>
    <row r="29" spans="1:9" x14ac:dyDescent="0.2">
      <c r="A29" t="s">
        <v>42</v>
      </c>
      <c r="B29">
        <v>3.4299999999999997E-2</v>
      </c>
      <c r="C29">
        <v>2.86E-2</v>
      </c>
      <c r="D29">
        <f t="shared" si="8"/>
        <v>3.1449999999999999E-2</v>
      </c>
      <c r="E29">
        <f t="shared" si="9"/>
        <v>9.6177370030581036E-2</v>
      </c>
      <c r="F29">
        <v>0.23599999999999999</v>
      </c>
      <c r="G29">
        <v>0.25700000000000001</v>
      </c>
      <c r="H29">
        <f t="shared" si="10"/>
        <v>0.2465</v>
      </c>
      <c r="I29">
        <f t="shared" si="11"/>
        <v>0.29450418160095582</v>
      </c>
    </row>
    <row r="32" spans="1:9" x14ac:dyDescent="0.2">
      <c r="A32" t="s">
        <v>45</v>
      </c>
    </row>
    <row r="33" spans="1:9" x14ac:dyDescent="0.2">
      <c r="B33" t="s">
        <v>88</v>
      </c>
      <c r="C33" t="s">
        <v>89</v>
      </c>
      <c r="D33" t="s">
        <v>90</v>
      </c>
      <c r="E33" t="s">
        <v>93</v>
      </c>
      <c r="F33" t="s">
        <v>91</v>
      </c>
      <c r="G33" t="s">
        <v>92</v>
      </c>
      <c r="H33" t="s">
        <v>90</v>
      </c>
      <c r="I33" t="s">
        <v>94</v>
      </c>
    </row>
    <row r="34" spans="1:9" x14ac:dyDescent="0.2">
      <c r="A34" t="s">
        <v>46</v>
      </c>
      <c r="B34">
        <v>5.8999999999999997E-2</v>
      </c>
      <c r="C34">
        <v>6.8000000000000005E-2</v>
      </c>
      <c r="D34">
        <f>(B34+C34)/2</f>
        <v>6.3500000000000001E-2</v>
      </c>
      <c r="E34">
        <f>D34/0.233</f>
        <v>0.27253218884120173</v>
      </c>
      <c r="F34">
        <v>0.20799999999999999</v>
      </c>
      <c r="G34">
        <v>0.254</v>
      </c>
      <c r="H34">
        <f>(F34+G34)/2</f>
        <v>0.23099999999999998</v>
      </c>
      <c r="I34">
        <f>H34/0.819</f>
        <v>0.28205128205128205</v>
      </c>
    </row>
    <row r="35" spans="1:9" x14ac:dyDescent="0.2">
      <c r="A35" t="s">
        <v>47</v>
      </c>
      <c r="B35">
        <v>8.1799999999999998E-2</v>
      </c>
      <c r="C35">
        <v>7.9399999999999998E-2</v>
      </c>
      <c r="D35">
        <f t="shared" ref="D35:D36" si="12">(B35+C35)/2</f>
        <v>8.0600000000000005E-2</v>
      </c>
      <c r="E35">
        <f t="shared" ref="E35:E36" si="13">D35/0.233</f>
        <v>0.3459227467811159</v>
      </c>
      <c r="F35">
        <v>0.376</v>
      </c>
      <c r="G35">
        <v>0.35199999999999998</v>
      </c>
      <c r="H35">
        <f t="shared" ref="H35:H36" si="14">(F35+G35)/2</f>
        <v>0.36399999999999999</v>
      </c>
      <c r="I35">
        <f t="shared" ref="I35:I36" si="15">H35/0.819</f>
        <v>0.44444444444444448</v>
      </c>
    </row>
    <row r="36" spans="1:9" x14ac:dyDescent="0.2">
      <c r="A36" t="s">
        <v>48</v>
      </c>
      <c r="B36">
        <v>3.0499999999999999E-2</v>
      </c>
      <c r="C36">
        <v>2.81E-2</v>
      </c>
      <c r="D36">
        <f t="shared" si="12"/>
        <v>2.93E-2</v>
      </c>
      <c r="E36">
        <f t="shared" si="13"/>
        <v>0.12575107296137339</v>
      </c>
      <c r="F36">
        <v>0.36399999999999999</v>
      </c>
      <c r="G36">
        <v>0.36499999999999999</v>
      </c>
      <c r="H36">
        <f t="shared" si="14"/>
        <v>0.36449999999999999</v>
      </c>
      <c r="I36">
        <f t="shared" si="15"/>
        <v>0.44505494505494508</v>
      </c>
    </row>
    <row r="39" spans="1:9" x14ac:dyDescent="0.2">
      <c r="A39" t="s">
        <v>49</v>
      </c>
    </row>
    <row r="40" spans="1:9" x14ac:dyDescent="0.2">
      <c r="B40" t="s">
        <v>88</v>
      </c>
      <c r="C40" t="s">
        <v>89</v>
      </c>
      <c r="D40" t="s">
        <v>90</v>
      </c>
      <c r="E40" t="s">
        <v>93</v>
      </c>
      <c r="F40" t="s">
        <v>91</v>
      </c>
      <c r="G40" t="s">
        <v>92</v>
      </c>
      <c r="H40" t="s">
        <v>90</v>
      </c>
      <c r="I40" t="s">
        <v>94</v>
      </c>
    </row>
    <row r="41" spans="1:9" x14ac:dyDescent="0.2">
      <c r="A41" t="s">
        <v>46</v>
      </c>
      <c r="B41">
        <v>3.2300000000000002E-2</v>
      </c>
      <c r="C41">
        <v>3.2300000000000002E-2</v>
      </c>
      <c r="D41">
        <f>(B41+C41)/2</f>
        <v>3.2300000000000002E-2</v>
      </c>
      <c r="E41">
        <f>D41/0.301</f>
        <v>0.10730897009966779</v>
      </c>
      <c r="F41">
        <v>0.13</v>
      </c>
      <c r="G41">
        <v>0.16500000000000001</v>
      </c>
      <c r="H41">
        <f>(F41+G41)/2</f>
        <v>0.14750000000000002</v>
      </c>
      <c r="I41">
        <f>H41/0.793</f>
        <v>0.18600252206809587</v>
      </c>
    </row>
    <row r="42" spans="1:9" x14ac:dyDescent="0.2">
      <c r="A42" t="s">
        <v>47</v>
      </c>
      <c r="B42">
        <v>0.80089999999999995</v>
      </c>
      <c r="C42">
        <v>0.80089999999999995</v>
      </c>
      <c r="D42">
        <f t="shared" ref="D42:D43" si="16">(B42+C42)/2</f>
        <v>0.80089999999999995</v>
      </c>
      <c r="E42">
        <f t="shared" ref="E42:E43" si="17">D42/0.301</f>
        <v>2.6607973421926912</v>
      </c>
      <c r="F42">
        <v>0.156</v>
      </c>
      <c r="G42">
        <v>0.13800000000000001</v>
      </c>
      <c r="H42">
        <f t="shared" ref="H42:H43" si="18">(F42+G42)/2</f>
        <v>0.14700000000000002</v>
      </c>
      <c r="I42">
        <f t="shared" ref="I42:I43" si="19">H42/0.793</f>
        <v>0.1853720050441362</v>
      </c>
    </row>
    <row r="43" spans="1:9" x14ac:dyDescent="0.2">
      <c r="A43" t="s">
        <v>48</v>
      </c>
      <c r="B43">
        <v>3.56E-2</v>
      </c>
      <c r="C43">
        <v>9.3899999999999997E-2</v>
      </c>
      <c r="D43">
        <f t="shared" si="16"/>
        <v>6.4750000000000002E-2</v>
      </c>
      <c r="E43">
        <f t="shared" si="17"/>
        <v>0.21511627906976746</v>
      </c>
      <c r="F43">
        <v>0.16200000000000001</v>
      </c>
      <c r="G43">
        <v>0.14299999999999999</v>
      </c>
      <c r="H43">
        <f t="shared" si="18"/>
        <v>0.1525</v>
      </c>
      <c r="I43">
        <f t="shared" si="19"/>
        <v>0.19230769230769229</v>
      </c>
    </row>
    <row r="45" spans="1:9" x14ac:dyDescent="0.2">
      <c r="A45" t="s">
        <v>50</v>
      </c>
    </row>
    <row r="46" spans="1:9" x14ac:dyDescent="0.2">
      <c r="B46" t="s">
        <v>88</v>
      </c>
      <c r="C46" t="s">
        <v>89</v>
      </c>
      <c r="D46" t="s">
        <v>90</v>
      </c>
      <c r="E46" t="s">
        <v>93</v>
      </c>
      <c r="F46" t="s">
        <v>91</v>
      </c>
      <c r="G46" t="s">
        <v>92</v>
      </c>
      <c r="H46" t="s">
        <v>90</v>
      </c>
      <c r="I46" t="s">
        <v>94</v>
      </c>
    </row>
    <row r="47" spans="1:9" x14ac:dyDescent="0.2">
      <c r="A47" t="s">
        <v>46</v>
      </c>
      <c r="B47">
        <v>6.4999999999999997E-3</v>
      </c>
      <c r="C47">
        <v>6.4000000000000003E-3</v>
      </c>
      <c r="D47">
        <f>(B47+C47)/2</f>
        <v>6.45E-3</v>
      </c>
      <c r="E47">
        <f>D47/0.327</f>
        <v>1.9724770642201832E-2</v>
      </c>
      <c r="F47">
        <v>0.129</v>
      </c>
      <c r="G47">
        <v>0.20200000000000001</v>
      </c>
      <c r="H47">
        <f>(F47+G47)/2</f>
        <v>0.16550000000000001</v>
      </c>
      <c r="I47">
        <f>H47/0.837</f>
        <v>0.19772998805256872</v>
      </c>
    </row>
    <row r="48" spans="1:9" x14ac:dyDescent="0.2">
      <c r="A48" t="s">
        <v>47</v>
      </c>
      <c r="B48">
        <v>2.6800000000000001E-2</v>
      </c>
      <c r="C48">
        <v>2.86E-2</v>
      </c>
      <c r="D48">
        <f t="shared" ref="D48:D49" si="20">(B48+C48)/2</f>
        <v>2.7700000000000002E-2</v>
      </c>
      <c r="E48">
        <f t="shared" ref="E48:E49" si="21">D48/0.327</f>
        <v>8.4709480122324168E-2</v>
      </c>
      <c r="F48">
        <v>0.22600000000000001</v>
      </c>
      <c r="G48">
        <v>0.224</v>
      </c>
      <c r="H48">
        <f t="shared" ref="H48:H49" si="22">(F48+G48)/2</f>
        <v>0.22500000000000001</v>
      </c>
      <c r="I48">
        <f t="shared" ref="I48:I49" si="23">H48/0.837</f>
        <v>0.26881720430107531</v>
      </c>
    </row>
    <row r="49" spans="1:9" x14ac:dyDescent="0.2">
      <c r="A49" t="s">
        <v>48</v>
      </c>
      <c r="B49">
        <v>1.5299999999999999E-2</v>
      </c>
      <c r="C49">
        <v>1.66E-2</v>
      </c>
      <c r="D49">
        <f t="shared" si="20"/>
        <v>1.5949999999999999E-2</v>
      </c>
      <c r="E49">
        <f t="shared" si="21"/>
        <v>4.8776758409785931E-2</v>
      </c>
      <c r="F49">
        <v>0.182</v>
      </c>
      <c r="G49">
        <v>0.216</v>
      </c>
      <c r="H49">
        <f t="shared" si="22"/>
        <v>0.19900000000000001</v>
      </c>
      <c r="I49">
        <f t="shared" si="23"/>
        <v>0.23775388291517327</v>
      </c>
    </row>
    <row r="52" spans="1:9" x14ac:dyDescent="0.2">
      <c r="A52" t="s">
        <v>51</v>
      </c>
    </row>
    <row r="54" spans="1:9" x14ac:dyDescent="0.2">
      <c r="B54" t="s">
        <v>37</v>
      </c>
      <c r="C54" t="s">
        <v>38</v>
      </c>
    </row>
    <row r="55" spans="1:9" x14ac:dyDescent="0.2">
      <c r="A55" t="s">
        <v>52</v>
      </c>
      <c r="B55">
        <v>0.23300000000000001</v>
      </c>
      <c r="C55">
        <v>0.81899999999999995</v>
      </c>
    </row>
    <row r="56" spans="1:9" x14ac:dyDescent="0.2">
      <c r="A56" t="s">
        <v>53</v>
      </c>
      <c r="B56">
        <v>0.30099999999999999</v>
      </c>
      <c r="C56">
        <v>0.79300000000000004</v>
      </c>
    </row>
    <row r="57" spans="1:9" x14ac:dyDescent="0.2">
      <c r="A57" t="s">
        <v>54</v>
      </c>
      <c r="B57">
        <v>0.32700000000000001</v>
      </c>
      <c r="C57">
        <v>0.83699999999999997</v>
      </c>
    </row>
    <row r="60" spans="1:9" x14ac:dyDescent="0.2">
      <c r="A60" t="s">
        <v>69</v>
      </c>
    </row>
    <row r="61" spans="1:9" x14ac:dyDescent="0.2">
      <c r="B61" t="s">
        <v>37</v>
      </c>
      <c r="C61" t="s">
        <v>38</v>
      </c>
    </row>
    <row r="62" spans="1:9" x14ac:dyDescent="0.2">
      <c r="A62" t="s">
        <v>46</v>
      </c>
      <c r="B62">
        <v>0.27253218884120173</v>
      </c>
      <c r="C62">
        <v>0.28205128205128205</v>
      </c>
    </row>
    <row r="63" spans="1:9" x14ac:dyDescent="0.2">
      <c r="A63" t="s">
        <v>47</v>
      </c>
      <c r="B63">
        <v>0.3459227467811159</v>
      </c>
      <c r="C63">
        <v>0.44444444444444448</v>
      </c>
    </row>
    <row r="64" spans="1:9" x14ac:dyDescent="0.2">
      <c r="A64" t="s">
        <v>55</v>
      </c>
      <c r="B64">
        <f>AVERAGE(B62:B63)</f>
        <v>0.30922746781115884</v>
      </c>
      <c r="C64">
        <f>AVERAGE(C62:C63)</f>
        <v>0.36324786324786329</v>
      </c>
    </row>
    <row r="65" spans="1:3" x14ac:dyDescent="0.2">
      <c r="A65" t="s">
        <v>95</v>
      </c>
      <c r="B65">
        <f>E3</f>
        <v>0.23884120171673817</v>
      </c>
      <c r="C65">
        <f>I3</f>
        <v>0.36874236874236876</v>
      </c>
    </row>
    <row r="66" spans="1:3" x14ac:dyDescent="0.2">
      <c r="A66" t="s">
        <v>96</v>
      </c>
      <c r="B66">
        <v>1.438841201716738</v>
      </c>
      <c r="C66">
        <v>0.35286935286935295</v>
      </c>
    </row>
    <row r="68" spans="1:3" x14ac:dyDescent="0.2">
      <c r="B68" t="s">
        <v>37</v>
      </c>
      <c r="C68" t="s">
        <v>38</v>
      </c>
    </row>
    <row r="69" spans="1:3" x14ac:dyDescent="0.2">
      <c r="A69" t="s">
        <v>46</v>
      </c>
      <c r="B69">
        <v>0.27253218884120173</v>
      </c>
      <c r="C69">
        <v>0.28205128205128205</v>
      </c>
    </row>
    <row r="70" spans="1:3" x14ac:dyDescent="0.2">
      <c r="A70" t="s">
        <v>48</v>
      </c>
      <c r="B70">
        <v>0.12575107296137339</v>
      </c>
      <c r="C70">
        <v>0.44505494505494508</v>
      </c>
    </row>
    <row r="71" spans="1:3" x14ac:dyDescent="0.2">
      <c r="A71" t="s">
        <v>72</v>
      </c>
      <c r="B71">
        <f>AVERAGE(B69:B70)</f>
        <v>0.19914163090128756</v>
      </c>
      <c r="C71">
        <f>AVERAGE(C69:C70)</f>
        <v>0.36355311355311359</v>
      </c>
    </row>
    <row r="72" spans="1:3" x14ac:dyDescent="0.2">
      <c r="A72" t="s">
        <v>97</v>
      </c>
      <c r="B72">
        <f>E4</f>
        <v>5.257510729613734E-2</v>
      </c>
      <c r="C72">
        <f>I4</f>
        <v>0.39926739926739929</v>
      </c>
    </row>
    <row r="73" spans="1:3" x14ac:dyDescent="0.2">
      <c r="A73" t="s">
        <v>98</v>
      </c>
      <c r="B73">
        <v>1.3519313304721029E-2</v>
      </c>
      <c r="C73">
        <v>0.23443223443223446</v>
      </c>
    </row>
    <row r="75" spans="1:3" x14ac:dyDescent="0.2">
      <c r="B75" t="s">
        <v>37</v>
      </c>
      <c r="C75" t="s">
        <v>38</v>
      </c>
    </row>
    <row r="76" spans="1:3" x14ac:dyDescent="0.2">
      <c r="A76" t="s">
        <v>47</v>
      </c>
      <c r="B76">
        <v>0.3459227467811159</v>
      </c>
      <c r="C76">
        <v>0.44444444444444448</v>
      </c>
    </row>
    <row r="77" spans="1:3" x14ac:dyDescent="0.2">
      <c r="A77" t="s">
        <v>48</v>
      </c>
      <c r="B77">
        <v>0.12575107296137339</v>
      </c>
      <c r="C77">
        <v>0.44505494505494508</v>
      </c>
    </row>
    <row r="78" spans="1:3" x14ac:dyDescent="0.2">
      <c r="A78" t="s">
        <v>73</v>
      </c>
      <c r="B78">
        <f>AVERAGE(B76:B77)</f>
        <v>0.23583690987124464</v>
      </c>
      <c r="C78">
        <f>AVERAGE(C76:C77)</f>
        <v>0.44474969474969478</v>
      </c>
    </row>
    <row r="79" spans="1:3" x14ac:dyDescent="0.2">
      <c r="A79" t="s">
        <v>99</v>
      </c>
      <c r="B79">
        <f>E5</f>
        <v>0.26952789699570812</v>
      </c>
      <c r="C79">
        <f>I5</f>
        <v>0.44078144078144077</v>
      </c>
    </row>
    <row r="80" spans="1:3" x14ac:dyDescent="0.2">
      <c r="A80" t="s">
        <v>100</v>
      </c>
      <c r="B80">
        <v>0.26759656652360514</v>
      </c>
      <c r="C80">
        <v>0.28144078144078144</v>
      </c>
    </row>
    <row r="82" spans="1:3" x14ac:dyDescent="0.2">
      <c r="A82" s="18"/>
    </row>
    <row r="85" spans="1:3" x14ac:dyDescent="0.2">
      <c r="A85" t="s">
        <v>101</v>
      </c>
    </row>
    <row r="86" spans="1:3" x14ac:dyDescent="0.2">
      <c r="B86" t="s">
        <v>37</v>
      </c>
      <c r="C86" t="s">
        <v>38</v>
      </c>
    </row>
    <row r="87" spans="1:3" x14ac:dyDescent="0.2">
      <c r="A87" t="s">
        <v>46</v>
      </c>
      <c r="B87">
        <v>0.10730897009966779</v>
      </c>
      <c r="C87">
        <v>0.18600252206809587</v>
      </c>
    </row>
    <row r="88" spans="1:3" x14ac:dyDescent="0.2">
      <c r="A88" t="s">
        <v>47</v>
      </c>
      <c r="B88">
        <v>2.6607973421926912</v>
      </c>
      <c r="C88">
        <v>0.1853720050441362</v>
      </c>
    </row>
    <row r="89" spans="1:3" x14ac:dyDescent="0.2">
      <c r="A89" t="s">
        <v>55</v>
      </c>
      <c r="B89">
        <f>AVERAGE(B87:B88)</f>
        <v>1.3840531561461795</v>
      </c>
      <c r="C89">
        <f>AVERAGE(C87:C88)</f>
        <v>0.18568726355611603</v>
      </c>
    </row>
    <row r="90" spans="1:3" x14ac:dyDescent="0.2">
      <c r="A90" t="s">
        <v>95</v>
      </c>
      <c r="B90">
        <f>E15</f>
        <v>7.3421926910299015E-2</v>
      </c>
      <c r="C90">
        <f>I15</f>
        <v>0.20365699873896592</v>
      </c>
    </row>
    <row r="91" spans="1:3" x14ac:dyDescent="0.2">
      <c r="A91" t="s">
        <v>96</v>
      </c>
      <c r="B91">
        <v>7.1428571428571425E-2</v>
      </c>
      <c r="C91">
        <f>I43</f>
        <v>0.19230769230769229</v>
      </c>
    </row>
    <row r="93" spans="1:3" x14ac:dyDescent="0.2">
      <c r="B93" t="s">
        <v>37</v>
      </c>
      <c r="C93" t="s">
        <v>38</v>
      </c>
    </row>
    <row r="94" spans="1:3" x14ac:dyDescent="0.2">
      <c r="A94" t="s">
        <v>46</v>
      </c>
      <c r="B94">
        <v>0.10730897009966779</v>
      </c>
      <c r="C94">
        <v>0.18600252206809587</v>
      </c>
    </row>
    <row r="95" spans="1:3" x14ac:dyDescent="0.2">
      <c r="A95" t="s">
        <v>48</v>
      </c>
      <c r="B95">
        <v>0.21511627906976746</v>
      </c>
      <c r="C95">
        <v>0.19230769230769229</v>
      </c>
    </row>
    <row r="96" spans="1:3" x14ac:dyDescent="0.2">
      <c r="A96" t="s">
        <v>72</v>
      </c>
      <c r="B96">
        <f>AVERAGE(B94:B95)</f>
        <v>0.16121262458471763</v>
      </c>
      <c r="C96">
        <f>AVERAGE(C94:C95)</f>
        <v>0.18915510718789408</v>
      </c>
    </row>
    <row r="97" spans="1:3" x14ac:dyDescent="0.2">
      <c r="A97" t="s">
        <v>97</v>
      </c>
      <c r="B97">
        <f>E16</f>
        <v>9.0365448504983403E-2</v>
      </c>
      <c r="C97">
        <f>I16</f>
        <v>0.1853720050441362</v>
      </c>
    </row>
    <row r="98" spans="1:3" x14ac:dyDescent="0.2">
      <c r="A98" t="s">
        <v>98</v>
      </c>
      <c r="B98">
        <v>0.13156146179401995</v>
      </c>
      <c r="C98">
        <v>0.1841109709962169</v>
      </c>
    </row>
    <row r="100" spans="1:3" x14ac:dyDescent="0.2">
      <c r="B100" t="s">
        <v>37</v>
      </c>
      <c r="C100" t="s">
        <v>38</v>
      </c>
    </row>
    <row r="101" spans="1:3" x14ac:dyDescent="0.2">
      <c r="A101" t="s">
        <v>47</v>
      </c>
      <c r="B101">
        <v>2.6607973421926912</v>
      </c>
      <c r="C101">
        <v>0.1853720050441362</v>
      </c>
    </row>
    <row r="102" spans="1:3" x14ac:dyDescent="0.2">
      <c r="A102" t="s">
        <v>48</v>
      </c>
      <c r="B102">
        <v>0.21511627906976746</v>
      </c>
      <c r="C102">
        <v>0.19230769230769229</v>
      </c>
    </row>
    <row r="103" spans="1:3" x14ac:dyDescent="0.2">
      <c r="A103" t="s">
        <v>73</v>
      </c>
      <c r="B103">
        <f>AVERAGE(B101:B102)</f>
        <v>1.4379568106312293</v>
      </c>
      <c r="C103">
        <f>AVERAGE(C101:C102)</f>
        <v>0.18883984867591425</v>
      </c>
    </row>
    <row r="104" spans="1:3" x14ac:dyDescent="0.2">
      <c r="A104" t="s">
        <v>99</v>
      </c>
      <c r="B104">
        <f>E17</f>
        <v>4.3687707641196012E-2</v>
      </c>
      <c r="C104">
        <f>I17</f>
        <v>0.20176544766708701</v>
      </c>
    </row>
    <row r="105" spans="1:3" x14ac:dyDescent="0.2">
      <c r="A105" t="s">
        <v>100</v>
      </c>
      <c r="B105">
        <v>7.4086378737541536E-2</v>
      </c>
      <c r="C105">
        <v>0.18726355611601511</v>
      </c>
    </row>
    <row r="109" spans="1:3" x14ac:dyDescent="0.2">
      <c r="A109" s="39" t="s">
        <v>102</v>
      </c>
      <c r="B109" s="39"/>
      <c r="C109" s="39"/>
    </row>
    <row r="110" spans="1:3" x14ac:dyDescent="0.2">
      <c r="A110" s="39"/>
      <c r="B110" s="39" t="s">
        <v>37</v>
      </c>
      <c r="C110" s="39" t="s">
        <v>38</v>
      </c>
    </row>
    <row r="111" spans="1:3" x14ac:dyDescent="0.2">
      <c r="A111" s="39" t="s">
        <v>46</v>
      </c>
      <c r="B111" s="39">
        <v>1.9724770642201832E-2</v>
      </c>
      <c r="C111" s="39">
        <v>0.19772998805256872</v>
      </c>
    </row>
    <row r="112" spans="1:3" x14ac:dyDescent="0.2">
      <c r="A112" s="39" t="s">
        <v>47</v>
      </c>
      <c r="B112" s="39">
        <v>8.4709480122324168E-2</v>
      </c>
      <c r="C112" s="39">
        <v>0.26881720430107531</v>
      </c>
    </row>
    <row r="113" spans="1:3" x14ac:dyDescent="0.2">
      <c r="A113" s="39" t="s">
        <v>55</v>
      </c>
      <c r="B113" s="39">
        <f>AVERAGE(B111:B112)</f>
        <v>5.2217125382263002E-2</v>
      </c>
      <c r="C113" s="39">
        <f>AVERAGE(C111:C112)</f>
        <v>0.23327359617682203</v>
      </c>
    </row>
    <row r="114" spans="1:3" x14ac:dyDescent="0.2">
      <c r="A114" s="39" t="s">
        <v>95</v>
      </c>
      <c r="B114" s="39">
        <f>E27</f>
        <v>0.89388379204892965</v>
      </c>
      <c r="C114" s="39">
        <f>I27</f>
        <v>0.25089605734767029</v>
      </c>
    </row>
    <row r="115" spans="1:3" x14ac:dyDescent="0.2">
      <c r="A115" s="39" t="s">
        <v>96</v>
      </c>
      <c r="B115" s="39">
        <v>9.8318042813455644E-2</v>
      </c>
      <c r="C115" s="39">
        <v>0.23894862604540026</v>
      </c>
    </row>
    <row r="116" spans="1:3" x14ac:dyDescent="0.2">
      <c r="A116" s="39"/>
      <c r="B116" s="39"/>
      <c r="C116" s="39"/>
    </row>
    <row r="117" spans="1:3" x14ac:dyDescent="0.2">
      <c r="A117" s="39"/>
      <c r="B117" s="39" t="s">
        <v>37</v>
      </c>
      <c r="C117" s="39" t="s">
        <v>38</v>
      </c>
    </row>
    <row r="118" spans="1:3" x14ac:dyDescent="0.2">
      <c r="A118" s="39" t="s">
        <v>46</v>
      </c>
      <c r="B118" s="39">
        <v>1.9724770642201832E-2</v>
      </c>
      <c r="C118" s="39">
        <v>0.19772998805256872</v>
      </c>
    </row>
    <row r="119" spans="1:3" x14ac:dyDescent="0.2">
      <c r="A119" s="39" t="s">
        <v>48</v>
      </c>
      <c r="B119">
        <v>4.8776758409785931E-2</v>
      </c>
      <c r="C119" s="39">
        <v>0.23775388291517327</v>
      </c>
    </row>
    <row r="120" spans="1:3" x14ac:dyDescent="0.2">
      <c r="A120" s="39" t="s">
        <v>72</v>
      </c>
      <c r="B120" s="39">
        <f>AVERAGE(B118:B119)</f>
        <v>3.4250764525993883E-2</v>
      </c>
      <c r="C120" s="39">
        <f>AVERAGE(C118:C119)</f>
        <v>0.217741935483871</v>
      </c>
    </row>
    <row r="121" spans="1:3" x14ac:dyDescent="0.2">
      <c r="A121" s="39" t="s">
        <v>97</v>
      </c>
      <c r="B121" s="39">
        <f>E28</f>
        <v>9.5565749235474007E-2</v>
      </c>
      <c r="C121" s="39">
        <f>I28</f>
        <v>0.24731182795698928</v>
      </c>
    </row>
    <row r="122" spans="1:3" x14ac:dyDescent="0.2">
      <c r="A122" s="39" t="s">
        <v>98</v>
      </c>
      <c r="B122" s="39">
        <v>5.1987767584097858E-2</v>
      </c>
      <c r="C122" s="39">
        <v>0.2126642771804062</v>
      </c>
    </row>
    <row r="123" spans="1:3" x14ac:dyDescent="0.2">
      <c r="A123" s="39"/>
      <c r="B123" s="39"/>
      <c r="C123" s="39"/>
    </row>
    <row r="124" spans="1:3" x14ac:dyDescent="0.2">
      <c r="A124" s="39"/>
      <c r="B124" s="39" t="s">
        <v>37</v>
      </c>
      <c r="C124" s="39" t="s">
        <v>38</v>
      </c>
    </row>
    <row r="125" spans="1:3" x14ac:dyDescent="0.2">
      <c r="A125" s="39" t="s">
        <v>47</v>
      </c>
      <c r="B125" s="39">
        <v>8.4709480122324168E-2</v>
      </c>
      <c r="C125" s="39">
        <v>0.26881720430107531</v>
      </c>
    </row>
    <row r="126" spans="1:3" x14ac:dyDescent="0.2">
      <c r="A126" s="39" t="s">
        <v>48</v>
      </c>
      <c r="B126" s="39">
        <v>4.8776758409785931E-2</v>
      </c>
      <c r="C126" s="39">
        <v>0.23775388291517327</v>
      </c>
    </row>
    <row r="127" spans="1:3" x14ac:dyDescent="0.2">
      <c r="A127" s="39" t="s">
        <v>73</v>
      </c>
      <c r="B127" s="39">
        <f>AVERAGE(B125:B126)</f>
        <v>6.6743119266055057E-2</v>
      </c>
      <c r="C127" s="39">
        <f>AVERAGE(C125:C126)</f>
        <v>0.25328554360812428</v>
      </c>
    </row>
    <row r="128" spans="1:3" x14ac:dyDescent="0.2">
      <c r="A128" s="39" t="s">
        <v>99</v>
      </c>
      <c r="B128" s="39">
        <f>E29</f>
        <v>9.6177370030581036E-2</v>
      </c>
      <c r="C128" s="39">
        <f>I29</f>
        <v>0.29450418160095582</v>
      </c>
    </row>
    <row r="129" spans="1:3" x14ac:dyDescent="0.2">
      <c r="A129" s="39" t="s">
        <v>100</v>
      </c>
      <c r="B129" s="39">
        <v>0.12691131498470948</v>
      </c>
      <c r="C129" s="39">
        <v>0.24970131421744324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CF4F-3CA4-784E-AF24-29E04640FC7F}">
  <dimension ref="A1:I101"/>
  <sheetViews>
    <sheetView topLeftCell="A56" workbookViewId="0">
      <selection activeCell="B70" sqref="B70:C70"/>
    </sheetView>
  </sheetViews>
  <sheetFormatPr baseColWidth="10" defaultRowHeight="16" x14ac:dyDescent="0.2"/>
  <cols>
    <col min="5" max="5" width="14.1640625" customWidth="1"/>
    <col min="9" max="9" width="13.33203125" customWidth="1"/>
  </cols>
  <sheetData>
    <row r="1" spans="1:9" x14ac:dyDescent="0.2">
      <c r="A1" t="s">
        <v>39</v>
      </c>
    </row>
    <row r="2" spans="1:9" x14ac:dyDescent="0.2">
      <c r="B2" t="s">
        <v>88</v>
      </c>
      <c r="C2" t="s">
        <v>89</v>
      </c>
      <c r="D2" t="s">
        <v>90</v>
      </c>
      <c r="E2" t="s">
        <v>93</v>
      </c>
      <c r="F2" t="s">
        <v>91</v>
      </c>
      <c r="G2" t="s">
        <v>92</v>
      </c>
      <c r="H2" t="s">
        <v>90</v>
      </c>
      <c r="I2" t="s">
        <v>94</v>
      </c>
    </row>
    <row r="3" spans="1:9" x14ac:dyDescent="0.2">
      <c r="A3" s="17" t="s">
        <v>40</v>
      </c>
      <c r="B3">
        <v>6.4500000000000002E-2</v>
      </c>
      <c r="C3">
        <v>0.60599999999999998</v>
      </c>
      <c r="D3">
        <f>(B3+C3)/2</f>
        <v>0.33524999999999999</v>
      </c>
      <c r="E3">
        <f>D3/0.233</f>
        <v>1.438841201716738</v>
      </c>
      <c r="F3">
        <v>0.31</v>
      </c>
      <c r="G3">
        <v>0.26800000000000002</v>
      </c>
      <c r="H3">
        <f>(F3+G3)/2</f>
        <v>0.28900000000000003</v>
      </c>
      <c r="I3">
        <f>H3/0.819</f>
        <v>0.35286935286935295</v>
      </c>
    </row>
    <row r="4" spans="1:9" x14ac:dyDescent="0.2">
      <c r="A4" s="18" t="s">
        <v>41</v>
      </c>
      <c r="B4">
        <v>2.3999999999999998E-3</v>
      </c>
      <c r="C4">
        <v>3.8999999999999998E-3</v>
      </c>
      <c r="D4">
        <f t="shared" ref="D4:D5" si="0">(B4+C4)/2</f>
        <v>3.15E-3</v>
      </c>
      <c r="E4">
        <f t="shared" ref="E4:E5" si="1">D4/0.233</f>
        <v>1.3519313304721029E-2</v>
      </c>
      <c r="F4">
        <v>0.17599999999999999</v>
      </c>
      <c r="G4">
        <v>0.20799999999999999</v>
      </c>
      <c r="H4">
        <f t="shared" ref="H4:H5" si="2">(F4+G4)/2</f>
        <v>0.192</v>
      </c>
      <c r="I4">
        <f t="shared" ref="I4:I5" si="3">H4/0.819</f>
        <v>0.23443223443223446</v>
      </c>
    </row>
    <row r="5" spans="1:9" x14ac:dyDescent="0.2">
      <c r="A5" t="s">
        <v>42</v>
      </c>
      <c r="B5">
        <v>5.8599999999999999E-2</v>
      </c>
      <c r="C5">
        <v>6.6100000000000006E-2</v>
      </c>
      <c r="D5">
        <f t="shared" si="0"/>
        <v>6.2350000000000003E-2</v>
      </c>
      <c r="E5">
        <f t="shared" si="1"/>
        <v>0.26759656652360514</v>
      </c>
      <c r="F5">
        <v>0.23499999999999999</v>
      </c>
      <c r="G5">
        <v>0.22600000000000001</v>
      </c>
      <c r="H5">
        <f t="shared" si="2"/>
        <v>0.23049999999999998</v>
      </c>
      <c r="I5">
        <f t="shared" si="3"/>
        <v>0.28144078144078144</v>
      </c>
    </row>
    <row r="12" spans="1:9" x14ac:dyDescent="0.2">
      <c r="A12" t="s">
        <v>43</v>
      </c>
    </row>
    <row r="14" spans="1:9" x14ac:dyDescent="0.2">
      <c r="B14" t="s">
        <v>88</v>
      </c>
      <c r="C14" t="s">
        <v>89</v>
      </c>
      <c r="D14" t="s">
        <v>90</v>
      </c>
      <c r="E14" t="s">
        <v>93</v>
      </c>
      <c r="F14" t="s">
        <v>91</v>
      </c>
      <c r="G14" t="s">
        <v>92</v>
      </c>
      <c r="H14" t="s">
        <v>90</v>
      </c>
      <c r="I14" t="s">
        <v>94</v>
      </c>
    </row>
    <row r="15" spans="1:9" x14ac:dyDescent="0.2">
      <c r="A15" s="17" t="s">
        <v>40</v>
      </c>
      <c r="B15">
        <v>2.23E-2</v>
      </c>
      <c r="C15">
        <v>2.07E-2</v>
      </c>
      <c r="D15">
        <f>(B15+C15)/2</f>
        <v>2.1499999999999998E-2</v>
      </c>
      <c r="E15">
        <f>D15/0.301</f>
        <v>7.1428571428571425E-2</v>
      </c>
      <c r="F15">
        <v>0.16800000000000001</v>
      </c>
      <c r="G15">
        <v>0.20699999999999999</v>
      </c>
      <c r="H15">
        <f>(F15+G15)/2</f>
        <v>0.1875</v>
      </c>
      <c r="I15">
        <f>H15/0.793</f>
        <v>0.23644388398486757</v>
      </c>
    </row>
    <row r="16" spans="1:9" x14ac:dyDescent="0.2">
      <c r="A16" s="18" t="s">
        <v>41</v>
      </c>
      <c r="B16">
        <v>5.3600000000000002E-2</v>
      </c>
      <c r="C16">
        <v>2.5600000000000001E-2</v>
      </c>
      <c r="D16">
        <f t="shared" ref="D16:D17" si="4">(B16+C16)/2</f>
        <v>3.9600000000000003E-2</v>
      </c>
      <c r="E16">
        <f t="shared" ref="E16:E17" si="5">D16/0.301</f>
        <v>0.13156146179401995</v>
      </c>
      <c r="F16">
        <v>0.123</v>
      </c>
      <c r="G16">
        <v>0.16900000000000001</v>
      </c>
      <c r="H16">
        <f t="shared" ref="H16:H17" si="6">(F16+G16)/2</f>
        <v>0.14600000000000002</v>
      </c>
      <c r="I16">
        <f t="shared" ref="I16:I17" si="7">H16/0.793</f>
        <v>0.1841109709962169</v>
      </c>
    </row>
    <row r="17" spans="1:9" x14ac:dyDescent="0.2">
      <c r="A17" t="s">
        <v>42</v>
      </c>
      <c r="B17">
        <v>2.23E-2</v>
      </c>
      <c r="C17">
        <v>2.23E-2</v>
      </c>
      <c r="D17">
        <f t="shared" si="4"/>
        <v>2.23E-2</v>
      </c>
      <c r="E17">
        <f t="shared" si="5"/>
        <v>7.4086378737541536E-2</v>
      </c>
      <c r="F17">
        <v>0.112</v>
      </c>
      <c r="G17">
        <v>0.185</v>
      </c>
      <c r="H17">
        <f t="shared" si="6"/>
        <v>0.14849999999999999</v>
      </c>
      <c r="I17">
        <f t="shared" si="7"/>
        <v>0.18726355611601511</v>
      </c>
    </row>
    <row r="24" spans="1:9" x14ac:dyDescent="0.2">
      <c r="A24" t="s">
        <v>44</v>
      </c>
    </row>
    <row r="26" spans="1:9" x14ac:dyDescent="0.2">
      <c r="B26" t="s">
        <v>88</v>
      </c>
      <c r="C26" t="s">
        <v>89</v>
      </c>
      <c r="D26" t="s">
        <v>90</v>
      </c>
      <c r="E26" t="s">
        <v>93</v>
      </c>
      <c r="F26" t="s">
        <v>91</v>
      </c>
      <c r="G26" t="s">
        <v>92</v>
      </c>
      <c r="H26" t="s">
        <v>90</v>
      </c>
      <c r="I26" t="s">
        <v>94</v>
      </c>
    </row>
    <row r="27" spans="1:9" x14ac:dyDescent="0.2">
      <c r="A27" s="17" t="s">
        <v>40</v>
      </c>
      <c r="B27">
        <v>3.9199999999999999E-2</v>
      </c>
      <c r="C27">
        <v>2.5100000000000001E-2</v>
      </c>
      <c r="D27">
        <f>(B27+C27)/2</f>
        <v>3.2149999999999998E-2</v>
      </c>
      <c r="E27">
        <f>D27/0.327</f>
        <v>9.8318042813455644E-2</v>
      </c>
      <c r="F27">
        <v>0.19900000000000001</v>
      </c>
      <c r="G27">
        <v>0.20100000000000001</v>
      </c>
      <c r="H27">
        <f>(F27+G27)/2</f>
        <v>0.2</v>
      </c>
      <c r="I27">
        <f>H27/0.837</f>
        <v>0.23894862604540026</v>
      </c>
    </row>
    <row r="28" spans="1:9" x14ac:dyDescent="0.2">
      <c r="A28" s="18" t="s">
        <v>41</v>
      </c>
      <c r="B28">
        <v>1.7000000000000001E-2</v>
      </c>
      <c r="C28">
        <v>1.7000000000000001E-2</v>
      </c>
      <c r="D28">
        <f t="shared" ref="D28:D29" si="8">(B28+C28)/2</f>
        <v>1.7000000000000001E-2</v>
      </c>
      <c r="E28">
        <f t="shared" ref="E28:E29" si="9">D28/0.327</f>
        <v>5.1987767584097858E-2</v>
      </c>
      <c r="F28">
        <v>0.17799999999999999</v>
      </c>
      <c r="G28">
        <v>0.17799999999999999</v>
      </c>
      <c r="H28">
        <f t="shared" ref="H28:H29" si="10">(F28+G28)/2</f>
        <v>0.17799999999999999</v>
      </c>
      <c r="I28">
        <f t="shared" ref="I28:I29" si="11">H28/0.837</f>
        <v>0.2126642771804062</v>
      </c>
    </row>
    <row r="29" spans="1:9" x14ac:dyDescent="0.2">
      <c r="A29" t="s">
        <v>42</v>
      </c>
      <c r="B29">
        <v>4.7600000000000003E-2</v>
      </c>
      <c r="C29">
        <v>3.5400000000000001E-2</v>
      </c>
      <c r="D29">
        <f t="shared" si="8"/>
        <v>4.1500000000000002E-2</v>
      </c>
      <c r="E29">
        <f t="shared" si="9"/>
        <v>0.12691131498470948</v>
      </c>
      <c r="F29">
        <v>0.20899999999999999</v>
      </c>
      <c r="G29">
        <v>0.20899999999999999</v>
      </c>
      <c r="H29">
        <f t="shared" si="10"/>
        <v>0.20899999999999999</v>
      </c>
      <c r="I29">
        <f t="shared" si="11"/>
        <v>0.24970131421744324</v>
      </c>
    </row>
    <row r="32" spans="1:9" x14ac:dyDescent="0.2">
      <c r="A32" t="s">
        <v>69</v>
      </c>
    </row>
    <row r="33" spans="1:3" x14ac:dyDescent="0.2">
      <c r="B33" t="s">
        <v>37</v>
      </c>
      <c r="C33" t="s">
        <v>38</v>
      </c>
    </row>
    <row r="34" spans="1:3" x14ac:dyDescent="0.2">
      <c r="A34" t="s">
        <v>46</v>
      </c>
    </row>
    <row r="35" spans="1:3" x14ac:dyDescent="0.2">
      <c r="A35" t="s">
        <v>47</v>
      </c>
    </row>
    <row r="36" spans="1:3" x14ac:dyDescent="0.2">
      <c r="A36" t="s">
        <v>55</v>
      </c>
    </row>
    <row r="37" spans="1:3" x14ac:dyDescent="0.2">
      <c r="A37" t="s">
        <v>95</v>
      </c>
    </row>
    <row r="38" spans="1:3" x14ac:dyDescent="0.2">
      <c r="A38" t="s">
        <v>96</v>
      </c>
      <c r="B38">
        <v>1.438841201716738</v>
      </c>
      <c r="C38">
        <v>0.35286935286935295</v>
      </c>
    </row>
    <row r="40" spans="1:3" x14ac:dyDescent="0.2">
      <c r="B40" t="s">
        <v>37</v>
      </c>
      <c r="C40" t="s">
        <v>38</v>
      </c>
    </row>
    <row r="41" spans="1:3" x14ac:dyDescent="0.2">
      <c r="A41" t="s">
        <v>46</v>
      </c>
    </row>
    <row r="42" spans="1:3" x14ac:dyDescent="0.2">
      <c r="A42" t="s">
        <v>48</v>
      </c>
    </row>
    <row r="43" spans="1:3" x14ac:dyDescent="0.2">
      <c r="A43" t="s">
        <v>72</v>
      </c>
    </row>
    <row r="44" spans="1:3" x14ac:dyDescent="0.2">
      <c r="A44" t="s">
        <v>97</v>
      </c>
    </row>
    <row r="45" spans="1:3" x14ac:dyDescent="0.2">
      <c r="A45" t="s">
        <v>98</v>
      </c>
      <c r="B45">
        <v>1.3519313304721029E-2</v>
      </c>
      <c r="C45">
        <v>0.23443223443223446</v>
      </c>
    </row>
    <row r="47" spans="1:3" x14ac:dyDescent="0.2">
      <c r="B47" t="s">
        <v>37</v>
      </c>
      <c r="C47" t="s">
        <v>38</v>
      </c>
    </row>
    <row r="48" spans="1:3" x14ac:dyDescent="0.2">
      <c r="A48" t="s">
        <v>47</v>
      </c>
    </row>
    <row r="49" spans="1:3" x14ac:dyDescent="0.2">
      <c r="A49" t="s">
        <v>48</v>
      </c>
    </row>
    <row r="50" spans="1:3" x14ac:dyDescent="0.2">
      <c r="A50" t="s">
        <v>73</v>
      </c>
    </row>
    <row r="51" spans="1:3" x14ac:dyDescent="0.2">
      <c r="A51" t="s">
        <v>99</v>
      </c>
    </row>
    <row r="52" spans="1:3" x14ac:dyDescent="0.2">
      <c r="A52" t="s">
        <v>100</v>
      </c>
      <c r="B52">
        <v>0.26759656652360514</v>
      </c>
      <c r="C52">
        <v>0.28144078144078144</v>
      </c>
    </row>
    <row r="54" spans="1:3" x14ac:dyDescent="0.2">
      <c r="A54" s="18"/>
    </row>
    <row r="57" spans="1:3" x14ac:dyDescent="0.2">
      <c r="A57" t="s">
        <v>101</v>
      </c>
    </row>
    <row r="58" spans="1:3" x14ac:dyDescent="0.2">
      <c r="B58" t="s">
        <v>37</v>
      </c>
      <c r="C58" t="s">
        <v>38</v>
      </c>
    </row>
    <row r="59" spans="1:3" x14ac:dyDescent="0.2">
      <c r="A59" t="s">
        <v>46</v>
      </c>
    </row>
    <row r="60" spans="1:3" x14ac:dyDescent="0.2">
      <c r="A60" t="s">
        <v>47</v>
      </c>
    </row>
    <row r="61" spans="1:3" x14ac:dyDescent="0.2">
      <c r="A61" t="s">
        <v>55</v>
      </c>
    </row>
    <row r="62" spans="1:3" x14ac:dyDescent="0.2">
      <c r="A62" t="s">
        <v>95</v>
      </c>
    </row>
    <row r="63" spans="1:3" x14ac:dyDescent="0.2">
      <c r="A63" t="s">
        <v>96</v>
      </c>
      <c r="B63">
        <v>7.1428571428571425E-2</v>
      </c>
      <c r="C63">
        <f>I15</f>
        <v>0.23644388398486757</v>
      </c>
    </row>
    <row r="65" spans="1:3" x14ac:dyDescent="0.2">
      <c r="B65" t="s">
        <v>37</v>
      </c>
      <c r="C65" t="s">
        <v>38</v>
      </c>
    </row>
    <row r="66" spans="1:3" x14ac:dyDescent="0.2">
      <c r="A66" t="s">
        <v>46</v>
      </c>
    </row>
    <row r="67" spans="1:3" x14ac:dyDescent="0.2">
      <c r="A67" t="s">
        <v>48</v>
      </c>
    </row>
    <row r="68" spans="1:3" x14ac:dyDescent="0.2">
      <c r="A68" t="s">
        <v>72</v>
      </c>
    </row>
    <row r="69" spans="1:3" x14ac:dyDescent="0.2">
      <c r="A69" t="s">
        <v>97</v>
      </c>
    </row>
    <row r="70" spans="1:3" x14ac:dyDescent="0.2">
      <c r="A70" t="s">
        <v>98</v>
      </c>
      <c r="B70">
        <f>E16</f>
        <v>0.13156146179401995</v>
      </c>
      <c r="C70">
        <f>I16</f>
        <v>0.1841109709962169</v>
      </c>
    </row>
    <row r="72" spans="1:3" x14ac:dyDescent="0.2">
      <c r="B72" t="s">
        <v>37</v>
      </c>
      <c r="C72" t="s">
        <v>38</v>
      </c>
    </row>
    <row r="73" spans="1:3" x14ac:dyDescent="0.2">
      <c r="A73" t="s">
        <v>47</v>
      </c>
    </row>
    <row r="74" spans="1:3" x14ac:dyDescent="0.2">
      <c r="A74" t="s">
        <v>48</v>
      </c>
    </row>
    <row r="75" spans="1:3" x14ac:dyDescent="0.2">
      <c r="A75" t="s">
        <v>73</v>
      </c>
    </row>
    <row r="76" spans="1:3" x14ac:dyDescent="0.2">
      <c r="A76" t="s">
        <v>99</v>
      </c>
    </row>
    <row r="77" spans="1:3" x14ac:dyDescent="0.2">
      <c r="A77" t="s">
        <v>100</v>
      </c>
      <c r="B77">
        <f>E17</f>
        <v>7.4086378737541536E-2</v>
      </c>
      <c r="C77">
        <f>I17</f>
        <v>0.18726355611601511</v>
      </c>
    </row>
    <row r="81" spans="1:3" x14ac:dyDescent="0.2">
      <c r="A81" s="39" t="s">
        <v>102</v>
      </c>
      <c r="B81" s="39"/>
      <c r="C81" s="39"/>
    </row>
    <row r="82" spans="1:3" x14ac:dyDescent="0.2">
      <c r="A82" s="39"/>
      <c r="B82" s="39" t="s">
        <v>37</v>
      </c>
      <c r="C82" s="39" t="s">
        <v>38</v>
      </c>
    </row>
    <row r="83" spans="1:3" x14ac:dyDescent="0.2">
      <c r="A83" s="39" t="s">
        <v>46</v>
      </c>
      <c r="B83" s="39"/>
      <c r="C83" s="39"/>
    </row>
    <row r="84" spans="1:3" x14ac:dyDescent="0.2">
      <c r="A84" s="39" t="s">
        <v>47</v>
      </c>
      <c r="B84" s="39"/>
      <c r="C84" s="39"/>
    </row>
    <row r="85" spans="1:3" x14ac:dyDescent="0.2">
      <c r="A85" s="39" t="s">
        <v>55</v>
      </c>
      <c r="B85" s="39"/>
      <c r="C85" s="39"/>
    </row>
    <row r="86" spans="1:3" x14ac:dyDescent="0.2">
      <c r="A86" s="39" t="s">
        <v>95</v>
      </c>
      <c r="B86" s="39"/>
      <c r="C86" s="39"/>
    </row>
    <row r="87" spans="1:3" x14ac:dyDescent="0.2">
      <c r="A87" s="39" t="s">
        <v>96</v>
      </c>
      <c r="B87" s="39">
        <f>E27</f>
        <v>9.8318042813455644E-2</v>
      </c>
      <c r="C87" s="39">
        <f>I27</f>
        <v>0.23894862604540026</v>
      </c>
    </row>
    <row r="88" spans="1:3" x14ac:dyDescent="0.2">
      <c r="A88" s="39"/>
      <c r="B88" s="39"/>
      <c r="C88" s="39"/>
    </row>
    <row r="89" spans="1:3" x14ac:dyDescent="0.2">
      <c r="A89" s="39"/>
      <c r="B89" s="39" t="s">
        <v>37</v>
      </c>
      <c r="C89" s="39" t="s">
        <v>38</v>
      </c>
    </row>
    <row r="90" spans="1:3" x14ac:dyDescent="0.2">
      <c r="A90" s="39" t="s">
        <v>46</v>
      </c>
      <c r="B90" s="39"/>
      <c r="C90" s="39"/>
    </row>
    <row r="91" spans="1:3" x14ac:dyDescent="0.2">
      <c r="A91" s="39" t="s">
        <v>48</v>
      </c>
      <c r="B91" s="39"/>
      <c r="C91" s="39"/>
    </row>
    <row r="92" spans="1:3" x14ac:dyDescent="0.2">
      <c r="A92" s="39" t="s">
        <v>72</v>
      </c>
      <c r="B92" s="39"/>
      <c r="C92" s="39"/>
    </row>
    <row r="93" spans="1:3" x14ac:dyDescent="0.2">
      <c r="A93" s="39" t="s">
        <v>97</v>
      </c>
      <c r="B93" s="39"/>
      <c r="C93" s="39"/>
    </row>
    <row r="94" spans="1:3" x14ac:dyDescent="0.2">
      <c r="A94" s="39" t="s">
        <v>98</v>
      </c>
      <c r="B94" s="39">
        <f>E28</f>
        <v>5.1987767584097858E-2</v>
      </c>
      <c r="C94" s="39">
        <f>I28</f>
        <v>0.2126642771804062</v>
      </c>
    </row>
    <row r="95" spans="1:3" x14ac:dyDescent="0.2">
      <c r="A95" s="39"/>
      <c r="B95" s="39"/>
      <c r="C95" s="39"/>
    </row>
    <row r="96" spans="1:3" x14ac:dyDescent="0.2">
      <c r="A96" s="39"/>
      <c r="B96" s="39" t="s">
        <v>37</v>
      </c>
      <c r="C96" s="39" t="s">
        <v>38</v>
      </c>
    </row>
    <row r="97" spans="1:3" x14ac:dyDescent="0.2">
      <c r="A97" s="39" t="s">
        <v>47</v>
      </c>
      <c r="B97" s="39"/>
      <c r="C97" s="39"/>
    </row>
    <row r="98" spans="1:3" x14ac:dyDescent="0.2">
      <c r="A98" s="39" t="s">
        <v>48</v>
      </c>
      <c r="B98" s="39"/>
      <c r="C98" s="39"/>
    </row>
    <row r="99" spans="1:3" x14ac:dyDescent="0.2">
      <c r="A99" s="39" t="s">
        <v>73</v>
      </c>
      <c r="B99" s="39"/>
      <c r="C99" s="39"/>
    </row>
    <row r="100" spans="1:3" x14ac:dyDescent="0.2">
      <c r="A100" s="39" t="s">
        <v>99</v>
      </c>
      <c r="B100" s="39"/>
      <c r="C100" s="39"/>
    </row>
    <row r="101" spans="1:3" x14ac:dyDescent="0.2">
      <c r="A101" s="39" t="s">
        <v>100</v>
      </c>
      <c r="B101" s="39">
        <f>E29</f>
        <v>0.12691131498470948</v>
      </c>
      <c r="C101" s="39">
        <f>I29</f>
        <v>0.24970131421744324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cfsmcomboplate layout</vt:lpstr>
      <vt:lpstr>Sheet1</vt:lpstr>
      <vt:lpstr>Sheet2</vt:lpstr>
      <vt:lpstr>16 hour set 2</vt:lpstr>
      <vt:lpstr>24 hour 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2021-10-26T17:59:51Z</dcterms:created>
  <dcterms:modified xsi:type="dcterms:W3CDTF">2022-03-01T01:05:37Z</dcterms:modified>
</cp:coreProperties>
</file>