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MSDS-DecisionAnalytics\Unit_05\Assignment\"/>
    </mc:Choice>
  </mc:AlternateContent>
  <xr:revisionPtr revIDLastSave="0" documentId="13_ncr:1_{546A07CA-200A-474E-983C-9DE0763957BC}" xr6:coauthVersionLast="41" xr6:coauthVersionMax="41" xr10:uidLastSave="{00000000-0000-0000-0000-000000000000}"/>
  <bookViews>
    <workbookView xWindow="59475" yWindow="4320" windowWidth="39000" windowHeight="21540" tabRatio="854" activeTab="1" xr2:uid="{00000000-000D-0000-FFFF-FFFF00000000}"/>
  </bookViews>
  <sheets>
    <sheet name="MMs" sheetId="4" r:id="rId1"/>
    <sheet name="MMs (2)" sheetId="5" r:id="rId2"/>
  </sheets>
  <definedNames>
    <definedName name="_Fill" localSheetId="1" hidden="1">#REF!</definedName>
    <definedName name="_Fill" hidden="1">#REF!</definedName>
    <definedName name="_Regression_Out" localSheetId="1" hidden="1">#REF!</definedName>
    <definedName name="_Regression_Out" hidden="1">#REF!</definedName>
    <definedName name="_Regression_X" localSheetId="1" hidden="1">#REF!</definedName>
    <definedName name="_Regression_X" hidden="1">#REF!</definedName>
    <definedName name="_Regression_Y" localSheetId="1" hidden="1">#REF!</definedName>
    <definedName name="_Regression_Y" hidden="1">#REF!</definedName>
    <definedName name="Arrivals_per_hr" localSheetId="1">#REF!</definedName>
    <definedName name="Arrivals_per_hr">#REF!</definedName>
    <definedName name="Total_Servers" localSheetId="1">#REF!</definedName>
    <definedName name="Total_Serv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5" l="1"/>
  <c r="D39" i="5"/>
  <c r="F67" i="5"/>
  <c r="B67" i="5"/>
  <c r="D67" i="5" s="1"/>
  <c r="F66" i="5"/>
  <c r="B66" i="5"/>
  <c r="D66" i="5" s="1"/>
  <c r="F65" i="5"/>
  <c r="B65" i="5"/>
  <c r="D65" i="5" s="1"/>
  <c r="F64" i="5"/>
  <c r="B64" i="5"/>
  <c r="D64" i="5" s="1"/>
  <c r="F63" i="5"/>
  <c r="B63" i="5"/>
  <c r="D63" i="5" s="1"/>
  <c r="F62" i="5"/>
  <c r="B62" i="5"/>
  <c r="D62" i="5" s="1"/>
  <c r="F61" i="5"/>
  <c r="B61" i="5"/>
  <c r="D61" i="5" s="1"/>
  <c r="F60" i="5"/>
  <c r="D60" i="5"/>
  <c r="B60" i="5"/>
  <c r="F59" i="5"/>
  <c r="B59" i="5"/>
  <c r="D59" i="5" s="1"/>
  <c r="F58" i="5"/>
  <c r="B58" i="5"/>
  <c r="D58" i="5" s="1"/>
  <c r="F57" i="5"/>
  <c r="D57" i="5"/>
  <c r="B57" i="5"/>
  <c r="F56" i="5"/>
  <c r="B56" i="5"/>
  <c r="D56" i="5" s="1"/>
  <c r="F55" i="5"/>
  <c r="B55" i="5"/>
  <c r="D55" i="5" s="1"/>
  <c r="F54" i="5"/>
  <c r="B54" i="5"/>
  <c r="D54" i="5" s="1"/>
  <c r="F53" i="5"/>
  <c r="B53" i="5"/>
  <c r="D53" i="5" s="1"/>
  <c r="F52" i="5"/>
  <c r="B52" i="5"/>
  <c r="D52" i="5" s="1"/>
  <c r="F51" i="5"/>
  <c r="B51" i="5"/>
  <c r="D51" i="5" s="1"/>
  <c r="F50" i="5"/>
  <c r="B50" i="5"/>
  <c r="D50" i="5" s="1"/>
  <c r="F49" i="5"/>
  <c r="B49" i="5"/>
  <c r="D49" i="5" s="1"/>
  <c r="F48" i="5"/>
  <c r="B48" i="5"/>
  <c r="D48" i="5" s="1"/>
  <c r="F47" i="5"/>
  <c r="B47" i="5"/>
  <c r="D47" i="5" s="1"/>
  <c r="F46" i="5"/>
  <c r="B46" i="5"/>
  <c r="D46" i="5" s="1"/>
  <c r="F45" i="5"/>
  <c r="B45" i="5"/>
  <c r="F44" i="5"/>
  <c r="B44" i="5"/>
  <c r="D44" i="5" s="1"/>
  <c r="F43" i="5"/>
  <c r="B43" i="5"/>
  <c r="D43" i="5" s="1"/>
  <c r="F42" i="5"/>
  <c r="B42" i="5"/>
  <c r="D42" i="5" s="1"/>
  <c r="F41" i="5"/>
  <c r="C41" i="5"/>
  <c r="B41" i="5"/>
  <c r="D41" i="5" s="1"/>
  <c r="F40" i="5"/>
  <c r="D40" i="5"/>
  <c r="B40" i="5"/>
  <c r="F39" i="5"/>
  <c r="B39" i="5"/>
  <c r="F38" i="5"/>
  <c r="C38" i="5"/>
  <c r="B38" i="5"/>
  <c r="A15" i="5"/>
  <c r="A16" i="5" s="1"/>
  <c r="D13" i="5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F12" i="5"/>
  <c r="A10" i="5"/>
  <c r="F7" i="5"/>
  <c r="F6" i="5"/>
  <c r="J5" i="5"/>
  <c r="K5" i="5" s="1"/>
  <c r="K4" i="5"/>
  <c r="E3" i="5"/>
  <c r="C66" i="5" l="1"/>
  <c r="E66" i="5" s="1"/>
  <c r="G66" i="5" s="1"/>
  <c r="C44" i="5"/>
  <c r="E44" i="5" s="1"/>
  <c r="G44" i="5" s="1"/>
  <c r="E41" i="5"/>
  <c r="G41" i="5" s="1"/>
  <c r="C60" i="5"/>
  <c r="E60" i="5" s="1"/>
  <c r="G60" i="5" s="1"/>
  <c r="H60" i="5" s="1"/>
  <c r="I66" i="5"/>
  <c r="J66" i="5" s="1"/>
  <c r="H66" i="5"/>
  <c r="I41" i="5"/>
  <c r="J41" i="5" s="1"/>
  <c r="H41" i="5"/>
  <c r="A17" i="5"/>
  <c r="I44" i="5"/>
  <c r="J44" i="5" s="1"/>
  <c r="H44" i="5"/>
  <c r="I60" i="5"/>
  <c r="J60" i="5" s="1"/>
  <c r="C49" i="5"/>
  <c r="E49" i="5" s="1"/>
  <c r="G49" i="5" s="1"/>
  <c r="C43" i="5"/>
  <c r="E43" i="5" s="1"/>
  <c r="G43" i="5" s="1"/>
  <c r="C51" i="5"/>
  <c r="E51" i="5" s="1"/>
  <c r="G51" i="5" s="1"/>
  <c r="C59" i="5"/>
  <c r="E59" i="5" s="1"/>
  <c r="G59" i="5" s="1"/>
  <c r="C67" i="5"/>
  <c r="E67" i="5" s="1"/>
  <c r="G67" i="5" s="1"/>
  <c r="C45" i="5"/>
  <c r="D45" i="5"/>
  <c r="C46" i="5"/>
  <c r="E46" i="5" s="1"/>
  <c r="G46" i="5" s="1"/>
  <c r="C54" i="5"/>
  <c r="E54" i="5" s="1"/>
  <c r="G54" i="5" s="1"/>
  <c r="C62" i="5"/>
  <c r="E62" i="5" s="1"/>
  <c r="G62" i="5" s="1"/>
  <c r="C53" i="5"/>
  <c r="E53" i="5" s="1"/>
  <c r="G53" i="5" s="1"/>
  <c r="E38" i="5"/>
  <c r="G38" i="5" s="1"/>
  <c r="C39" i="5"/>
  <c r="E39" i="5" s="1"/>
  <c r="G39" i="5" s="1"/>
  <c r="C47" i="5"/>
  <c r="E47" i="5" s="1"/>
  <c r="G47" i="5" s="1"/>
  <c r="C55" i="5"/>
  <c r="E55" i="5" s="1"/>
  <c r="G55" i="5" s="1"/>
  <c r="C63" i="5"/>
  <c r="E63" i="5" s="1"/>
  <c r="G63" i="5" s="1"/>
  <c r="C52" i="5"/>
  <c r="E52" i="5" s="1"/>
  <c r="G52" i="5" s="1"/>
  <c r="C61" i="5"/>
  <c r="E61" i="5" s="1"/>
  <c r="G61" i="5" s="1"/>
  <c r="C40" i="5"/>
  <c r="E40" i="5" s="1"/>
  <c r="G40" i="5" s="1"/>
  <c r="C48" i="5"/>
  <c r="E48" i="5" s="1"/>
  <c r="G48" i="5" s="1"/>
  <c r="C56" i="5"/>
  <c r="E56" i="5" s="1"/>
  <c r="G56" i="5" s="1"/>
  <c r="C64" i="5"/>
  <c r="E64" i="5" s="1"/>
  <c r="G64" i="5" s="1"/>
  <c r="C57" i="5"/>
  <c r="E57" i="5" s="1"/>
  <c r="G57" i="5" s="1"/>
  <c r="C65" i="5"/>
  <c r="E65" i="5" s="1"/>
  <c r="G65" i="5" s="1"/>
  <c r="C42" i="5"/>
  <c r="E42" i="5" s="1"/>
  <c r="C50" i="5"/>
  <c r="E50" i="5" s="1"/>
  <c r="G50" i="5" s="1"/>
  <c r="C58" i="5"/>
  <c r="E58" i="5" s="1"/>
  <c r="G58" i="5" s="1"/>
  <c r="I38" i="5" l="1"/>
  <c r="J38" i="5" s="1"/>
  <c r="H38" i="5"/>
  <c r="I48" i="5"/>
  <c r="J48" i="5" s="1"/>
  <c r="H48" i="5"/>
  <c r="H39" i="5"/>
  <c r="I39" i="5"/>
  <c r="J39" i="5" s="1"/>
  <c r="I67" i="5"/>
  <c r="J67" i="5" s="1"/>
  <c r="H67" i="5"/>
  <c r="H61" i="5"/>
  <c r="I61" i="5"/>
  <c r="J61" i="5" s="1"/>
  <c r="I59" i="5"/>
  <c r="J59" i="5" s="1"/>
  <c r="H59" i="5"/>
  <c r="H53" i="5"/>
  <c r="I53" i="5"/>
  <c r="J53" i="5" s="1"/>
  <c r="E8" i="5"/>
  <c r="G42" i="5"/>
  <c r="B14" i="5"/>
  <c r="C14" i="5" s="1"/>
  <c r="I62" i="5"/>
  <c r="J62" i="5" s="1"/>
  <c r="H62" i="5"/>
  <c r="H43" i="5"/>
  <c r="I43" i="5"/>
  <c r="J43" i="5" s="1"/>
  <c r="I65" i="5"/>
  <c r="J65" i="5" s="1"/>
  <c r="H65" i="5"/>
  <c r="I52" i="5"/>
  <c r="J52" i="5" s="1"/>
  <c r="H52" i="5"/>
  <c r="I54" i="5"/>
  <c r="J54" i="5" s="1"/>
  <c r="H54" i="5"/>
  <c r="I49" i="5"/>
  <c r="J49" i="5" s="1"/>
  <c r="H49" i="5"/>
  <c r="I58" i="5"/>
  <c r="J58" i="5" s="1"/>
  <c r="H58" i="5"/>
  <c r="I50" i="5"/>
  <c r="J50" i="5" s="1"/>
  <c r="H50" i="5"/>
  <c r="I63" i="5"/>
  <c r="J63" i="5" s="1"/>
  <c r="H63" i="5"/>
  <c r="I40" i="5"/>
  <c r="J40" i="5" s="1"/>
  <c r="H40" i="5"/>
  <c r="A18" i="5"/>
  <c r="I55" i="5"/>
  <c r="J55" i="5" s="1"/>
  <c r="H55" i="5"/>
  <c r="H51" i="5"/>
  <c r="I51" i="5"/>
  <c r="J51" i="5" s="1"/>
  <c r="I57" i="5"/>
  <c r="J57" i="5" s="1"/>
  <c r="H57" i="5"/>
  <c r="I46" i="5"/>
  <c r="J46" i="5" s="1"/>
  <c r="H46" i="5"/>
  <c r="I64" i="5"/>
  <c r="J64" i="5" s="1"/>
  <c r="H64" i="5"/>
  <c r="H56" i="5"/>
  <c r="I56" i="5"/>
  <c r="J56" i="5" s="1"/>
  <c r="H47" i="5"/>
  <c r="I47" i="5"/>
  <c r="J47" i="5" s="1"/>
  <c r="E45" i="5"/>
  <c r="G45" i="5" s="1"/>
  <c r="E4" i="5" l="1"/>
  <c r="I42" i="5"/>
  <c r="J42" i="5" s="1"/>
  <c r="H42" i="5"/>
  <c r="B16" i="5"/>
  <c r="B15" i="5"/>
  <c r="C15" i="5" s="1"/>
  <c r="C16" i="5" s="1"/>
  <c r="C17" i="5" s="1"/>
  <c r="H45" i="5"/>
  <c r="I45" i="5"/>
  <c r="J45" i="5" s="1"/>
  <c r="A19" i="5"/>
  <c r="B18" i="5"/>
  <c r="B17" i="5"/>
  <c r="C18" i="5" l="1"/>
  <c r="A20" i="5"/>
  <c r="B19" i="5"/>
  <c r="C19" i="5" s="1"/>
  <c r="E6" i="5"/>
  <c r="E5" i="5"/>
  <c r="G12" i="5" s="1"/>
  <c r="E12" i="5" s="1"/>
  <c r="E7" i="5" l="1"/>
  <c r="I12" i="5"/>
  <c r="B20" i="5"/>
  <c r="C20" i="5" s="1"/>
  <c r="A21" i="5"/>
  <c r="A22" i="5" l="1"/>
  <c r="B21" i="5"/>
  <c r="C21" i="5" s="1"/>
  <c r="A23" i="5" l="1"/>
  <c r="B22" i="5"/>
  <c r="C22" i="5" s="1"/>
  <c r="A24" i="5" l="1"/>
  <c r="B23" i="5"/>
  <c r="C23" i="5" s="1"/>
  <c r="B24" i="5" l="1"/>
  <c r="C24" i="5" s="1"/>
  <c r="A25" i="5"/>
  <c r="A26" i="5" l="1"/>
  <c r="B25" i="5"/>
  <c r="C25" i="5" s="1"/>
  <c r="A27" i="5" l="1"/>
  <c r="B26" i="5"/>
  <c r="C26" i="5" s="1"/>
  <c r="A28" i="5" l="1"/>
  <c r="B27" i="5"/>
  <c r="C27" i="5" s="1"/>
  <c r="B28" i="5" l="1"/>
  <c r="C28" i="5" s="1"/>
  <c r="A29" i="5"/>
  <c r="B29" i="5" l="1"/>
  <c r="C29" i="5" s="1"/>
  <c r="A30" i="5"/>
  <c r="B30" i="5" l="1"/>
  <c r="C30" i="5" s="1"/>
  <c r="A31" i="5"/>
  <c r="B31" i="5" l="1"/>
  <c r="C31" i="5" s="1"/>
  <c r="A32" i="5"/>
  <c r="B32" i="5" l="1"/>
  <c r="C32" i="5" s="1"/>
  <c r="A33" i="5"/>
  <c r="A34" i="5" l="1"/>
  <c r="B34" i="5" s="1"/>
  <c r="B33" i="5"/>
  <c r="C33" i="5" s="1"/>
  <c r="C34" i="5" l="1"/>
  <c r="I12" i="4" l="1"/>
  <c r="J5" i="4"/>
  <c r="K4" i="4"/>
  <c r="K5" i="4"/>
  <c r="F12" i="4"/>
  <c r="D14" i="4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13" i="4"/>
  <c r="F7" i="4" l="1"/>
  <c r="F6" i="4"/>
  <c r="E3" i="4" l="1"/>
  <c r="B38" i="4"/>
  <c r="C39" i="4" s="1"/>
  <c r="B39" i="4"/>
  <c r="B40" i="4"/>
  <c r="D40" i="4" s="1"/>
  <c r="B41" i="4"/>
  <c r="D41" i="4" s="1"/>
  <c r="B42" i="4"/>
  <c r="D42" i="4" s="1"/>
  <c r="F42" i="4"/>
  <c r="F38" i="4"/>
  <c r="F41" i="4"/>
  <c r="B43" i="4"/>
  <c r="D43" i="4" s="1"/>
  <c r="B44" i="4"/>
  <c r="D44" i="4" s="1"/>
  <c r="B45" i="4"/>
  <c r="D45" i="4" s="1"/>
  <c r="B46" i="4"/>
  <c r="D46" i="4" s="1"/>
  <c r="B47" i="4"/>
  <c r="D47" i="4" s="1"/>
  <c r="F47" i="4"/>
  <c r="F40" i="4"/>
  <c r="F43" i="4"/>
  <c r="F39" i="4"/>
  <c r="C38" i="4"/>
  <c r="B48" i="4"/>
  <c r="D48" i="4" s="1"/>
  <c r="B49" i="4"/>
  <c r="D49" i="4" s="1"/>
  <c r="B50" i="4"/>
  <c r="D50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F59" i="4"/>
  <c r="A10" i="4"/>
  <c r="A15" i="4"/>
  <c r="F44" i="4"/>
  <c r="F45" i="4"/>
  <c r="F46" i="4"/>
  <c r="F48" i="4"/>
  <c r="F49" i="4"/>
  <c r="F50" i="4"/>
  <c r="F51" i="4"/>
  <c r="F52" i="4"/>
  <c r="F53" i="4"/>
  <c r="F54" i="4"/>
  <c r="F55" i="4"/>
  <c r="F56" i="4"/>
  <c r="F57" i="4"/>
  <c r="F58" i="4"/>
  <c r="B60" i="4"/>
  <c r="D60" i="4" s="1"/>
  <c r="F60" i="4"/>
  <c r="B61" i="4"/>
  <c r="D61" i="4" s="1"/>
  <c r="F61" i="4"/>
  <c r="B62" i="4"/>
  <c r="D62" i="4" s="1"/>
  <c r="F62" i="4"/>
  <c r="B63" i="4"/>
  <c r="D63" i="4" s="1"/>
  <c r="F63" i="4"/>
  <c r="B64" i="4"/>
  <c r="D64" i="4" s="1"/>
  <c r="F64" i="4"/>
  <c r="B65" i="4"/>
  <c r="D65" i="4" s="1"/>
  <c r="F65" i="4"/>
  <c r="B66" i="4"/>
  <c r="D66" i="4" s="1"/>
  <c r="F66" i="4"/>
  <c r="B67" i="4"/>
  <c r="D67" i="4" s="1"/>
  <c r="F67" i="4"/>
  <c r="A16" i="4"/>
  <c r="D38" i="4" l="1"/>
  <c r="E38" i="4" s="1"/>
  <c r="G38" i="4" s="1"/>
  <c r="C48" i="4"/>
  <c r="E48" i="4" s="1"/>
  <c r="G48" i="4" s="1"/>
  <c r="H48" i="4" s="1"/>
  <c r="C56" i="4"/>
  <c r="E56" i="4" s="1"/>
  <c r="G56" i="4" s="1"/>
  <c r="H56" i="4" s="1"/>
  <c r="A17" i="4"/>
  <c r="A18" i="4" s="1"/>
  <c r="C43" i="4"/>
  <c r="E43" i="4" s="1"/>
  <c r="G43" i="4" s="1"/>
  <c r="H43" i="4" s="1"/>
  <c r="C52" i="4"/>
  <c r="E52" i="4" s="1"/>
  <c r="G52" i="4" s="1"/>
  <c r="C64" i="4"/>
  <c r="E64" i="4" s="1"/>
  <c r="G64" i="4" s="1"/>
  <c r="H64" i="4" s="1"/>
  <c r="C57" i="4"/>
  <c r="E57" i="4" s="1"/>
  <c r="G57" i="4" s="1"/>
  <c r="I57" i="4" s="1"/>
  <c r="J57" i="4" s="1"/>
  <c r="C53" i="4"/>
  <c r="E53" i="4" s="1"/>
  <c r="G53" i="4" s="1"/>
  <c r="I53" i="4" s="1"/>
  <c r="J53" i="4" s="1"/>
  <c r="C49" i="4"/>
  <c r="E49" i="4" s="1"/>
  <c r="G49" i="4" s="1"/>
  <c r="I49" i="4" s="1"/>
  <c r="J49" i="4" s="1"/>
  <c r="C65" i="4"/>
  <c r="E65" i="4" s="1"/>
  <c r="G65" i="4" s="1"/>
  <c r="I65" i="4" s="1"/>
  <c r="J65" i="4" s="1"/>
  <c r="C59" i="4"/>
  <c r="E59" i="4" s="1"/>
  <c r="G59" i="4" s="1"/>
  <c r="C67" i="4"/>
  <c r="E67" i="4" s="1"/>
  <c r="G67" i="4" s="1"/>
  <c r="C63" i="4"/>
  <c r="E63" i="4" s="1"/>
  <c r="G63" i="4" s="1"/>
  <c r="C58" i="4"/>
  <c r="E58" i="4" s="1"/>
  <c r="G58" i="4" s="1"/>
  <c r="C55" i="4"/>
  <c r="E55" i="4" s="1"/>
  <c r="G55" i="4" s="1"/>
  <c r="C54" i="4"/>
  <c r="E54" i="4" s="1"/>
  <c r="G54" i="4" s="1"/>
  <c r="C51" i="4"/>
  <c r="E51" i="4" s="1"/>
  <c r="G51" i="4" s="1"/>
  <c r="C50" i="4"/>
  <c r="E50" i="4" s="1"/>
  <c r="G50" i="4" s="1"/>
  <c r="C45" i="4"/>
  <c r="E45" i="4" s="1"/>
  <c r="G45" i="4" s="1"/>
  <c r="C42" i="4"/>
  <c r="E42" i="4" s="1"/>
  <c r="G42" i="4" s="1"/>
  <c r="C41" i="4"/>
  <c r="E41" i="4" s="1"/>
  <c r="G41" i="4" s="1"/>
  <c r="C47" i="4"/>
  <c r="E47" i="4" s="1"/>
  <c r="G47" i="4" s="1"/>
  <c r="C40" i="4"/>
  <c r="E40" i="4" s="1"/>
  <c r="D39" i="4"/>
  <c r="E39" i="4" s="1"/>
  <c r="G39" i="4" s="1"/>
  <c r="C44" i="4"/>
  <c r="E44" i="4" s="1"/>
  <c r="G44" i="4" s="1"/>
  <c r="C46" i="4"/>
  <c r="E46" i="4" s="1"/>
  <c r="G46" i="4" s="1"/>
  <c r="C60" i="4"/>
  <c r="E60" i="4" s="1"/>
  <c r="G60" i="4" s="1"/>
  <c r="C61" i="4"/>
  <c r="E61" i="4" s="1"/>
  <c r="G61" i="4" s="1"/>
  <c r="C62" i="4"/>
  <c r="E62" i="4" s="1"/>
  <c r="G62" i="4" s="1"/>
  <c r="C66" i="4"/>
  <c r="E66" i="4" s="1"/>
  <c r="G66" i="4" s="1"/>
  <c r="G40" i="4" l="1"/>
  <c r="E4" i="4" s="1"/>
  <c r="E8" i="4"/>
  <c r="B15" i="4" s="1"/>
  <c r="I43" i="4"/>
  <c r="J43" i="4" s="1"/>
  <c r="H53" i="4"/>
  <c r="H49" i="4"/>
  <c r="H57" i="4"/>
  <c r="H52" i="4"/>
  <c r="I52" i="4"/>
  <c r="J52" i="4" s="1"/>
  <c r="B14" i="4"/>
  <c r="I64" i="4"/>
  <c r="J64" i="4" s="1"/>
  <c r="I48" i="4"/>
  <c r="J48" i="4" s="1"/>
  <c r="I56" i="4"/>
  <c r="J56" i="4" s="1"/>
  <c r="H65" i="4"/>
  <c r="A19" i="4"/>
  <c r="I62" i="4"/>
  <c r="J62" i="4" s="1"/>
  <c r="H62" i="4"/>
  <c r="I60" i="4"/>
  <c r="J60" i="4" s="1"/>
  <c r="H60" i="4"/>
  <c r="I44" i="4"/>
  <c r="J44" i="4" s="1"/>
  <c r="H44" i="4"/>
  <c r="I41" i="4"/>
  <c r="J41" i="4" s="1"/>
  <c r="H41" i="4"/>
  <c r="H38" i="4"/>
  <c r="I38" i="4"/>
  <c r="J38" i="4" s="1"/>
  <c r="H51" i="4"/>
  <c r="I51" i="4"/>
  <c r="J51" i="4" s="1"/>
  <c r="H54" i="4"/>
  <c r="I54" i="4"/>
  <c r="J54" i="4" s="1"/>
  <c r="H63" i="4"/>
  <c r="I63" i="4"/>
  <c r="J63" i="4" s="1"/>
  <c r="H59" i="4"/>
  <c r="I59" i="4"/>
  <c r="J59" i="4" s="1"/>
  <c r="I66" i="4"/>
  <c r="J66" i="4" s="1"/>
  <c r="H66" i="4"/>
  <c r="I61" i="4"/>
  <c r="J61" i="4" s="1"/>
  <c r="H61" i="4"/>
  <c r="H46" i="4"/>
  <c r="I46" i="4"/>
  <c r="J46" i="4" s="1"/>
  <c r="H39" i="4"/>
  <c r="I39" i="4"/>
  <c r="J39" i="4" s="1"/>
  <c r="H47" i="4"/>
  <c r="I47" i="4"/>
  <c r="J47" i="4" s="1"/>
  <c r="I42" i="4"/>
  <c r="J42" i="4" s="1"/>
  <c r="H42" i="4"/>
  <c r="I45" i="4"/>
  <c r="J45" i="4" s="1"/>
  <c r="H45" i="4"/>
  <c r="H50" i="4"/>
  <c r="I50" i="4"/>
  <c r="J50" i="4" s="1"/>
  <c r="H55" i="4"/>
  <c r="I55" i="4"/>
  <c r="J55" i="4" s="1"/>
  <c r="H58" i="4"/>
  <c r="I58" i="4"/>
  <c r="J58" i="4" s="1"/>
  <c r="I67" i="4"/>
  <c r="J67" i="4" s="1"/>
  <c r="H67" i="4"/>
  <c r="C14" i="4" l="1"/>
  <c r="C15" i="4" s="1"/>
  <c r="I40" i="4"/>
  <c r="J40" i="4" s="1"/>
  <c r="H40" i="4"/>
  <c r="E5" i="4"/>
  <c r="G12" i="4" s="1"/>
  <c r="E12" i="4" s="1"/>
  <c r="E6" i="4"/>
  <c r="B17" i="4"/>
  <c r="B16" i="4"/>
  <c r="B18" i="4"/>
  <c r="B19" i="4"/>
  <c r="A20" i="4"/>
  <c r="E7" i="4" l="1"/>
  <c r="C16" i="4"/>
  <c r="C17" i="4" s="1"/>
  <c r="C18" i="4" s="1"/>
  <c r="C19" i="4" s="1"/>
  <c r="A21" i="4"/>
  <c r="B20" i="4"/>
  <c r="C20" i="4" l="1"/>
  <c r="A22" i="4"/>
  <c r="B21" i="4"/>
  <c r="C21" i="4" l="1"/>
  <c r="A23" i="4"/>
  <c r="B22" i="4"/>
  <c r="C22" i="4" l="1"/>
  <c r="A24" i="4"/>
  <c r="B23" i="4"/>
  <c r="C23" i="4" l="1"/>
  <c r="A25" i="4"/>
  <c r="B24" i="4"/>
  <c r="C24" i="4" l="1"/>
  <c r="A26" i="4"/>
  <c r="B25" i="4"/>
  <c r="C25" i="4" l="1"/>
  <c r="A27" i="4"/>
  <c r="B26" i="4"/>
  <c r="C26" i="4" l="1"/>
  <c r="A28" i="4"/>
  <c r="B27" i="4"/>
  <c r="C27" i="4" l="1"/>
  <c r="A29" i="4"/>
  <c r="B28" i="4"/>
  <c r="C28" i="4" l="1"/>
  <c r="A30" i="4"/>
  <c r="B29" i="4"/>
  <c r="C29" i="4" l="1"/>
  <c r="A31" i="4"/>
  <c r="B30" i="4"/>
  <c r="C30" i="4" l="1"/>
  <c r="A32" i="4"/>
  <c r="B31" i="4"/>
  <c r="C31" i="4" l="1"/>
  <c r="A33" i="4"/>
  <c r="B32" i="4"/>
  <c r="C32" i="4" l="1"/>
  <c r="A34" i="4"/>
  <c r="B33" i="4"/>
  <c r="C33" i="4" l="1"/>
  <c r="B34" i="4"/>
  <c r="C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3" authorId="0" shapeId="0" xr:uid="{2A35335E-1586-46BB-9A65-B3DA6044D05F}">
      <text>
        <r>
          <rPr>
            <b/>
            <sz val="9"/>
            <color indexed="81"/>
            <rFont val="Tahoma"/>
            <family val="2"/>
          </rPr>
          <t>Probability of EXACTLY x number in the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80D199E-4A81-4D2B-A95E-F95AD7EB0587}">
      <text>
        <r>
          <rPr>
            <b/>
            <sz val="9"/>
            <color indexed="81"/>
            <rFont val="Tahoma"/>
            <family val="2"/>
          </rPr>
          <t>Probability of LESS THAN (&lt;=) X Number in the SYSTEM</t>
        </r>
      </text>
    </comment>
  </commentList>
</comments>
</file>

<file path=xl/sharedStrings.xml><?xml version="1.0" encoding="utf-8"?>
<sst xmlns="http://schemas.openxmlformats.org/spreadsheetml/2006/main" count="96" uniqueCount="45">
  <si>
    <t>Input Data</t>
  </si>
  <si>
    <t>Operating Characteristics</t>
  </si>
  <si>
    <t>Number of servers (s)</t>
  </si>
  <si>
    <t>Average number of customers in the system (L)</t>
  </si>
  <si>
    <t>Average time in the system (W)</t>
  </si>
  <si>
    <t>Probabilities</t>
  </si>
  <si>
    <t>Computations</t>
  </si>
  <si>
    <t>n or s</t>
  </si>
  <si>
    <t>(lam/mu)^n/n!</t>
  </si>
  <si>
    <t>Cumsum(n-1)</t>
  </si>
  <si>
    <t>term2</t>
  </si>
  <si>
    <t>P0(s)</t>
  </si>
  <si>
    <t>Rho(s)</t>
  </si>
  <si>
    <t>Lq(s)</t>
  </si>
  <si>
    <t>L(s)</t>
  </si>
  <si>
    <t>Wq(s)</t>
  </si>
  <si>
    <t>W(S)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</si>
  <si>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</si>
  <si>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</si>
  <si>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</si>
  <si>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</si>
  <si>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</si>
  <si>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</si>
  <si>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t>Cum. Prob</t>
  </si>
  <si>
    <t>Prob</t>
  </si>
  <si>
    <t>per time</t>
  </si>
  <si>
    <t>nmbr</t>
  </si>
  <si>
    <t>Cost of Service</t>
  </si>
  <si>
    <t>Cost of Waiting</t>
  </si>
  <si>
    <t>%</t>
  </si>
  <si>
    <t>in queue</t>
  </si>
  <si>
    <t>in system</t>
  </si>
  <si>
    <t>empty</t>
  </si>
  <si>
    <t>per</t>
  </si>
  <si>
    <t>Hour</t>
  </si>
  <si>
    <t>Template MMs</t>
  </si>
  <si>
    <t>Number In System</t>
  </si>
  <si>
    <t>Servers, S</t>
  </si>
  <si>
    <t>Total Cost</t>
  </si>
  <si>
    <t>Cs</t>
  </si>
  <si>
    <t>Cw</t>
  </si>
  <si>
    <t>Queue Time</t>
  </si>
  <si>
    <t>Orig Service Rate</t>
  </si>
  <si>
    <t>Orig Queue Time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</si>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</sst>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"/>
    <numFmt numFmtId="166" formatCode="0.000"/>
    <numFmt numFmtId="167" formatCode="0.0%"/>
    <numFmt numFmtId="172" formatCode="#,##0.000"/>
  </numFmts>
  <fonts count="19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4"/>
      <color indexed="16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</font>
    <font>
      <b/>
      <sz val="11"/>
      <color rgb="FF3F3F3F"/>
      <name val="Calibri"/>
      <family val="2"/>
      <scheme val="minor"/>
    </font>
    <font>
      <sz val="24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medium">
        <color indexed="21"/>
      </left>
      <right/>
      <top style="medium">
        <color indexed="21"/>
      </top>
      <bottom/>
      <diagonal/>
    </border>
    <border>
      <left style="thin">
        <color indexed="64"/>
      </left>
      <right style="medium">
        <color indexed="21"/>
      </right>
      <top style="medium">
        <color indexed="21"/>
      </top>
      <bottom style="thin">
        <color indexed="64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 style="medium">
        <color indexed="21"/>
      </left>
      <right/>
      <top/>
      <bottom/>
      <diagonal/>
    </border>
    <border>
      <left style="thin">
        <color indexed="64"/>
      </left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medium">
        <color indexed="20"/>
      </left>
      <right/>
      <top/>
      <bottom/>
      <diagonal/>
    </border>
    <border>
      <left/>
      <right style="medium">
        <color indexed="20"/>
      </right>
      <top/>
      <bottom/>
      <diagonal/>
    </border>
    <border>
      <left style="medium">
        <color indexed="21"/>
      </left>
      <right/>
      <top/>
      <bottom style="medium">
        <color indexed="21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/>
      <right/>
      <top style="medium">
        <color indexed="20"/>
      </top>
      <bottom/>
      <diagonal/>
    </border>
    <border>
      <left/>
      <right style="medium">
        <color indexed="20"/>
      </right>
      <top style="medium">
        <color indexed="20"/>
      </top>
      <bottom/>
      <diagonal/>
    </border>
    <border>
      <left/>
      <right/>
      <top/>
      <bottom style="medium">
        <color indexed="20"/>
      </bottom>
      <diagonal/>
    </border>
    <border>
      <left style="thin">
        <color indexed="64"/>
      </left>
      <right style="medium">
        <color indexed="2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9" fontId="10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7" fillId="6" borderId="16" applyNumberFormat="0" applyAlignment="0" applyProtection="0"/>
  </cellStyleXfs>
  <cellXfs count="5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9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165" fontId="4" fillId="2" borderId="0" xfId="0" applyNumberFormat="1" applyFont="1" applyFill="1" applyBorder="1" applyAlignment="1">
      <alignment horizontal="right"/>
    </xf>
    <xf numFmtId="0" fontId="4" fillId="0" borderId="9" xfId="0" applyFont="1" applyBorder="1" applyAlignment="1">
      <alignment horizontal="center"/>
    </xf>
    <xf numFmtId="165" fontId="4" fillId="2" borderId="13" xfId="0" applyNumberFormat="1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Fill="1" applyBorder="1"/>
    <xf numFmtId="0" fontId="11" fillId="3" borderId="2" xfId="0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5" fontId="4" fillId="2" borderId="7" xfId="0" applyNumberFormat="1" applyFont="1" applyFill="1" applyBorder="1" applyAlignment="1">
      <alignment horizontal="center"/>
    </xf>
    <xf numFmtId="165" fontId="4" fillId="2" borderId="10" xfId="0" applyNumberFormat="1" applyFont="1" applyFill="1" applyBorder="1" applyAlignment="1">
      <alignment horizontal="center"/>
    </xf>
    <xf numFmtId="0" fontId="11" fillId="3" borderId="14" xfId="0" applyNumberFormat="1" applyFont="1" applyFill="1" applyBorder="1" applyAlignment="1">
      <alignment horizontal="center"/>
    </xf>
    <xf numFmtId="0" fontId="3" fillId="5" borderId="0" xfId="0" applyFont="1" applyFill="1" applyAlignment="1"/>
    <xf numFmtId="0" fontId="4" fillId="5" borderId="0" xfId="0" applyFont="1" applyFill="1"/>
    <xf numFmtId="0" fontId="14" fillId="0" borderId="0" xfId="0" applyFont="1"/>
    <xf numFmtId="0" fontId="14" fillId="4" borderId="15" xfId="0" applyFont="1" applyFill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167" fontId="11" fillId="2" borderId="12" xfId="8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15" fillId="0" borderId="0" xfId="0" applyNumberFormat="1" applyFont="1" applyAlignment="1">
      <alignment horizontal="center"/>
    </xf>
    <xf numFmtId="0" fontId="18" fillId="0" borderId="0" xfId="0" applyFont="1"/>
    <xf numFmtId="8" fontId="4" fillId="0" borderId="0" xfId="0" applyNumberFormat="1" applyFont="1"/>
    <xf numFmtId="44" fontId="4" fillId="0" borderId="0" xfId="13" applyFont="1" applyAlignment="1">
      <alignment wrapText="1"/>
    </xf>
    <xf numFmtId="44" fontId="4" fillId="0" borderId="0" xfId="13" applyFont="1"/>
    <xf numFmtId="44" fontId="17" fillId="6" borderId="16" xfId="14" applyNumberFormat="1"/>
    <xf numFmtId="0" fontId="14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4" fontId="4" fillId="0" borderId="0" xfId="0" applyNumberFormat="1" applyFont="1" applyAlignment="1">
      <alignment wrapText="1"/>
    </xf>
    <xf numFmtId="4" fontId="4" fillId="0" borderId="0" xfId="0" applyNumberFormat="1" applyFont="1"/>
    <xf numFmtId="167" fontId="4" fillId="0" borderId="0" xfId="0" applyNumberFormat="1" applyFont="1"/>
    <xf numFmtId="172" fontId="4" fillId="0" borderId="0" xfId="0" applyNumberFormat="1" applyFont="1"/>
    <xf numFmtId="10" fontId="4" fillId="0" borderId="0" xfId="0" applyNumberFormat="1" applyFont="1"/>
  </cellXfs>
  <cellStyles count="15">
    <cellStyle name="Comma 2" xfId="11" xr:uid="{00000000-0005-0000-0000-000000000000}"/>
    <cellStyle name="Currency" xfId="13" builtinId="4"/>
    <cellStyle name="Currency 2" xfId="12" xr:uid="{00000000-0005-0000-0000-000001000000}"/>
    <cellStyle name="F2" xfId="1" xr:uid="{00000000-0005-0000-0000-000002000000}"/>
    <cellStyle name="F3" xfId="2" xr:uid="{00000000-0005-0000-0000-000003000000}"/>
    <cellStyle name="F4" xfId="3" xr:uid="{00000000-0005-0000-0000-000004000000}"/>
    <cellStyle name="F5" xfId="4" xr:uid="{00000000-0005-0000-0000-000005000000}"/>
    <cellStyle name="F6" xfId="5" xr:uid="{00000000-0005-0000-0000-000006000000}"/>
    <cellStyle name="F7" xfId="6" xr:uid="{00000000-0005-0000-0000-000007000000}"/>
    <cellStyle name="F8" xfId="7" xr:uid="{00000000-0005-0000-0000-000008000000}"/>
    <cellStyle name="Normal" xfId="0" builtinId="0"/>
    <cellStyle name="Normal 2" xfId="9" xr:uid="{00000000-0005-0000-0000-00000A000000}"/>
    <cellStyle name="Output" xfId="14" builtinId="21"/>
    <cellStyle name="Percent" xfId="8" builtinId="5"/>
    <cellStyle name="Percent 2" xfId="10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129888</xdr:colOff>
      <xdr:row>0</xdr:row>
      <xdr:rowOff>216478</xdr:rowOff>
    </xdr:from>
    <xdr:to>
      <xdr:col>26</xdr:col>
      <xdr:colOff>151490</xdr:colOff>
      <xdr:row>33</xdr:row>
      <xdr:rowOff>166379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792BB9-9E20-439E-8EFB-882C0F3E3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1297" y="216478"/>
          <a:ext cx="7295238" cy="5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129888</xdr:colOff>
      <xdr:row>0</xdr:row>
      <xdr:rowOff>216478</xdr:rowOff>
    </xdr:from>
    <xdr:to>
      <xdr:col>26</xdr:col>
      <xdr:colOff>151490</xdr:colOff>
      <xdr:row>33</xdr:row>
      <xdr:rowOff>166379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813BA-2DAE-47F1-AE18-A8E40353F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1213" y="216478"/>
          <a:ext cx="7336802" cy="5864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69"/>
  <sheetViews>
    <sheetView showGridLines="0" zoomScale="110" zoomScaleNormal="110" workbookViewId="0">
      <selection activeCell="B38" sqref="B38"/>
    </sheetView>
  </sheetViews>
  <sheetFormatPr defaultColWidth="9.140625" defaultRowHeight="12.75" x14ac:dyDescent="0.2"/>
  <cols>
    <col min="1" max="1" width="20.42578125" style="1" customWidth="1"/>
    <col min="2" max="2" width="13" style="1" customWidth="1"/>
    <col min="3" max="3" width="20" style="1" bestFit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6.140625" style="1" customWidth="1"/>
    <col min="8" max="8" width="15.7109375" style="1" bestFit="1" customWidth="1"/>
    <col min="9" max="9" width="13.7109375" style="1" bestFit="1" customWidth="1"/>
    <col min="10" max="16384" width="9.140625" style="1"/>
  </cols>
  <sheetData>
    <row r="1" spans="1:13" ht="18" x14ac:dyDescent="0.25">
      <c r="A1" s="29" t="s">
        <v>35</v>
      </c>
      <c r="B1" s="29"/>
      <c r="C1" s="29"/>
      <c r="D1" s="30"/>
    </row>
    <row r="2" spans="1:13" ht="13.5" thickBot="1" x14ac:dyDescent="0.25">
      <c r="A2" s="2" t="s">
        <v>0</v>
      </c>
      <c r="C2" s="31" t="s">
        <v>33</v>
      </c>
      <c r="D2" s="3" t="s">
        <v>1</v>
      </c>
    </row>
    <row r="3" spans="1:13" ht="18" x14ac:dyDescent="0.25">
      <c r="A3" s="4" t="s">
        <v>17</v>
      </c>
      <c r="B3" s="24">
        <v>20</v>
      </c>
      <c r="C3" s="1" t="s">
        <v>34</v>
      </c>
      <c r="D3" s="5" t="s">
        <v>18</v>
      </c>
      <c r="E3" s="35">
        <f>B3/(B4*B5)</f>
        <v>0.74581666572885175</v>
      </c>
      <c r="F3" s="23" t="s">
        <v>29</v>
      </c>
      <c r="G3" s="23"/>
      <c r="H3" s="39"/>
      <c r="I3" s="39"/>
      <c r="J3" s="1" t="s">
        <v>44</v>
      </c>
      <c r="K3" s="21" t="s">
        <v>29</v>
      </c>
    </row>
    <row r="4" spans="1:13" ht="18.75" x14ac:dyDescent="0.3">
      <c r="A4" s="6" t="s">
        <v>19</v>
      </c>
      <c r="B4" s="25">
        <v>5.3632483474889732</v>
      </c>
      <c r="C4" s="1" t="s">
        <v>34</v>
      </c>
      <c r="D4" s="7" t="s">
        <v>20</v>
      </c>
      <c r="E4" s="33">
        <f>VLOOKUP($B$5,$A$38:$G$67,7,)</f>
        <v>1.3334025660469337</v>
      </c>
      <c r="F4" s="23" t="s">
        <v>30</v>
      </c>
      <c r="G4" s="23"/>
      <c r="H4" s="39" t="s">
        <v>43</v>
      </c>
      <c r="I4" s="45">
        <v>6.6493506493506498</v>
      </c>
      <c r="J4" s="48">
        <v>4</v>
      </c>
      <c r="K4" s="47">
        <f>(J4-I4)/((I4+J4)/2)</f>
        <v>-0.49756097560975615</v>
      </c>
      <c r="M4" s="48"/>
    </row>
    <row r="5" spans="1:13" ht="18.75" thickBot="1" x14ac:dyDescent="0.3">
      <c r="A5" s="8" t="s">
        <v>2</v>
      </c>
      <c r="B5" s="28">
        <v>5</v>
      </c>
      <c r="C5" s="1" t="s">
        <v>26</v>
      </c>
      <c r="D5" s="7" t="s">
        <v>3</v>
      </c>
      <c r="E5" s="33">
        <f>E4+B3/B4</f>
        <v>5.0624858946911928</v>
      </c>
      <c r="F5" s="23" t="s">
        <v>31</v>
      </c>
      <c r="G5" s="36"/>
      <c r="H5" s="36" t="s">
        <v>42</v>
      </c>
      <c r="I5" s="1">
        <v>5</v>
      </c>
      <c r="J5" s="46">
        <f>B4</f>
        <v>5.3632483474889732</v>
      </c>
      <c r="K5" s="49">
        <f>(J5-I5)/((I5+J5)/2)</f>
        <v>7.0103182961351818E-2</v>
      </c>
      <c r="M5" s="48"/>
    </row>
    <row r="6" spans="1:13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6.6670128302346685E-2</v>
      </c>
      <c r="F6" s="23" t="str">
        <f>C3</f>
        <v>Hour</v>
      </c>
      <c r="G6" s="37"/>
      <c r="H6" s="37"/>
    </row>
    <row r="7" spans="1:13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0.25312429473455961</v>
      </c>
      <c r="F7" s="23" t="str">
        <f>C3</f>
        <v>Hour</v>
      </c>
      <c r="G7" s="37"/>
      <c r="H7" s="37"/>
    </row>
    <row r="8" spans="1:13" ht="19.5" thickBot="1" x14ac:dyDescent="0.35">
      <c r="D8" s="9" t="s">
        <v>22</v>
      </c>
      <c r="E8" s="34">
        <f>VLOOKUP($B$5,$A$38:$G$67,5)</f>
        <v>1.9221804385945854E-2</v>
      </c>
      <c r="F8" s="23" t="s">
        <v>32</v>
      </c>
    </row>
    <row r="10" spans="1:13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13" x14ac:dyDescent="0.2">
      <c r="A11" s="10"/>
      <c r="D11" s="44" t="s">
        <v>37</v>
      </c>
      <c r="E11" s="1" t="s">
        <v>38</v>
      </c>
      <c r="F11" s="1" t="s">
        <v>39</v>
      </c>
      <c r="G11" s="1" t="s">
        <v>40</v>
      </c>
      <c r="I11" s="1" t="s">
        <v>41</v>
      </c>
    </row>
    <row r="12" spans="1:13" s="12" customFormat="1" ht="13.5" thickBot="1" x14ac:dyDescent="0.25">
      <c r="A12" s="11" t="s">
        <v>5</v>
      </c>
      <c r="C12" s="22"/>
      <c r="D12" s="43">
        <v>5</v>
      </c>
      <c r="E12" s="40">
        <f>F12+G12</f>
        <v>226.56214736727981</v>
      </c>
      <c r="F12" s="40">
        <f>B6*B5</f>
        <v>100</v>
      </c>
      <c r="G12" s="40">
        <f>B7*E5</f>
        <v>126.56214736727982</v>
      </c>
      <c r="I12" s="45">
        <f>E6*60</f>
        <v>4.0002076981408008</v>
      </c>
    </row>
    <row r="13" spans="1:13" ht="15" x14ac:dyDescent="0.25">
      <c r="A13" s="13" t="s">
        <v>36</v>
      </c>
      <c r="B13" s="14" t="s">
        <v>24</v>
      </c>
      <c r="C13" s="15" t="s">
        <v>23</v>
      </c>
      <c r="D13" s="43">
        <f>D12+1</f>
        <v>6</v>
      </c>
      <c r="E13" s="42">
        <f t="dataTable" ref="E13:G27" dt2D="0" dtr="0" r1="B5"/>
        <v>222.38005066273411</v>
      </c>
      <c r="F13" s="42">
        <v>120</v>
      </c>
      <c r="G13" s="42">
        <v>102.38005066273412</v>
      </c>
    </row>
    <row r="14" spans="1:13" x14ac:dyDescent="0.2">
      <c r="A14" s="16">
        <v>0</v>
      </c>
      <c r="B14" s="17">
        <f>VLOOKUP(B5,A37:E67,5)</f>
        <v>1.9221804385945854E-2</v>
      </c>
      <c r="C14" s="26">
        <f>B14</f>
        <v>1.9221804385945854E-2</v>
      </c>
      <c r="D14" s="43">
        <f t="shared" ref="D14:D29" si="0">D13+1</f>
        <v>7</v>
      </c>
      <c r="E14" s="41">
        <v>236.09044330751314</v>
      </c>
      <c r="F14" s="41">
        <v>140</v>
      </c>
      <c r="G14" s="41">
        <v>96.090443307513141</v>
      </c>
    </row>
    <row r="15" spans="1:13" x14ac:dyDescent="0.2">
      <c r="A15" s="16">
        <f t="shared" ref="A15:A34" si="1">A14+1</f>
        <v>1</v>
      </c>
      <c r="B15" s="17">
        <f t="shared" ref="B15:B34" si="2">IF(A15&lt;=$B$5,($B$3/$B$4)^A15*$E$8/FACT(A15),($B$3/$B$4)^A15*$E$8/(FACT($B$5)*$B$5^(A15-$B$5)))</f>
        <v>7.1679710282091774E-2</v>
      </c>
      <c r="C15" s="26">
        <f t="shared" ref="C15:C34" si="3">C14+B15</f>
        <v>9.0901514668037628E-2</v>
      </c>
      <c r="D15" s="43">
        <f t="shared" si="0"/>
        <v>8</v>
      </c>
      <c r="E15" s="41">
        <v>254.13313561970509</v>
      </c>
      <c r="F15" s="41">
        <v>160</v>
      </c>
      <c r="G15" s="41">
        <v>94.133135619705087</v>
      </c>
    </row>
    <row r="16" spans="1:13" x14ac:dyDescent="0.2">
      <c r="A16" s="16">
        <f t="shared" si="1"/>
        <v>2</v>
      </c>
      <c r="B16" s="17">
        <f t="shared" si="2"/>
        <v>0.13364980630749942</v>
      </c>
      <c r="C16" s="26">
        <f t="shared" si="3"/>
        <v>0.22455132097553704</v>
      </c>
      <c r="D16" s="43">
        <f t="shared" si="0"/>
        <v>9</v>
      </c>
      <c r="E16" s="41">
        <v>273.50539554503507</v>
      </c>
      <c r="F16" s="41">
        <v>180</v>
      </c>
      <c r="G16" s="41">
        <v>93.505395545035043</v>
      </c>
    </row>
    <row r="17" spans="1:7" x14ac:dyDescent="0.2">
      <c r="A17" s="16">
        <f t="shared" si="1"/>
        <v>3</v>
      </c>
      <c r="B17" s="17">
        <f t="shared" si="2"/>
        <v>0.16613042152594348</v>
      </c>
      <c r="C17" s="26">
        <f t="shared" si="3"/>
        <v>0.39068174250148052</v>
      </c>
      <c r="D17" s="43">
        <f t="shared" si="0"/>
        <v>10</v>
      </c>
      <c r="E17" s="41">
        <v>293.30863886228508</v>
      </c>
      <c r="F17" s="41">
        <v>200</v>
      </c>
      <c r="G17" s="41">
        <v>93.308638862285093</v>
      </c>
    </row>
    <row r="18" spans="1:7" x14ac:dyDescent="0.2">
      <c r="A18" s="16">
        <f t="shared" si="1"/>
        <v>4</v>
      </c>
      <c r="B18" s="17">
        <f t="shared" si="2"/>
        <v>0.15487854632325976</v>
      </c>
      <c r="C18" s="26">
        <f t="shared" si="3"/>
        <v>0.54556028882474028</v>
      </c>
      <c r="D18" s="43">
        <f t="shared" si="0"/>
        <v>11</v>
      </c>
      <c r="E18" s="41">
        <v>313.24971204374367</v>
      </c>
      <c r="F18" s="41">
        <v>220</v>
      </c>
      <c r="G18" s="41">
        <v>93.249712043743642</v>
      </c>
    </row>
    <row r="19" spans="1:7" x14ac:dyDescent="0.2">
      <c r="A19" s="16">
        <f t="shared" si="1"/>
        <v>5</v>
      </c>
      <c r="B19" s="17">
        <f t="shared" si="2"/>
        <v>0.11551100101174509</v>
      </c>
      <c r="C19" s="26">
        <f t="shared" si="3"/>
        <v>0.66107128983648533</v>
      </c>
      <c r="D19" s="43">
        <f t="shared" si="0"/>
        <v>12</v>
      </c>
      <c r="E19" s="41">
        <v>333.23301211328157</v>
      </c>
      <c r="F19" s="41">
        <v>240</v>
      </c>
      <c r="G19" s="41">
        <v>93.233012113281603</v>
      </c>
    </row>
    <row r="20" spans="1:7" x14ac:dyDescent="0.2">
      <c r="A20" s="16">
        <f t="shared" si="1"/>
        <v>6</v>
      </c>
      <c r="B20" s="17">
        <f t="shared" si="2"/>
        <v>8.6150029629581765E-2</v>
      </c>
      <c r="C20" s="26">
        <f t="shared" si="3"/>
        <v>0.74722131946606707</v>
      </c>
      <c r="D20" s="43">
        <f t="shared" si="0"/>
        <v>13</v>
      </c>
      <c r="E20" s="41">
        <v>353.22854965629193</v>
      </c>
      <c r="F20" s="41">
        <v>260</v>
      </c>
      <c r="G20" s="41">
        <v>93.228549656291918</v>
      </c>
    </row>
    <row r="21" spans="1:7" x14ac:dyDescent="0.2">
      <c r="A21" s="16">
        <f t="shared" si="1"/>
        <v>7</v>
      </c>
      <c r="B21" s="17">
        <f t="shared" si="2"/>
        <v>6.4252127850776442E-2</v>
      </c>
      <c r="C21" s="26">
        <f t="shared" si="3"/>
        <v>0.81147344731684345</v>
      </c>
      <c r="D21" s="43">
        <f t="shared" si="0"/>
        <v>14</v>
      </c>
      <c r="E21" s="41">
        <v>373.22742594585429</v>
      </c>
      <c r="F21" s="41">
        <v>280</v>
      </c>
      <c r="G21" s="41">
        <v>93.227425945854293</v>
      </c>
    </row>
    <row r="22" spans="1:7" x14ac:dyDescent="0.2">
      <c r="A22" s="16">
        <f t="shared" si="1"/>
        <v>8</v>
      </c>
      <c r="B22" s="17">
        <f t="shared" si="2"/>
        <v>4.792030775964997E-2</v>
      </c>
      <c r="C22" s="26">
        <f t="shared" si="3"/>
        <v>0.8593937550764934</v>
      </c>
      <c r="D22" s="43">
        <f t="shared" si="0"/>
        <v>15</v>
      </c>
      <c r="E22" s="41">
        <v>393.22715902605034</v>
      </c>
      <c r="F22" s="41">
        <v>300</v>
      </c>
      <c r="G22" s="41">
        <v>93.227159026050316</v>
      </c>
    </row>
    <row r="23" spans="1:7" x14ac:dyDescent="0.2">
      <c r="A23" s="16">
        <f t="shared" si="1"/>
        <v>9</v>
      </c>
      <c r="B23" s="17">
        <f t="shared" si="2"/>
        <v>3.5739764154002561E-2</v>
      </c>
      <c r="C23" s="26">
        <f t="shared" si="3"/>
        <v>0.895133519230496</v>
      </c>
      <c r="D23" s="43">
        <f t="shared" si="0"/>
        <v>16</v>
      </c>
      <c r="E23" s="41">
        <v>413.22709911626845</v>
      </c>
      <c r="F23" s="41">
        <v>320</v>
      </c>
      <c r="G23" s="41">
        <v>93.227099116268448</v>
      </c>
    </row>
    <row r="24" spans="1:7" x14ac:dyDescent="0.2">
      <c r="A24" s="16">
        <f t="shared" si="1"/>
        <v>10</v>
      </c>
      <c r="B24" s="17">
        <f t="shared" si="2"/>
        <v>2.6655311735273721E-2</v>
      </c>
      <c r="C24" s="26">
        <f t="shared" si="3"/>
        <v>0.92178883096576969</v>
      </c>
      <c r="D24" s="43">
        <f t="shared" si="0"/>
        <v>17</v>
      </c>
      <c r="E24" s="41">
        <v>433.22708638447608</v>
      </c>
      <c r="F24" s="41">
        <v>340</v>
      </c>
      <c r="G24" s="41">
        <v>93.227086384476081</v>
      </c>
    </row>
    <row r="25" spans="1:7" x14ac:dyDescent="0.2">
      <c r="A25" s="16">
        <f t="shared" si="1"/>
        <v>11</v>
      </c>
      <c r="B25" s="17">
        <f t="shared" si="2"/>
        <v>1.9879975722364985E-2</v>
      </c>
      <c r="C25" s="26">
        <f t="shared" si="3"/>
        <v>0.94166880668813469</v>
      </c>
      <c r="D25" s="43">
        <f t="shared" si="0"/>
        <v>18</v>
      </c>
      <c r="E25" s="41">
        <v>453.22708381712397</v>
      </c>
      <c r="F25" s="41">
        <v>360</v>
      </c>
      <c r="G25" s="41">
        <v>93.227083817123955</v>
      </c>
    </row>
    <row r="26" spans="1:7" x14ac:dyDescent="0.2">
      <c r="A26" s="16">
        <f t="shared" si="1"/>
        <v>12</v>
      </c>
      <c r="B26" s="17">
        <f t="shared" si="2"/>
        <v>1.482681720802477E-2</v>
      </c>
      <c r="C26" s="26">
        <f t="shared" si="3"/>
        <v>0.9564956238961595</v>
      </c>
      <c r="D26" s="43">
        <f t="shared" si="0"/>
        <v>19</v>
      </c>
      <c r="E26" s="41">
        <v>473.22708332484672</v>
      </c>
      <c r="F26" s="41">
        <v>380</v>
      </c>
      <c r="G26" s="41">
        <v>93.227083324846689</v>
      </c>
    </row>
    <row r="27" spans="1:7" x14ac:dyDescent="0.2">
      <c r="A27" s="16">
        <f t="shared" si="1"/>
        <v>13</v>
      </c>
      <c r="B27" s="17">
        <f t="shared" si="2"/>
        <v>1.1058087373460196E-2</v>
      </c>
      <c r="C27" s="26">
        <f t="shared" si="3"/>
        <v>0.96755371126961964</v>
      </c>
      <c r="D27" s="43">
        <f t="shared" si="0"/>
        <v>20</v>
      </c>
      <c r="E27" s="41">
        <v>493.22708323490588</v>
      </c>
      <c r="F27" s="41">
        <v>400</v>
      </c>
      <c r="G27" s="41">
        <v>93.227083234905905</v>
      </c>
    </row>
    <row r="28" spans="1:7" x14ac:dyDescent="0.2">
      <c r="A28" s="16">
        <f t="shared" si="1"/>
        <v>14</v>
      </c>
      <c r="B28" s="17">
        <f t="shared" si="2"/>
        <v>8.2473058542123986E-3</v>
      </c>
      <c r="C28" s="26">
        <f t="shared" si="3"/>
        <v>0.97580101712383205</v>
      </c>
      <c r="D28" s="12"/>
    </row>
    <row r="29" spans="1:7" x14ac:dyDescent="0.2">
      <c r="A29" s="16">
        <f t="shared" si="1"/>
        <v>15</v>
      </c>
      <c r="B29" s="17">
        <f t="shared" si="2"/>
        <v>6.1509781534347316E-3</v>
      </c>
      <c r="C29" s="26">
        <f t="shared" si="3"/>
        <v>0.98195199527726673</v>
      </c>
      <c r="D29" s="12"/>
    </row>
    <row r="30" spans="1:7" x14ac:dyDescent="0.2">
      <c r="A30" s="16">
        <f t="shared" si="1"/>
        <v>16</v>
      </c>
      <c r="B30" s="17">
        <f t="shared" si="2"/>
        <v>4.5875020173656994E-3</v>
      </c>
      <c r="C30" s="26">
        <f t="shared" si="3"/>
        <v>0.98653949729463242</v>
      </c>
    </row>
    <row r="31" spans="1:7" x14ac:dyDescent="0.2">
      <c r="A31" s="16">
        <f t="shared" si="1"/>
        <v>17</v>
      </c>
      <c r="B31" s="17">
        <f t="shared" si="2"/>
        <v>3.4214354586160666E-3</v>
      </c>
      <c r="C31" s="26">
        <f t="shared" si="3"/>
        <v>0.98996093275324848</v>
      </c>
    </row>
    <row r="32" spans="1:7" x14ac:dyDescent="0.2">
      <c r="A32" s="16">
        <f t="shared" si="1"/>
        <v>18</v>
      </c>
      <c r="B32" s="17">
        <f t="shared" si="2"/>
        <v>2.5517635857514988E-3</v>
      </c>
      <c r="C32" s="26">
        <f t="shared" si="3"/>
        <v>0.99251269633899997</v>
      </c>
    </row>
    <row r="33" spans="1:17" x14ac:dyDescent="0.2">
      <c r="A33" s="16">
        <f t="shared" si="1"/>
        <v>19</v>
      </c>
      <c r="B33" s="17">
        <f t="shared" si="2"/>
        <v>1.9031478092534821E-3</v>
      </c>
      <c r="C33" s="26">
        <f t="shared" si="3"/>
        <v>0.99441584414825346</v>
      </c>
    </row>
    <row r="34" spans="1:17" ht="13.5" thickBot="1" x14ac:dyDescent="0.25">
      <c r="A34" s="18">
        <f t="shared" si="1"/>
        <v>20</v>
      </c>
      <c r="B34" s="19">
        <f t="shared" si="2"/>
        <v>1.4193993534866005E-3</v>
      </c>
      <c r="C34" s="27">
        <f t="shared" si="3"/>
        <v>0.99583524350174002</v>
      </c>
    </row>
    <row r="35" spans="1:17" x14ac:dyDescent="0.2">
      <c r="A35" s="1" t="s">
        <v>6</v>
      </c>
      <c r="B35" s="20"/>
      <c r="C35" s="20"/>
    </row>
    <row r="36" spans="1:17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7" x14ac:dyDescent="0.2">
      <c r="A37" s="1">
        <v>0</v>
      </c>
      <c r="B37" s="1">
        <v>1</v>
      </c>
    </row>
    <row r="38" spans="1:17" ht="30" x14ac:dyDescent="0.4">
      <c r="A38" s="1">
        <v>1</v>
      </c>
      <c r="B38" s="21">
        <f t="shared" ref="B38:B67" si="4">($B$3/$B$4)^A38/FACT(A38)</f>
        <v>3.7290833286442586</v>
      </c>
      <c r="C38" s="21">
        <f>SUM(B37:$B$37)</f>
        <v>1</v>
      </c>
      <c r="D38" s="21">
        <f t="shared" ref="D38:D67" si="5">+B38/(1-$B$3/(A38*$B$4))</f>
        <v>-1.3664234028708737</v>
      </c>
      <c r="E38" s="21">
        <f t="shared" ref="E38:E67" si="6">1/(C38+D38)</f>
        <v>-2.7290833286442582</v>
      </c>
      <c r="F38" s="21">
        <f t="shared" ref="F38:F67" si="7">$B$3/($B$4*A38)</f>
        <v>3.7290833286442586</v>
      </c>
      <c r="G38" s="21">
        <f t="shared" ref="G38:G67" si="8">+E38*B38*F38/(1-F38)^2</f>
        <v>-5.0955067315151314</v>
      </c>
      <c r="H38" s="21">
        <f t="shared" ref="H38:H67" si="9">G38+$B$3/$B$4</f>
        <v>-1.3664234028708728</v>
      </c>
      <c r="I38" s="21">
        <f t="shared" ref="I38:I67" si="10">G38/$B$3</f>
        <v>-0.25477533657575657</v>
      </c>
      <c r="J38" s="21">
        <f t="shared" ref="J38:J67" si="11">I38+1/$B$4</f>
        <v>-6.8321170143543636E-2</v>
      </c>
      <c r="Q38" s="38"/>
    </row>
    <row r="39" spans="1:17" x14ac:dyDescent="0.2">
      <c r="A39" s="1">
        <v>2</v>
      </c>
      <c r="B39" s="21">
        <f t="shared" si="4"/>
        <v>6.9530312359862716</v>
      </c>
      <c r="C39" s="21">
        <f>SUM(B$37:$B38)</f>
        <v>4.7290833286442586</v>
      </c>
      <c r="D39" s="21">
        <f t="shared" si="5"/>
        <v>-8.0424478344117869</v>
      </c>
      <c r="E39" s="21">
        <f t="shared" si="6"/>
        <v>-0.30180802572711624</v>
      </c>
      <c r="F39" s="21">
        <f t="shared" si="7"/>
        <v>1.8645416643221293</v>
      </c>
      <c r="G39" s="21">
        <f t="shared" si="8"/>
        <v>-5.2348615686644662</v>
      </c>
      <c r="H39" s="21">
        <f t="shared" si="9"/>
        <v>-1.5057782400202075</v>
      </c>
      <c r="I39" s="21">
        <f t="shared" si="10"/>
        <v>-0.26174307843322331</v>
      </c>
      <c r="J39" s="21">
        <f t="shared" si="11"/>
        <v>-7.5288912001010372E-2</v>
      </c>
    </row>
    <row r="40" spans="1:17" x14ac:dyDescent="0.2">
      <c r="A40" s="1">
        <v>3</v>
      </c>
      <c r="B40" s="21">
        <f t="shared" si="4"/>
        <v>8.6428109552197299</v>
      </c>
      <c r="C40" s="21">
        <f>SUM(B$37:$B39)</f>
        <v>11.682114564630531</v>
      </c>
      <c r="D40" s="21">
        <f t="shared" si="5"/>
        <v>-35.563058222540221</v>
      </c>
      <c r="E40" s="21">
        <f t="shared" si="6"/>
        <v>-4.1874392164933841E-2</v>
      </c>
      <c r="F40" s="21">
        <f t="shared" si="7"/>
        <v>1.2430277762147528</v>
      </c>
      <c r="G40" s="21">
        <f t="shared" si="8"/>
        <v>-7.6167997369385159</v>
      </c>
      <c r="H40" s="21">
        <f t="shared" si="9"/>
        <v>-3.8877164082942572</v>
      </c>
      <c r="I40" s="21">
        <f t="shared" si="10"/>
        <v>-0.38083998684692577</v>
      </c>
      <c r="J40" s="21">
        <f t="shared" si="11"/>
        <v>-0.19438582041471283</v>
      </c>
    </row>
    <row r="41" spans="1:17" x14ac:dyDescent="0.2">
      <c r="A41" s="1">
        <v>4</v>
      </c>
      <c r="B41" s="21">
        <f t="shared" si="4"/>
        <v>8.057440561433463</v>
      </c>
      <c r="C41" s="21">
        <f>SUM(B$37:$B40)</f>
        <v>20.324925519850261</v>
      </c>
      <c r="D41" s="21">
        <f t="shared" si="5"/>
        <v>118.96559220385839</v>
      </c>
      <c r="E41" s="21">
        <f t="shared" si="6"/>
        <v>7.1792395946403314E-3</v>
      </c>
      <c r="F41" s="21">
        <f t="shared" si="7"/>
        <v>0.93227083216106466</v>
      </c>
      <c r="G41" s="21">
        <f t="shared" si="8"/>
        <v>11.756178601414032</v>
      </c>
      <c r="H41" s="21">
        <f t="shared" si="9"/>
        <v>15.485261930058289</v>
      </c>
      <c r="I41" s="21">
        <f t="shared" si="10"/>
        <v>0.58780893007070156</v>
      </c>
      <c r="J41" s="21">
        <f t="shared" si="11"/>
        <v>0.77426309650291447</v>
      </c>
    </row>
    <row r="42" spans="1:17" x14ac:dyDescent="0.2">
      <c r="A42" s="1">
        <v>5</v>
      </c>
      <c r="B42" s="21">
        <f t="shared" si="4"/>
        <v>6.0093734538367123</v>
      </c>
      <c r="C42" s="21">
        <f>SUM(B$37:$B41)</f>
        <v>28.382366081283724</v>
      </c>
      <c r="D42" s="21">
        <f t="shared" si="5"/>
        <v>23.641886164835089</v>
      </c>
      <c r="E42" s="21">
        <f t="shared" si="6"/>
        <v>1.9221804385945854E-2</v>
      </c>
      <c r="F42" s="21">
        <f t="shared" si="7"/>
        <v>0.74581666572885175</v>
      </c>
      <c r="G42" s="21">
        <f t="shared" si="8"/>
        <v>1.3334025660469337</v>
      </c>
      <c r="H42" s="21">
        <f t="shared" si="9"/>
        <v>5.0624858946911928</v>
      </c>
      <c r="I42" s="21">
        <f t="shared" si="10"/>
        <v>6.6670128302346685E-2</v>
      </c>
      <c r="J42" s="21">
        <f t="shared" si="11"/>
        <v>0.25312429473455961</v>
      </c>
    </row>
    <row r="43" spans="1:17" x14ac:dyDescent="0.2">
      <c r="A43" s="1">
        <v>6</v>
      </c>
      <c r="B43" s="21">
        <f t="shared" si="4"/>
        <v>3.7349090603833091</v>
      </c>
      <c r="C43" s="21">
        <f>SUM(B$37:$B42)</f>
        <v>34.391739535120436</v>
      </c>
      <c r="D43" s="21">
        <f t="shared" si="5"/>
        <v>9.8680214227857892</v>
      </c>
      <c r="E43" s="21">
        <f t="shared" si="6"/>
        <v>2.259388614753392E-2</v>
      </c>
      <c r="F43" s="21">
        <f t="shared" si="7"/>
        <v>0.6215138881073764</v>
      </c>
      <c r="G43" s="21">
        <f t="shared" si="8"/>
        <v>0.3661186978651067</v>
      </c>
      <c r="H43" s="21">
        <f t="shared" si="9"/>
        <v>4.0952020265093649</v>
      </c>
      <c r="I43" s="21">
        <f t="shared" si="10"/>
        <v>1.8305934893255334E-2</v>
      </c>
      <c r="J43" s="21">
        <f t="shared" si="11"/>
        <v>0.20476010132546826</v>
      </c>
    </row>
    <row r="44" spans="1:17" x14ac:dyDescent="0.2">
      <c r="A44" s="1">
        <v>7</v>
      </c>
      <c r="B44" s="21">
        <f t="shared" si="4"/>
        <v>1.9896838730111128</v>
      </c>
      <c r="C44" s="21">
        <f>SUM(B$37:$B43)</f>
        <v>38.126648595503745</v>
      </c>
      <c r="D44" s="21">
        <f t="shared" si="5"/>
        <v>4.258068459232546</v>
      </c>
      <c r="E44" s="21">
        <f t="shared" si="6"/>
        <v>2.3593409829976788E-2</v>
      </c>
      <c r="F44" s="21">
        <f t="shared" si="7"/>
        <v>0.53272618980632269</v>
      </c>
      <c r="G44" s="21">
        <f t="shared" si="8"/>
        <v>0.11453440365626714</v>
      </c>
      <c r="H44" s="21">
        <f t="shared" si="9"/>
        <v>3.8436177323005256</v>
      </c>
      <c r="I44" s="21">
        <f t="shared" si="10"/>
        <v>5.7267201828133576E-3</v>
      </c>
      <c r="J44" s="21">
        <f t="shared" si="11"/>
        <v>0.1921808866150263</v>
      </c>
    </row>
    <row r="45" spans="1:17" x14ac:dyDescent="0.2">
      <c r="A45" s="1">
        <v>8</v>
      </c>
      <c r="B45" s="21">
        <f t="shared" si="4"/>
        <v>0.92746212001475992</v>
      </c>
      <c r="C45" s="21">
        <f>SUM(B$37:$B44)</f>
        <v>40.116332468514855</v>
      </c>
      <c r="D45" s="21">
        <f t="shared" si="5"/>
        <v>1.7372609982959004</v>
      </c>
      <c r="E45" s="21">
        <f t="shared" si="6"/>
        <v>2.389281103886538E-2</v>
      </c>
      <c r="F45" s="21">
        <f t="shared" si="7"/>
        <v>0.46613541608053233</v>
      </c>
      <c r="G45" s="21">
        <f t="shared" si="8"/>
        <v>3.6242096143944802E-2</v>
      </c>
      <c r="H45" s="21">
        <f t="shared" si="9"/>
        <v>3.7653254247882035</v>
      </c>
      <c r="I45" s="21">
        <f t="shared" si="10"/>
        <v>1.8121048071972402E-3</v>
      </c>
      <c r="J45" s="21">
        <f t="shared" si="11"/>
        <v>0.18826627123941017</v>
      </c>
    </row>
    <row r="46" spans="1:17" x14ac:dyDescent="0.2">
      <c r="A46" s="1">
        <v>9</v>
      </c>
      <c r="B46" s="21">
        <f t="shared" si="4"/>
        <v>0.38428705885512243</v>
      </c>
      <c r="C46" s="21">
        <f>SUM(B$37:$B45)</f>
        <v>41.043794588529614</v>
      </c>
      <c r="D46" s="21">
        <f t="shared" si="5"/>
        <v>0.65616357558665661</v>
      </c>
      <c r="E46" s="21">
        <f t="shared" si="6"/>
        <v>2.3980839406705257E-2</v>
      </c>
      <c r="F46" s="21">
        <f t="shared" si="7"/>
        <v>0.41434259207158425</v>
      </c>
      <c r="G46" s="21">
        <f t="shared" si="8"/>
        <v>1.113249315714324E-2</v>
      </c>
      <c r="H46" s="21">
        <f t="shared" si="9"/>
        <v>3.7402158218014017</v>
      </c>
      <c r="I46" s="21">
        <f t="shared" si="10"/>
        <v>5.56624657857162E-4</v>
      </c>
      <c r="J46" s="21">
        <f t="shared" si="11"/>
        <v>0.1870107910900701</v>
      </c>
    </row>
    <row r="47" spans="1:17" x14ac:dyDescent="0.2">
      <c r="A47" s="1">
        <v>10</v>
      </c>
      <c r="B47" s="21">
        <f t="shared" si="4"/>
        <v>0.14330384645903718</v>
      </c>
      <c r="C47" s="21">
        <f>SUM(B$37:$B46)</f>
        <v>41.428081647384737</v>
      </c>
      <c r="D47" s="21">
        <f t="shared" si="5"/>
        <v>0.22852136931370767</v>
      </c>
      <c r="E47" s="21">
        <f t="shared" si="6"/>
        <v>2.4005798062773875E-2</v>
      </c>
      <c r="F47" s="21">
        <f t="shared" si="7"/>
        <v>0.37290833286442587</v>
      </c>
      <c r="G47" s="21">
        <f t="shared" si="8"/>
        <v>3.2622258471451887E-3</v>
      </c>
      <c r="H47" s="21">
        <f t="shared" si="9"/>
        <v>3.7323455544914039</v>
      </c>
      <c r="I47" s="21">
        <f t="shared" si="10"/>
        <v>1.6311129235725943E-4</v>
      </c>
      <c r="J47" s="21">
        <f t="shared" si="11"/>
        <v>0.18661727772457021</v>
      </c>
    </row>
    <row r="48" spans="1:17" x14ac:dyDescent="0.2">
      <c r="A48" s="1">
        <v>11</v>
      </c>
      <c r="B48" s="21">
        <f t="shared" si="4"/>
        <v>4.8581089523726563E-2</v>
      </c>
      <c r="C48" s="21">
        <f>SUM(B$37:$B47)</f>
        <v>41.571385493843771</v>
      </c>
      <c r="D48" s="21">
        <f t="shared" si="5"/>
        <v>7.349719559656967E-2</v>
      </c>
      <c r="E48" s="21">
        <f t="shared" si="6"/>
        <v>2.4012554134377823E-2</v>
      </c>
      <c r="F48" s="21">
        <f t="shared" si="7"/>
        <v>0.33900757533129627</v>
      </c>
      <c r="G48" s="21">
        <f t="shared" si="8"/>
        <v>9.0515310548667637E-4</v>
      </c>
      <c r="H48" s="21">
        <f t="shared" si="9"/>
        <v>3.7299884817497455</v>
      </c>
      <c r="I48" s="21">
        <f t="shared" si="10"/>
        <v>4.5257655274333821E-5</v>
      </c>
      <c r="J48" s="21">
        <f t="shared" si="11"/>
        <v>0.18649942408748726</v>
      </c>
    </row>
    <row r="49" spans="1:10" x14ac:dyDescent="0.2">
      <c r="A49" s="1">
        <v>12</v>
      </c>
      <c r="B49" s="21">
        <f t="shared" si="4"/>
        <v>1.5096910919191913E-2</v>
      </c>
      <c r="C49" s="21">
        <f>SUM(B$37:$B48)</f>
        <v>41.6199665833675</v>
      </c>
      <c r="D49" s="21">
        <f t="shared" si="5"/>
        <v>2.1903609748326398E-2</v>
      </c>
      <c r="E49" s="21">
        <f t="shared" si="6"/>
        <v>2.4014291273721865E-2</v>
      </c>
      <c r="F49" s="21">
        <f t="shared" si="7"/>
        <v>0.3107569440536882</v>
      </c>
      <c r="G49" s="21">
        <f t="shared" si="8"/>
        <v>2.371558870055117E-4</v>
      </c>
      <c r="H49" s="21">
        <f t="shared" si="9"/>
        <v>3.729320484531264</v>
      </c>
      <c r="I49" s="21">
        <f t="shared" si="10"/>
        <v>1.1857794350275585E-5</v>
      </c>
      <c r="J49" s="21">
        <f t="shared" si="11"/>
        <v>0.18646602422656322</v>
      </c>
    </row>
    <row r="50" spans="1:10" x14ac:dyDescent="0.2">
      <c r="A50" s="1">
        <v>13</v>
      </c>
      <c r="B50" s="21">
        <f t="shared" si="4"/>
        <v>4.3305876017527712E-3</v>
      </c>
      <c r="C50" s="21">
        <f>SUM(B$37:$B49)</f>
        <v>41.63506349428669</v>
      </c>
      <c r="D50" s="21">
        <f t="shared" si="5"/>
        <v>6.072499712647431E-3</v>
      </c>
      <c r="E50" s="21">
        <f t="shared" si="6"/>
        <v>2.4014714683674918E-2</v>
      </c>
      <c r="F50" s="21">
        <f t="shared" si="7"/>
        <v>0.28685256374186602</v>
      </c>
      <c r="G50" s="21">
        <f t="shared" si="8"/>
        <v>5.8657607417986492E-5</v>
      </c>
      <c r="H50" s="21">
        <f t="shared" si="9"/>
        <v>3.7291419862516766</v>
      </c>
      <c r="I50" s="21">
        <f t="shared" si="10"/>
        <v>2.9328803708993246E-6</v>
      </c>
      <c r="J50" s="21">
        <f t="shared" si="11"/>
        <v>0.18645709931258383</v>
      </c>
    </row>
    <row r="51" spans="1:10" x14ac:dyDescent="0.2">
      <c r="A51" s="1">
        <v>14</v>
      </c>
      <c r="B51" s="21">
        <f t="shared" si="4"/>
        <v>1.1535087163521273E-3</v>
      </c>
      <c r="C51" s="21">
        <f>SUM(B$37:$B50)</f>
        <v>41.63939408188844</v>
      </c>
      <c r="D51" s="21">
        <f t="shared" si="5"/>
        <v>1.572315553291129E-3</v>
      </c>
      <c r="E51" s="21">
        <f t="shared" si="6"/>
        <v>2.4014812491514038E-2</v>
      </c>
      <c r="F51" s="21">
        <f t="shared" si="7"/>
        <v>0.26636309490316135</v>
      </c>
      <c r="G51" s="21">
        <f t="shared" si="8"/>
        <v>1.3709189913130991E-5</v>
      </c>
      <c r="H51" s="21">
        <f t="shared" si="9"/>
        <v>3.7290970378341717</v>
      </c>
      <c r="I51" s="21">
        <f t="shared" si="10"/>
        <v>6.854594956565496E-7</v>
      </c>
      <c r="J51" s="21">
        <f t="shared" si="11"/>
        <v>0.1864548518917086</v>
      </c>
    </row>
    <row r="52" spans="1:10" x14ac:dyDescent="0.2">
      <c r="A52" s="1">
        <v>15</v>
      </c>
      <c r="B52" s="21">
        <f t="shared" si="4"/>
        <v>2.8676867490630382E-4</v>
      </c>
      <c r="C52" s="21">
        <f>SUM(B$37:$B51)</f>
        <v>41.64054759060479</v>
      </c>
      <c r="D52" s="21">
        <f t="shared" si="5"/>
        <v>3.8164864926440277E-4</v>
      </c>
      <c r="E52" s="21">
        <f t="shared" si="6"/>
        <v>2.401483392107687E-2</v>
      </c>
      <c r="F52" s="21">
        <f t="shared" si="7"/>
        <v>0.24860555524295058</v>
      </c>
      <c r="G52" s="21">
        <f t="shared" si="8"/>
        <v>3.0323977539952423E-6</v>
      </c>
      <c r="H52" s="21">
        <f t="shared" si="9"/>
        <v>3.7290863610420124</v>
      </c>
      <c r="I52" s="21">
        <f t="shared" si="10"/>
        <v>1.5161988769976213E-7</v>
      </c>
      <c r="J52" s="21">
        <f t="shared" si="11"/>
        <v>0.18645431805210064</v>
      </c>
    </row>
    <row r="53" spans="1:10" x14ac:dyDescent="0.2">
      <c r="A53" s="1">
        <v>16</v>
      </c>
      <c r="B53" s="21">
        <f t="shared" si="4"/>
        <v>6.6836517798156398E-5</v>
      </c>
      <c r="C53" s="21">
        <f>SUM(B$37:$B52)</f>
        <v>41.640834359279694</v>
      </c>
      <c r="D53" s="21">
        <f t="shared" si="5"/>
        <v>8.714787276379999E-5</v>
      </c>
      <c r="E53" s="21">
        <f t="shared" si="6"/>
        <v>2.4014838380275398E-2</v>
      </c>
      <c r="F53" s="21">
        <f t="shared" si="7"/>
        <v>0.23306770804026616</v>
      </c>
      <c r="G53" s="21">
        <f t="shared" si="8"/>
        <v>6.3600647918727181E-7</v>
      </c>
      <c r="H53" s="21">
        <f t="shared" si="9"/>
        <v>3.7290839646507377</v>
      </c>
      <c r="I53" s="21">
        <f t="shared" si="10"/>
        <v>3.1800323959363592E-8</v>
      </c>
      <c r="J53" s="21">
        <f t="shared" si="11"/>
        <v>0.18645419823253689</v>
      </c>
    </row>
    <row r="54" spans="1:10" x14ac:dyDescent="0.2">
      <c r="A54" s="1">
        <v>17</v>
      </c>
      <c r="B54" s="21">
        <f t="shared" si="4"/>
        <v>1.4661114368572959E-5</v>
      </c>
      <c r="C54" s="21">
        <f>SUM(B$37:$B53)</f>
        <v>41.64090119579749</v>
      </c>
      <c r="D54" s="21">
        <f t="shared" si="5"/>
        <v>1.8780838614087867E-5</v>
      </c>
      <c r="E54" s="21">
        <f t="shared" si="6"/>
        <v>2.4014839262943281E-2</v>
      </c>
      <c r="F54" s="21">
        <f t="shared" si="7"/>
        <v>0.21935784286142698</v>
      </c>
      <c r="G54" s="21">
        <f t="shared" si="8"/>
        <v>1.2673478450911888E-7</v>
      </c>
      <c r="H54" s="21">
        <f t="shared" si="9"/>
        <v>3.7290834553790431</v>
      </c>
      <c r="I54" s="21">
        <f t="shared" si="10"/>
        <v>6.3367392254559444E-9</v>
      </c>
      <c r="J54" s="21">
        <f t="shared" si="11"/>
        <v>0.18645417276895215</v>
      </c>
    </row>
    <row r="55" spans="1:10" x14ac:dyDescent="0.2">
      <c r="A55" s="1">
        <v>18</v>
      </c>
      <c r="B55" s="21">
        <f t="shared" si="4"/>
        <v>3.037362065066234E-6</v>
      </c>
      <c r="C55" s="21">
        <f>SUM(B$37:$B54)</f>
        <v>41.64091585691186</v>
      </c>
      <c r="D55" s="21">
        <f t="shared" si="5"/>
        <v>3.831044524345772E-6</v>
      </c>
      <c r="E55" s="21">
        <f t="shared" si="6"/>
        <v>2.4014839429428489E-2</v>
      </c>
      <c r="F55" s="21">
        <f t="shared" si="7"/>
        <v>0.20717129603579212</v>
      </c>
      <c r="G55" s="21">
        <f t="shared" si="8"/>
        <v>2.4040699740372292E-8</v>
      </c>
      <c r="H55" s="21">
        <f t="shared" si="9"/>
        <v>3.7290833526849583</v>
      </c>
      <c r="I55" s="21">
        <f t="shared" si="10"/>
        <v>1.2020349870186146E-9</v>
      </c>
      <c r="J55" s="21">
        <f t="shared" si="11"/>
        <v>0.18645416763424794</v>
      </c>
    </row>
    <row r="56" spans="1:10" x14ac:dyDescent="0.2">
      <c r="A56" s="1">
        <v>19</v>
      </c>
      <c r="B56" s="21">
        <f t="shared" si="4"/>
        <v>5.961355915734207E-7</v>
      </c>
      <c r="C56" s="21">
        <f>SUM(B$37:$B55)</f>
        <v>41.640918894273923</v>
      </c>
      <c r="D56" s="21">
        <f t="shared" si="5"/>
        <v>7.417089938772763E-7</v>
      </c>
      <c r="E56" s="21">
        <f t="shared" si="6"/>
        <v>2.4014839459402238E-2</v>
      </c>
      <c r="F56" s="21">
        <f t="shared" si="7"/>
        <v>0.19626754361285573</v>
      </c>
      <c r="G56" s="21">
        <f t="shared" si="8"/>
        <v>4.3496089502227882E-9</v>
      </c>
      <c r="H56" s="21">
        <f t="shared" si="9"/>
        <v>3.7290833329938677</v>
      </c>
      <c r="I56" s="21">
        <f t="shared" si="10"/>
        <v>2.1748044751113942E-10</v>
      </c>
      <c r="J56" s="21">
        <f t="shared" si="11"/>
        <v>0.18645416664969339</v>
      </c>
    </row>
    <row r="57" spans="1:10" x14ac:dyDescent="0.2">
      <c r="A57" s="1">
        <v>20</v>
      </c>
      <c r="B57" s="21">
        <f t="shared" si="4"/>
        <v>1.1115196480739627E-7</v>
      </c>
      <c r="C57" s="21">
        <f>SUM(B$37:$B56)</f>
        <v>41.640919490409516</v>
      </c>
      <c r="D57" s="21">
        <f t="shared" si="5"/>
        <v>1.3662655528569524E-7</v>
      </c>
      <c r="E57" s="21">
        <f t="shared" si="6"/>
        <v>2.4014839464561996E-2</v>
      </c>
      <c r="F57" s="21">
        <f t="shared" si="7"/>
        <v>0.18645416643221294</v>
      </c>
      <c r="G57" s="21">
        <f t="shared" si="8"/>
        <v>7.5197754756964737E-10</v>
      </c>
      <c r="H57" s="21">
        <f t="shared" si="9"/>
        <v>3.7290833293962362</v>
      </c>
      <c r="I57" s="21">
        <f t="shared" si="10"/>
        <v>3.7598877378482366E-11</v>
      </c>
      <c r="J57" s="21">
        <f t="shared" si="11"/>
        <v>0.18645416646981181</v>
      </c>
    </row>
    <row r="58" spans="1:10" x14ac:dyDescent="0.2">
      <c r="A58" s="1">
        <v>21</v>
      </c>
      <c r="B58" s="21">
        <f t="shared" si="4"/>
        <v>1.9737854233776892E-8</v>
      </c>
      <c r="C58" s="21">
        <f>SUM(B$37:$B57)</f>
        <v>41.640919601561478</v>
      </c>
      <c r="D58" s="21">
        <f t="shared" si="5"/>
        <v>2.3999591150640269E-8</v>
      </c>
      <c r="E58" s="21">
        <f t="shared" si="6"/>
        <v>2.4014839465412649E-2</v>
      </c>
      <c r="F58" s="21">
        <f t="shared" si="7"/>
        <v>0.17757539660210755</v>
      </c>
      <c r="G58" s="21">
        <f t="shared" si="8"/>
        <v>1.2444293067042612E-10</v>
      </c>
      <c r="H58" s="21">
        <f t="shared" si="9"/>
        <v>3.7290833287687017</v>
      </c>
      <c r="I58" s="21">
        <f t="shared" si="10"/>
        <v>6.2221465335213058E-12</v>
      </c>
      <c r="J58" s="21">
        <f t="shared" si="11"/>
        <v>0.18645416643843507</v>
      </c>
    </row>
    <row r="59" spans="1:10" x14ac:dyDescent="0.2">
      <c r="A59" s="1">
        <v>22</v>
      </c>
      <c r="B59" s="21">
        <f t="shared" si="4"/>
        <v>3.3456410530176322E-9</v>
      </c>
      <c r="C59" s="21">
        <f>SUM(B$37:$B58)</f>
        <v>41.640919621299332</v>
      </c>
      <c r="D59" s="21">
        <f t="shared" si="5"/>
        <v>4.0284844209147352E-9</v>
      </c>
      <c r="E59" s="21">
        <f t="shared" si="6"/>
        <v>2.4014839465547166E-2</v>
      </c>
      <c r="F59" s="21">
        <f t="shared" si="7"/>
        <v>0.16950378766564814</v>
      </c>
      <c r="G59" s="21">
        <f t="shared" si="8"/>
        <v>1.9745272304216861E-11</v>
      </c>
      <c r="H59" s="21">
        <f t="shared" si="9"/>
        <v>3.7290833286640037</v>
      </c>
      <c r="I59" s="21">
        <f t="shared" si="10"/>
        <v>9.8726361521084297E-13</v>
      </c>
      <c r="J59" s="21">
        <f t="shared" si="11"/>
        <v>0.1864541664332002</v>
      </c>
    </row>
    <row r="60" spans="1:10" x14ac:dyDescent="0.2">
      <c r="A60" s="1">
        <v>23</v>
      </c>
      <c r="B60" s="21">
        <f t="shared" si="4"/>
        <v>5.4244235975808153E-10</v>
      </c>
      <c r="C60" s="21">
        <f>SUM(B$37:$B59)</f>
        <v>41.640919624644972</v>
      </c>
      <c r="D60" s="21">
        <f t="shared" si="5"/>
        <v>6.4740948690730636E-10</v>
      </c>
      <c r="E60" s="21">
        <f t="shared" si="6"/>
        <v>2.4014839465567601E-2</v>
      </c>
      <c r="F60" s="21">
        <f t="shared" si="7"/>
        <v>0.16213405776714168</v>
      </c>
      <c r="G60" s="21">
        <f t="shared" si="8"/>
        <v>3.0085585063080262E-12</v>
      </c>
      <c r="H60" s="21">
        <f t="shared" si="9"/>
        <v>3.7290833286472673</v>
      </c>
      <c r="I60" s="21">
        <f t="shared" si="10"/>
        <v>1.5042792531540132E-13</v>
      </c>
      <c r="J60" s="21">
        <f t="shared" si="11"/>
        <v>0.18645416643236337</v>
      </c>
    </row>
    <row r="61" spans="1:10" x14ac:dyDescent="0.2">
      <c r="A61" s="1">
        <v>24</v>
      </c>
      <c r="B61" s="21">
        <f t="shared" si="4"/>
        <v>8.4283865021846364E-11</v>
      </c>
      <c r="C61" s="21">
        <f>SUM(B$37:$B60)</f>
        <v>41.640919625187415</v>
      </c>
      <c r="D61" s="21">
        <f t="shared" si="5"/>
        <v>9.9788914005191093E-11</v>
      </c>
      <c r="E61" s="21">
        <f t="shared" si="6"/>
        <v>2.4014839465570589E-2</v>
      </c>
      <c r="F61" s="21">
        <f t="shared" si="7"/>
        <v>0.1553784720268441</v>
      </c>
      <c r="G61" s="21">
        <f t="shared" si="8"/>
        <v>4.4084983617972209E-13</v>
      </c>
      <c r="H61" s="21">
        <f t="shared" si="9"/>
        <v>3.7290833286446996</v>
      </c>
      <c r="I61" s="21">
        <f t="shared" si="10"/>
        <v>2.2042491808986103E-14</v>
      </c>
      <c r="J61" s="21">
        <f t="shared" si="11"/>
        <v>0.18645416643223497</v>
      </c>
    </row>
    <row r="62" spans="1:10" x14ac:dyDescent="0.2">
      <c r="A62" s="1">
        <v>25</v>
      </c>
      <c r="B62" s="21">
        <f t="shared" si="4"/>
        <v>1.2572062237066811E-11</v>
      </c>
      <c r="C62" s="21">
        <f>SUM(B$37:$B61)</f>
        <v>41.6409196252717</v>
      </c>
      <c r="D62" s="21">
        <f t="shared" si="5"/>
        <v>1.4776117117224253E-11</v>
      </c>
      <c r="E62" s="21">
        <f t="shared" si="6"/>
        <v>2.4014839465571008E-2</v>
      </c>
      <c r="F62" s="21">
        <f t="shared" si="7"/>
        <v>0.14916333314577035</v>
      </c>
      <c r="G62" s="21">
        <f t="shared" si="8"/>
        <v>6.2209383048788584E-14</v>
      </c>
      <c r="H62" s="21">
        <f t="shared" si="9"/>
        <v>3.7290833286443208</v>
      </c>
      <c r="I62" s="21">
        <f t="shared" si="10"/>
        <v>3.1104691524394293E-15</v>
      </c>
      <c r="J62" s="21">
        <f t="shared" si="11"/>
        <v>0.18645416643221605</v>
      </c>
    </row>
    <row r="63" spans="1:10" x14ac:dyDescent="0.2">
      <c r="A63" s="1">
        <v>26</v>
      </c>
      <c r="B63" s="21">
        <f t="shared" si="4"/>
        <v>1.8031641421124566E-12</v>
      </c>
      <c r="C63" s="21">
        <f>SUM(B$37:$B62)</f>
        <v>41.640919625284269</v>
      </c>
      <c r="D63" s="21">
        <f t="shared" si="5"/>
        <v>2.1050892689667593E-12</v>
      </c>
      <c r="E63" s="21">
        <f t="shared" si="6"/>
        <v>2.4014839465571067E-2</v>
      </c>
      <c r="F63" s="21">
        <f t="shared" si="7"/>
        <v>0.14342628187093301</v>
      </c>
      <c r="G63" s="21">
        <f t="shared" si="8"/>
        <v>8.4647512509083772E-15</v>
      </c>
      <c r="H63" s="21">
        <f t="shared" si="9"/>
        <v>3.7290833286442671</v>
      </c>
      <c r="I63" s="21">
        <f t="shared" si="10"/>
        <v>4.2323756254541886E-16</v>
      </c>
      <c r="J63" s="21">
        <f t="shared" si="11"/>
        <v>0.18645416643221335</v>
      </c>
    </row>
    <row r="64" spans="1:10" x14ac:dyDescent="0.2">
      <c r="A64" s="1">
        <v>27</v>
      </c>
      <c r="B64" s="21">
        <f t="shared" si="4"/>
        <v>2.4904256819113669E-13</v>
      </c>
      <c r="C64" s="21">
        <f>SUM(B$37:$B63)</f>
        <v>41.640919625286074</v>
      </c>
      <c r="D64" s="21">
        <f t="shared" si="5"/>
        <v>2.8895077216435876E-13</v>
      </c>
      <c r="E64" s="21">
        <f t="shared" si="6"/>
        <v>2.4014839465571071E-2</v>
      </c>
      <c r="F64" s="21">
        <f t="shared" si="7"/>
        <v>0.13811419735719477</v>
      </c>
      <c r="G64" s="21">
        <f t="shared" si="8"/>
        <v>1.1119676282373834E-15</v>
      </c>
      <c r="H64" s="21">
        <f t="shared" si="9"/>
        <v>3.72908332864426</v>
      </c>
      <c r="I64" s="21">
        <f t="shared" si="10"/>
        <v>5.5598381411869169E-17</v>
      </c>
      <c r="J64" s="21">
        <f t="shared" si="11"/>
        <v>0.18645416643221299</v>
      </c>
    </row>
    <row r="65" spans="1:10" x14ac:dyDescent="0.2">
      <c r="A65" s="1">
        <v>28</v>
      </c>
      <c r="B65" s="21">
        <f t="shared" si="4"/>
        <v>3.3167874613011386E-14</v>
      </c>
      <c r="C65" s="21">
        <f>SUM(B$37:$B64)</f>
        <v>41.640919625286323</v>
      </c>
      <c r="D65" s="21">
        <f t="shared" si="5"/>
        <v>3.8263923103504394E-14</v>
      </c>
      <c r="E65" s="21">
        <f t="shared" si="6"/>
        <v>2.4014839465571078E-2</v>
      </c>
      <c r="F65" s="21">
        <f t="shared" si="7"/>
        <v>0.13318154745158067</v>
      </c>
      <c r="G65" s="21">
        <f t="shared" si="8"/>
        <v>1.4118387310302362E-16</v>
      </c>
      <c r="H65" s="21">
        <f t="shared" si="9"/>
        <v>3.7290833286442586</v>
      </c>
      <c r="I65" s="21">
        <f t="shared" si="10"/>
        <v>7.0591936551511809E-18</v>
      </c>
      <c r="J65" s="21">
        <f t="shared" si="11"/>
        <v>0.18645416643221294</v>
      </c>
    </row>
    <row r="66" spans="1:10" x14ac:dyDescent="0.2">
      <c r="A66" s="1">
        <v>29</v>
      </c>
      <c r="B66" s="21">
        <f t="shared" si="4"/>
        <v>4.265026491929099E-15</v>
      </c>
      <c r="C66" s="21">
        <f>SUM(B$37:$B65)</f>
        <v>41.640919625286358</v>
      </c>
      <c r="D66" s="21">
        <f t="shared" si="5"/>
        <v>4.8943918368477748E-15</v>
      </c>
      <c r="E66" s="21">
        <f t="shared" si="6"/>
        <v>2.4014839465571071E-2</v>
      </c>
      <c r="F66" s="21">
        <f t="shared" si="7"/>
        <v>0.12858908029807789</v>
      </c>
      <c r="G66" s="21">
        <f t="shared" si="8"/>
        <v>1.7344409373003658E-17</v>
      </c>
      <c r="H66" s="21">
        <f t="shared" si="9"/>
        <v>3.7290833286442586</v>
      </c>
      <c r="I66" s="21">
        <f t="shared" si="10"/>
        <v>8.6722046865018287E-19</v>
      </c>
      <c r="J66" s="21">
        <f t="shared" si="11"/>
        <v>0.18645416643221294</v>
      </c>
    </row>
    <row r="67" spans="1:10" x14ac:dyDescent="0.2">
      <c r="A67" s="1">
        <v>30</v>
      </c>
      <c r="B67" s="21">
        <f t="shared" si="4"/>
        <v>5.301546395759635E-16</v>
      </c>
      <c r="C67" s="21">
        <f>SUM(B$37:$B66)</f>
        <v>41.640919625286365</v>
      </c>
      <c r="D67" s="21">
        <f t="shared" si="5"/>
        <v>6.05408611592925E-16</v>
      </c>
      <c r="E67" s="21">
        <f t="shared" si="6"/>
        <v>2.4014839465571071E-2</v>
      </c>
      <c r="F67" s="21">
        <f t="shared" si="7"/>
        <v>0.12430277762147529</v>
      </c>
      <c r="G67" s="21">
        <f t="shared" si="8"/>
        <v>2.0637407667289944E-18</v>
      </c>
      <c r="H67" s="21">
        <f t="shared" si="9"/>
        <v>3.7290833286442586</v>
      </c>
      <c r="I67" s="21">
        <f t="shared" si="10"/>
        <v>1.0318703833644972E-19</v>
      </c>
      <c r="J67" s="21">
        <f t="shared" si="11"/>
        <v>0.18645416643221294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honeticPr fontId="0" type="noConversion"/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5131-3D3B-4B68-93A4-AABCA3E8E35E}">
  <dimension ref="A1:Q69"/>
  <sheetViews>
    <sheetView showGridLines="0" tabSelected="1" zoomScale="110" zoomScaleNormal="110" workbookViewId="0">
      <selection activeCell="L17" sqref="L17"/>
    </sheetView>
  </sheetViews>
  <sheetFormatPr defaultColWidth="9.140625" defaultRowHeight="12.75" x14ac:dyDescent="0.2"/>
  <cols>
    <col min="1" max="1" width="20.42578125" style="1" customWidth="1"/>
    <col min="2" max="2" width="13" style="1" customWidth="1"/>
    <col min="3" max="3" width="20" style="1" bestFit="1" customWidth="1"/>
    <col min="4" max="4" width="43.85546875" style="1" bestFit="1" customWidth="1"/>
    <col min="5" max="5" width="14.7109375" style="1" customWidth="1"/>
    <col min="6" max="6" width="12.85546875" style="1" bestFit="1" customWidth="1"/>
    <col min="7" max="7" width="16.140625" style="1" customWidth="1"/>
    <col min="8" max="8" width="15.7109375" style="1" bestFit="1" customWidth="1"/>
    <col min="9" max="9" width="13.7109375" style="1" bestFit="1" customWidth="1"/>
    <col min="10" max="16384" width="9.140625" style="1"/>
  </cols>
  <sheetData>
    <row r="1" spans="1:13" ht="18" x14ac:dyDescent="0.25">
      <c r="A1" s="29" t="s">
        <v>35</v>
      </c>
      <c r="B1" s="29"/>
      <c r="C1" s="29"/>
      <c r="D1" s="30"/>
    </row>
    <row r="2" spans="1:13" ht="13.5" thickBot="1" x14ac:dyDescent="0.25">
      <c r="A2" s="2" t="s">
        <v>0</v>
      </c>
      <c r="C2" s="31" t="s">
        <v>33</v>
      </c>
      <c r="D2" s="3" t="s">
        <v>1</v>
      </c>
    </row>
    <row r="3" spans="1:13" ht="18" x14ac:dyDescent="0.25">
      <c r="A3" s="4" t="s">
        <v>17</v>
      </c>
      <c r="B3" s="24">
        <v>20</v>
      </c>
      <c r="C3" s="1" t="s">
        <v>34</v>
      </c>
      <c r="D3" s="5" t="s">
        <v>18</v>
      </c>
      <c r="E3" s="35">
        <f>B3/(B4*B5)</f>
        <v>0.8</v>
      </c>
      <c r="F3" s="23" t="s">
        <v>29</v>
      </c>
      <c r="G3" s="23"/>
      <c r="H3" s="39"/>
      <c r="I3" s="39"/>
      <c r="J3" s="1" t="s">
        <v>44</v>
      </c>
      <c r="K3" s="21" t="s">
        <v>29</v>
      </c>
    </row>
    <row r="4" spans="1:13" ht="18.75" x14ac:dyDescent="0.3">
      <c r="A4" s="6" t="s">
        <v>19</v>
      </c>
      <c r="B4" s="25">
        <v>5</v>
      </c>
      <c r="C4" s="1" t="s">
        <v>34</v>
      </c>
      <c r="D4" s="7" t="s">
        <v>20</v>
      </c>
      <c r="E4" s="33">
        <f>VLOOKUP($B$5,$A$38:$G$67,7,)</f>
        <v>2.2164502164502173</v>
      </c>
      <c r="F4" s="23" t="s">
        <v>30</v>
      </c>
      <c r="G4" s="23"/>
      <c r="H4" s="39" t="s">
        <v>43</v>
      </c>
      <c r="I4" s="45">
        <v>6.6493506493506498</v>
      </c>
      <c r="J4" s="48">
        <v>4</v>
      </c>
      <c r="K4" s="47">
        <f>(J4-I4)/((I4+J4)/2)</f>
        <v>-0.49756097560975615</v>
      </c>
      <c r="M4" s="48"/>
    </row>
    <row r="5" spans="1:13" ht="18.75" thickBot="1" x14ac:dyDescent="0.3">
      <c r="A5" s="8" t="s">
        <v>2</v>
      </c>
      <c r="B5" s="28">
        <v>5</v>
      </c>
      <c r="C5" s="1" t="s">
        <v>26</v>
      </c>
      <c r="D5" s="7" t="s">
        <v>3</v>
      </c>
      <c r="E5" s="33">
        <f>E4+B3/B4</f>
        <v>6.2164502164502178</v>
      </c>
      <c r="F5" s="23" t="s">
        <v>31</v>
      </c>
      <c r="G5" s="36"/>
      <c r="H5" s="36" t="s">
        <v>42</v>
      </c>
      <c r="I5" s="1">
        <v>5</v>
      </c>
      <c r="J5" s="46">
        <f>B4</f>
        <v>5</v>
      </c>
      <c r="K5" s="49">
        <f>(J5-I5)/((I5+J5)/2)</f>
        <v>0</v>
      </c>
      <c r="M5" s="48"/>
    </row>
    <row r="6" spans="1:13" ht="19.5" thickBot="1" x14ac:dyDescent="0.35">
      <c r="A6" s="23" t="s">
        <v>27</v>
      </c>
      <c r="B6" s="32">
        <v>20</v>
      </c>
      <c r="C6" s="23" t="s">
        <v>25</v>
      </c>
      <c r="D6" s="7" t="s">
        <v>21</v>
      </c>
      <c r="E6" s="33">
        <f>E4/B3</f>
        <v>0.11082251082251086</v>
      </c>
      <c r="F6" s="23" t="str">
        <f>C3</f>
        <v>Hour</v>
      </c>
      <c r="G6" s="37"/>
      <c r="H6" s="37"/>
    </row>
    <row r="7" spans="1:13" ht="18" x14ac:dyDescent="0.25">
      <c r="A7" s="23" t="s">
        <v>28</v>
      </c>
      <c r="B7" s="32">
        <v>25</v>
      </c>
      <c r="C7" s="23" t="s">
        <v>25</v>
      </c>
      <c r="D7" s="7" t="s">
        <v>4</v>
      </c>
      <c r="E7" s="33">
        <f>E6+1/B4</f>
        <v>0.31082251082251089</v>
      </c>
      <c r="F7" s="23" t="str">
        <f>C3</f>
        <v>Hour</v>
      </c>
      <c r="G7" s="37"/>
      <c r="H7" s="37"/>
    </row>
    <row r="8" spans="1:13" ht="19.5" thickBot="1" x14ac:dyDescent="0.35">
      <c r="D8" s="9" t="s">
        <v>22</v>
      </c>
      <c r="E8" s="34">
        <f>VLOOKUP($B$5,$A$38:$G$67,5)</f>
        <v>1.2987012987012988E-2</v>
      </c>
      <c r="F8" s="23" t="s">
        <v>32</v>
      </c>
    </row>
    <row r="10" spans="1:13" x14ac:dyDescent="0.2">
      <c r="A10" s="10" t="str">
        <f>IF(ISNUMBER(B4*B5),IF(B3&lt;B4*B5,"","ERROR. The total service rate (rate x servers) must be greater than the arrival rate."),"ERROR. The total service rate (rate x servers) must be greater than the arrival rate.")</f>
        <v/>
      </c>
    </row>
    <row r="11" spans="1:13" x14ac:dyDescent="0.2">
      <c r="A11" s="10"/>
      <c r="D11" s="44" t="s">
        <v>37</v>
      </c>
      <c r="E11" s="1" t="s">
        <v>38</v>
      </c>
      <c r="F11" s="1" t="s">
        <v>39</v>
      </c>
      <c r="G11" s="1" t="s">
        <v>40</v>
      </c>
      <c r="I11" s="1" t="s">
        <v>41</v>
      </c>
    </row>
    <row r="12" spans="1:13" s="12" customFormat="1" ht="13.5" thickBot="1" x14ac:dyDescent="0.25">
      <c r="A12" s="11" t="s">
        <v>5</v>
      </c>
      <c r="C12" s="22"/>
      <c r="D12" s="43">
        <v>5</v>
      </c>
      <c r="E12" s="40">
        <f>F12+G12</f>
        <v>255.41125541125544</v>
      </c>
      <c r="F12" s="40">
        <f>B6*B5</f>
        <v>100</v>
      </c>
      <c r="G12" s="40">
        <f>B7*E5</f>
        <v>155.41125541125544</v>
      </c>
      <c r="I12" s="45">
        <f>E6*60</f>
        <v>6.6493506493506516</v>
      </c>
    </row>
    <row r="13" spans="1:13" ht="15" x14ac:dyDescent="0.25">
      <c r="A13" s="13" t="s">
        <v>36</v>
      </c>
      <c r="B13" s="14" t="s">
        <v>24</v>
      </c>
      <c r="C13" s="15" t="s">
        <v>23</v>
      </c>
      <c r="D13" s="43">
        <f>D12+1</f>
        <v>6</v>
      </c>
      <c r="E13" s="42">
        <f t="dataTable" ref="E13:G27" dt2D="0" dtr="0" r1="B5"/>
        <v>234.23804226918799</v>
      </c>
      <c r="F13" s="42">
        <v>120</v>
      </c>
      <c r="G13" s="42">
        <v>114.23804226918799</v>
      </c>
    </row>
    <row r="14" spans="1:13" x14ac:dyDescent="0.2">
      <c r="A14" s="16">
        <v>0</v>
      </c>
      <c r="B14" s="17">
        <f>VLOOKUP(B5,A37:E67,5)</f>
        <v>1.2987012987012988E-2</v>
      </c>
      <c r="C14" s="26">
        <f>B14</f>
        <v>1.2987012987012988E-2</v>
      </c>
      <c r="D14" s="43">
        <f t="shared" ref="D14:D29" si="0">D13+1</f>
        <v>7</v>
      </c>
      <c r="E14" s="41">
        <v>244.50367242820073</v>
      </c>
      <c r="F14" s="41">
        <v>140</v>
      </c>
      <c r="G14" s="41">
        <v>104.50367242820073</v>
      </c>
    </row>
    <row r="15" spans="1:13" x14ac:dyDescent="0.2">
      <c r="A15" s="16">
        <f t="shared" ref="A15:A34" si="1">A14+1</f>
        <v>1</v>
      </c>
      <c r="B15" s="17">
        <f t="shared" ref="B15:B34" si="2">IF(A15&lt;=$B$5,($B$3/$B$4)^A15*$E$8/FACT(A15),($B$3/$B$4)^A15*$E$8/(FACT($B$5)*$B$5^(A15-$B$5)))</f>
        <v>5.1948051948051951E-2</v>
      </c>
      <c r="C15" s="26">
        <f t="shared" ref="C15:C34" si="3">C14+B15</f>
        <v>6.4935064935064943E-2</v>
      </c>
      <c r="D15" s="43">
        <f t="shared" si="0"/>
        <v>8</v>
      </c>
      <c r="E15" s="41">
        <v>261.47609986738166</v>
      </c>
      <c r="F15" s="41">
        <v>160</v>
      </c>
      <c r="G15" s="41">
        <v>101.47609986738163</v>
      </c>
    </row>
    <row r="16" spans="1:13" x14ac:dyDescent="0.2">
      <c r="A16" s="16">
        <f t="shared" si="1"/>
        <v>2</v>
      </c>
      <c r="B16" s="17">
        <f t="shared" si="2"/>
        <v>0.1038961038961039</v>
      </c>
      <c r="C16" s="26">
        <f t="shared" si="3"/>
        <v>0.16883116883116883</v>
      </c>
      <c r="D16" s="43">
        <f t="shared" si="0"/>
        <v>9</v>
      </c>
      <c r="E16" s="41">
        <v>280.47515747711799</v>
      </c>
      <c r="F16" s="41">
        <v>180</v>
      </c>
      <c r="G16" s="41">
        <v>100.47515747711797</v>
      </c>
    </row>
    <row r="17" spans="1:7" x14ac:dyDescent="0.2">
      <c r="A17" s="16">
        <f t="shared" si="1"/>
        <v>3</v>
      </c>
      <c r="B17" s="17">
        <f t="shared" si="2"/>
        <v>0.13852813852813853</v>
      </c>
      <c r="C17" s="26">
        <f t="shared" si="3"/>
        <v>0.30735930735930739</v>
      </c>
      <c r="D17" s="43">
        <f t="shared" si="0"/>
        <v>10</v>
      </c>
      <c r="E17" s="41">
        <v>300.14691208445151</v>
      </c>
      <c r="F17" s="41">
        <v>200</v>
      </c>
      <c r="G17" s="41">
        <v>100.1469120844515</v>
      </c>
    </row>
    <row r="18" spans="1:7" x14ac:dyDescent="0.2">
      <c r="A18" s="16">
        <f t="shared" si="1"/>
        <v>4</v>
      </c>
      <c r="B18" s="17">
        <f t="shared" si="2"/>
        <v>0.13852813852813853</v>
      </c>
      <c r="C18" s="26">
        <f t="shared" si="3"/>
        <v>0.44588744588744589</v>
      </c>
      <c r="D18" s="43">
        <f t="shared" si="0"/>
        <v>11</v>
      </c>
      <c r="E18" s="41">
        <v>320.04319592131793</v>
      </c>
      <c r="F18" s="41">
        <v>220</v>
      </c>
      <c r="G18" s="41">
        <v>100.04319592131795</v>
      </c>
    </row>
    <row r="19" spans="1:7" x14ac:dyDescent="0.2">
      <c r="A19" s="16">
        <f t="shared" si="1"/>
        <v>5</v>
      </c>
      <c r="B19" s="17">
        <f t="shared" si="2"/>
        <v>0.11082251082251084</v>
      </c>
      <c r="C19" s="26">
        <f t="shared" si="3"/>
        <v>0.55670995670995671</v>
      </c>
      <c r="D19" s="43">
        <f t="shared" si="0"/>
        <v>12</v>
      </c>
      <c r="E19" s="41">
        <v>340.01202779030348</v>
      </c>
      <c r="F19" s="41">
        <v>240</v>
      </c>
      <c r="G19" s="41">
        <v>100.01202779030348</v>
      </c>
    </row>
    <row r="20" spans="1:7" x14ac:dyDescent="0.2">
      <c r="A20" s="16">
        <f t="shared" si="1"/>
        <v>6</v>
      </c>
      <c r="B20" s="17">
        <f t="shared" si="2"/>
        <v>8.8658008658008658E-2</v>
      </c>
      <c r="C20" s="26">
        <f t="shared" si="3"/>
        <v>0.64536796536796537</v>
      </c>
      <c r="D20" s="43">
        <f t="shared" si="0"/>
        <v>13</v>
      </c>
      <c r="E20" s="41">
        <v>360.00316792598227</v>
      </c>
      <c r="F20" s="41">
        <v>260</v>
      </c>
      <c r="G20" s="41">
        <v>100.00316792598225</v>
      </c>
    </row>
    <row r="21" spans="1:7" x14ac:dyDescent="0.2">
      <c r="A21" s="16">
        <f t="shared" si="1"/>
        <v>7</v>
      </c>
      <c r="B21" s="17">
        <f t="shared" si="2"/>
        <v>7.0926406926406935E-2</v>
      </c>
      <c r="C21" s="26">
        <f t="shared" si="3"/>
        <v>0.71629437229437232</v>
      </c>
      <c r="D21" s="43">
        <f t="shared" si="0"/>
        <v>14</v>
      </c>
      <c r="E21" s="41">
        <v>380.00078955155595</v>
      </c>
      <c r="F21" s="41">
        <v>280</v>
      </c>
      <c r="G21" s="41">
        <v>100.00078955155594</v>
      </c>
    </row>
    <row r="22" spans="1:7" x14ac:dyDescent="0.2">
      <c r="A22" s="16">
        <f t="shared" si="1"/>
        <v>8</v>
      </c>
      <c r="B22" s="17">
        <f t="shared" si="2"/>
        <v>5.6741125541125544E-2</v>
      </c>
      <c r="C22" s="26">
        <f t="shared" si="3"/>
        <v>0.77303549783549785</v>
      </c>
      <c r="D22" s="43">
        <f t="shared" si="0"/>
        <v>15</v>
      </c>
      <c r="E22" s="41">
        <v>400.00018643522435</v>
      </c>
      <c r="F22" s="41">
        <v>300</v>
      </c>
      <c r="G22" s="41">
        <v>100.00018643522435</v>
      </c>
    </row>
    <row r="23" spans="1:7" x14ac:dyDescent="0.2">
      <c r="A23" s="16">
        <f t="shared" si="1"/>
        <v>9</v>
      </c>
      <c r="B23" s="17">
        <f t="shared" si="2"/>
        <v>4.5392900432900438E-2</v>
      </c>
      <c r="C23" s="26">
        <f t="shared" si="3"/>
        <v>0.8184283982683983</v>
      </c>
      <c r="D23" s="43">
        <f t="shared" si="0"/>
        <v>16</v>
      </c>
      <c r="E23" s="41">
        <v>420.00004177531935</v>
      </c>
      <c r="F23" s="41">
        <v>320</v>
      </c>
      <c r="G23" s="41">
        <v>100.00004177531932</v>
      </c>
    </row>
    <row r="24" spans="1:7" x14ac:dyDescent="0.2">
      <c r="A24" s="16">
        <f t="shared" si="1"/>
        <v>10</v>
      </c>
      <c r="B24" s="17">
        <f t="shared" si="2"/>
        <v>3.6314320346320351E-2</v>
      </c>
      <c r="C24" s="26">
        <f t="shared" si="3"/>
        <v>0.85474271861471862</v>
      </c>
      <c r="D24" s="43">
        <f t="shared" si="0"/>
        <v>17</v>
      </c>
      <c r="E24" s="41">
        <v>440.00000889888543</v>
      </c>
      <c r="F24" s="41">
        <v>340</v>
      </c>
      <c r="G24" s="41">
        <v>100.00000889888545</v>
      </c>
    </row>
    <row r="25" spans="1:7" x14ac:dyDescent="0.2">
      <c r="A25" s="16">
        <f t="shared" si="1"/>
        <v>11</v>
      </c>
      <c r="B25" s="17">
        <f t="shared" si="2"/>
        <v>2.9051456277056281E-2</v>
      </c>
      <c r="C25" s="26">
        <f t="shared" si="3"/>
        <v>0.88379417489177492</v>
      </c>
      <c r="D25" s="43">
        <f t="shared" si="0"/>
        <v>18</v>
      </c>
      <c r="E25" s="41">
        <v>460.00000180541616</v>
      </c>
      <c r="F25" s="41">
        <v>360</v>
      </c>
      <c r="G25" s="41">
        <v>100.00000180541618</v>
      </c>
    </row>
    <row r="26" spans="1:7" x14ac:dyDescent="0.2">
      <c r="A26" s="16">
        <f t="shared" si="1"/>
        <v>12</v>
      </c>
      <c r="B26" s="17">
        <f t="shared" si="2"/>
        <v>2.3241165021645024E-2</v>
      </c>
      <c r="C26" s="26">
        <f t="shared" si="3"/>
        <v>0.90703533991341989</v>
      </c>
      <c r="D26" s="43">
        <f t="shared" si="0"/>
        <v>19</v>
      </c>
      <c r="E26" s="41">
        <v>480.00000034949289</v>
      </c>
      <c r="F26" s="41">
        <v>380</v>
      </c>
      <c r="G26" s="41">
        <v>100.00000034949291</v>
      </c>
    </row>
    <row r="27" spans="1:7" x14ac:dyDescent="0.2">
      <c r="A27" s="16">
        <f t="shared" si="1"/>
        <v>13</v>
      </c>
      <c r="B27" s="17">
        <f t="shared" si="2"/>
        <v>1.859293201731602E-2</v>
      </c>
      <c r="C27" s="26">
        <f t="shared" si="3"/>
        <v>0.92562827193073594</v>
      </c>
      <c r="D27" s="43">
        <f t="shared" si="0"/>
        <v>20</v>
      </c>
      <c r="E27" s="41">
        <v>500.00000006466769</v>
      </c>
      <c r="F27" s="41">
        <v>400</v>
      </c>
      <c r="G27" s="41">
        <v>100.00000006466769</v>
      </c>
    </row>
    <row r="28" spans="1:7" x14ac:dyDescent="0.2">
      <c r="A28" s="16">
        <f t="shared" si="1"/>
        <v>14</v>
      </c>
      <c r="B28" s="17">
        <f t="shared" si="2"/>
        <v>1.4874345613852815E-2</v>
      </c>
      <c r="C28" s="26">
        <f t="shared" si="3"/>
        <v>0.94050261754458875</v>
      </c>
      <c r="D28" s="12"/>
    </row>
    <row r="29" spans="1:7" x14ac:dyDescent="0.2">
      <c r="A29" s="16">
        <f t="shared" si="1"/>
        <v>15</v>
      </c>
      <c r="B29" s="17">
        <f t="shared" si="2"/>
        <v>1.1899476491082252E-2</v>
      </c>
      <c r="C29" s="26">
        <f t="shared" si="3"/>
        <v>0.952402094035671</v>
      </c>
      <c r="D29" s="12"/>
    </row>
    <row r="30" spans="1:7" x14ac:dyDescent="0.2">
      <c r="A30" s="16">
        <f t="shared" si="1"/>
        <v>16</v>
      </c>
      <c r="B30" s="17">
        <f t="shared" si="2"/>
        <v>9.5195811928658006E-3</v>
      </c>
      <c r="C30" s="26">
        <f t="shared" si="3"/>
        <v>0.96192167522853678</v>
      </c>
    </row>
    <row r="31" spans="1:7" x14ac:dyDescent="0.2">
      <c r="A31" s="16">
        <f t="shared" si="1"/>
        <v>17</v>
      </c>
      <c r="B31" s="17">
        <f t="shared" si="2"/>
        <v>7.6156649542926409E-3</v>
      </c>
      <c r="C31" s="26">
        <f t="shared" si="3"/>
        <v>0.96953734018282944</v>
      </c>
    </row>
    <row r="32" spans="1:7" x14ac:dyDescent="0.2">
      <c r="A32" s="16">
        <f t="shared" si="1"/>
        <v>18</v>
      </c>
      <c r="B32" s="17">
        <f t="shared" si="2"/>
        <v>6.0925319634341129E-3</v>
      </c>
      <c r="C32" s="26">
        <f t="shared" si="3"/>
        <v>0.97562987214626351</v>
      </c>
    </row>
    <row r="33" spans="1:17" x14ac:dyDescent="0.2">
      <c r="A33" s="16">
        <f t="shared" si="1"/>
        <v>19</v>
      </c>
      <c r="B33" s="17">
        <f t="shared" si="2"/>
        <v>4.8740255707472903E-3</v>
      </c>
      <c r="C33" s="26">
        <f t="shared" si="3"/>
        <v>0.98050389771701085</v>
      </c>
    </row>
    <row r="34" spans="1:17" ht="13.5" thickBot="1" x14ac:dyDescent="0.25">
      <c r="A34" s="18">
        <f t="shared" si="1"/>
        <v>20</v>
      </c>
      <c r="B34" s="19">
        <f t="shared" si="2"/>
        <v>3.8992204565978321E-3</v>
      </c>
      <c r="C34" s="27">
        <f t="shared" si="3"/>
        <v>0.9844031181736087</v>
      </c>
    </row>
    <row r="35" spans="1:17" x14ac:dyDescent="0.2">
      <c r="A35" s="1" t="s">
        <v>6</v>
      </c>
      <c r="B35" s="20"/>
      <c r="C35" s="20"/>
    </row>
    <row r="36" spans="1:17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</row>
    <row r="37" spans="1:17" x14ac:dyDescent="0.2">
      <c r="A37" s="1">
        <v>0</v>
      </c>
      <c r="B37" s="1">
        <v>1</v>
      </c>
    </row>
    <row r="38" spans="1:17" ht="30" x14ac:dyDescent="0.4">
      <c r="A38" s="1">
        <v>1</v>
      </c>
      <c r="B38" s="21">
        <f t="shared" ref="B38:B67" si="4">($B$3/$B$4)^A38/FACT(A38)</f>
        <v>4</v>
      </c>
      <c r="C38" s="21">
        <f>SUM(B37:$B$37)</f>
        <v>1</v>
      </c>
      <c r="D38" s="21">
        <f>+B38/(1-$B$3/(A38*$B$4))</f>
        <v>-1.3333333333333333</v>
      </c>
      <c r="E38" s="21">
        <f t="shared" ref="E38:E67" si="5">1/(C38+D38)</f>
        <v>-3.0000000000000009</v>
      </c>
      <c r="F38" s="21">
        <f t="shared" ref="F38:F67" si="6">$B$3/($B$4*A38)</f>
        <v>4</v>
      </c>
      <c r="G38" s="21">
        <f t="shared" ref="G38:G67" si="7">+E38*B38*F38/(1-F38)^2</f>
        <v>-5.3333333333333348</v>
      </c>
      <c r="H38" s="21">
        <f t="shared" ref="H38:H67" si="8">G38+$B$3/$B$4</f>
        <v>-1.3333333333333348</v>
      </c>
      <c r="I38" s="21">
        <f t="shared" ref="I38:I67" si="9">G38/$B$3</f>
        <v>-0.26666666666666672</v>
      </c>
      <c r="J38" s="21">
        <f t="shared" ref="J38:J67" si="10">I38+1/$B$4</f>
        <v>-6.6666666666666707E-2</v>
      </c>
      <c r="Q38" s="38"/>
    </row>
    <row r="39" spans="1:17" x14ac:dyDescent="0.2">
      <c r="A39" s="1">
        <v>2</v>
      </c>
      <c r="B39" s="21">
        <f t="shared" si="4"/>
        <v>8</v>
      </c>
      <c r="C39" s="21">
        <f>SUM(B$37:$B38)</f>
        <v>5</v>
      </c>
      <c r="D39" s="21">
        <f>+B39/(1-$B$3/(A39*$B$4))</f>
        <v>-8</v>
      </c>
      <c r="E39" s="21">
        <f t="shared" si="5"/>
        <v>-0.33333333333333331</v>
      </c>
      <c r="F39" s="21">
        <f t="shared" si="6"/>
        <v>2</v>
      </c>
      <c r="G39" s="21">
        <f t="shared" si="7"/>
        <v>-5.333333333333333</v>
      </c>
      <c r="H39" s="21">
        <f t="shared" si="8"/>
        <v>-1.333333333333333</v>
      </c>
      <c r="I39" s="21">
        <f t="shared" si="9"/>
        <v>-0.26666666666666666</v>
      </c>
      <c r="J39" s="21">
        <f t="shared" si="10"/>
        <v>-6.6666666666666652E-2</v>
      </c>
    </row>
    <row r="40" spans="1:17" x14ac:dyDescent="0.2">
      <c r="A40" s="1">
        <v>3</v>
      </c>
      <c r="B40" s="21">
        <f t="shared" si="4"/>
        <v>10.666666666666666</v>
      </c>
      <c r="C40" s="21">
        <f>SUM(B$37:$B39)</f>
        <v>13</v>
      </c>
      <c r="D40" s="21">
        <f t="shared" ref="D38:D67" si="11">+B40/(1-$B$3/(A40*$B$4))</f>
        <v>-32.000000000000007</v>
      </c>
      <c r="E40" s="21">
        <f t="shared" si="5"/>
        <v>-5.2631578947368404E-2</v>
      </c>
      <c r="F40" s="21">
        <f t="shared" si="6"/>
        <v>1.3333333333333333</v>
      </c>
      <c r="G40" s="21">
        <f t="shared" si="7"/>
        <v>-6.7368421052631575</v>
      </c>
      <c r="H40" s="21">
        <f t="shared" si="8"/>
        <v>-2.7368421052631575</v>
      </c>
      <c r="I40" s="21">
        <f t="shared" si="9"/>
        <v>-0.33684210526315789</v>
      </c>
      <c r="J40" s="21">
        <f t="shared" si="10"/>
        <v>-0.13684210526315788</v>
      </c>
    </row>
    <row r="41" spans="1:17" x14ac:dyDescent="0.2">
      <c r="A41" s="1">
        <v>4</v>
      </c>
      <c r="B41" s="21">
        <f t="shared" si="4"/>
        <v>10.666666666666666</v>
      </c>
      <c r="C41" s="21">
        <f>SUM(B$37:$B40)</f>
        <v>23.666666666666664</v>
      </c>
      <c r="D41" s="21" t="e">
        <f t="shared" si="11"/>
        <v>#DIV/0!</v>
      </c>
      <c r="E41" s="21" t="e">
        <f t="shared" si="5"/>
        <v>#DIV/0!</v>
      </c>
      <c r="F41" s="21">
        <f t="shared" si="6"/>
        <v>1</v>
      </c>
      <c r="G41" s="21" t="e">
        <f t="shared" si="7"/>
        <v>#DIV/0!</v>
      </c>
      <c r="H41" s="21" t="e">
        <f t="shared" si="8"/>
        <v>#DIV/0!</v>
      </c>
      <c r="I41" s="21" t="e">
        <f t="shared" si="9"/>
        <v>#DIV/0!</v>
      </c>
      <c r="J41" s="21" t="e">
        <f t="shared" si="10"/>
        <v>#DIV/0!</v>
      </c>
    </row>
    <row r="42" spans="1:17" x14ac:dyDescent="0.2">
      <c r="A42" s="1">
        <v>5</v>
      </c>
      <c r="B42" s="21">
        <f t="shared" si="4"/>
        <v>8.5333333333333332</v>
      </c>
      <c r="C42" s="21">
        <f>SUM(B$37:$B41)</f>
        <v>34.333333333333329</v>
      </c>
      <c r="D42" s="21">
        <f t="shared" si="11"/>
        <v>42.666666666666679</v>
      </c>
      <c r="E42" s="21">
        <f t="shared" si="5"/>
        <v>1.2987012987012988E-2</v>
      </c>
      <c r="F42" s="21">
        <f t="shared" si="6"/>
        <v>0.8</v>
      </c>
      <c r="G42" s="21">
        <f t="shared" si="7"/>
        <v>2.2164502164502173</v>
      </c>
      <c r="H42" s="21">
        <f t="shared" si="8"/>
        <v>6.2164502164502178</v>
      </c>
      <c r="I42" s="21">
        <f t="shared" si="9"/>
        <v>0.11082251082251086</v>
      </c>
      <c r="J42" s="21">
        <f t="shared" si="10"/>
        <v>0.31082251082251089</v>
      </c>
    </row>
    <row r="43" spans="1:17" x14ac:dyDescent="0.2">
      <c r="A43" s="1">
        <v>6</v>
      </c>
      <c r="B43" s="21">
        <f t="shared" si="4"/>
        <v>5.6888888888888891</v>
      </c>
      <c r="C43" s="21">
        <f>SUM(B$37:$B42)</f>
        <v>42.86666666666666</v>
      </c>
      <c r="D43" s="21">
        <f t="shared" si="11"/>
        <v>17.066666666666666</v>
      </c>
      <c r="E43" s="21">
        <f t="shared" si="5"/>
        <v>1.6685205784204675E-2</v>
      </c>
      <c r="F43" s="21">
        <f t="shared" si="6"/>
        <v>0.66666666666666663</v>
      </c>
      <c r="G43" s="21">
        <f t="shared" si="7"/>
        <v>0.56952169076751946</v>
      </c>
      <c r="H43" s="21">
        <f t="shared" si="8"/>
        <v>4.5695216907675196</v>
      </c>
      <c r="I43" s="21">
        <f t="shared" si="9"/>
        <v>2.8476084538375974E-2</v>
      </c>
      <c r="J43" s="21">
        <f t="shared" si="10"/>
        <v>0.22847608453837598</v>
      </c>
    </row>
    <row r="44" spans="1:17" x14ac:dyDescent="0.2">
      <c r="A44" s="1">
        <v>7</v>
      </c>
      <c r="B44" s="21">
        <f t="shared" si="4"/>
        <v>3.2507936507936508</v>
      </c>
      <c r="C44" s="21">
        <f>SUM(B$37:$B43)</f>
        <v>48.55555555555555</v>
      </c>
      <c r="D44" s="21">
        <f t="shared" si="11"/>
        <v>7.5851851851851846</v>
      </c>
      <c r="E44" s="21">
        <f t="shared" si="5"/>
        <v>1.7812376302942343E-2</v>
      </c>
      <c r="F44" s="21">
        <f t="shared" si="6"/>
        <v>0.5714285714285714</v>
      </c>
      <c r="G44" s="21">
        <f t="shared" si="7"/>
        <v>0.18014689712802917</v>
      </c>
      <c r="H44" s="21">
        <f t="shared" si="8"/>
        <v>4.1801468971280293</v>
      </c>
      <c r="I44" s="21">
        <f t="shared" si="9"/>
        <v>9.0073448564014589E-3</v>
      </c>
      <c r="J44" s="21">
        <f t="shared" si="10"/>
        <v>0.20900734485640146</v>
      </c>
    </row>
    <row r="45" spans="1:17" x14ac:dyDescent="0.2">
      <c r="A45" s="1">
        <v>8</v>
      </c>
      <c r="B45" s="21">
        <f t="shared" si="4"/>
        <v>1.6253968253968254</v>
      </c>
      <c r="C45" s="21">
        <f>SUM(B$37:$B44)</f>
        <v>51.806349206349203</v>
      </c>
      <c r="D45" s="21">
        <f t="shared" si="11"/>
        <v>3.2507936507936508</v>
      </c>
      <c r="E45" s="21">
        <f t="shared" si="5"/>
        <v>1.8162947586922679E-2</v>
      </c>
      <c r="F45" s="21">
        <f t="shared" si="6"/>
        <v>0.5</v>
      </c>
      <c r="G45" s="21">
        <f t="shared" si="7"/>
        <v>5.9043994695266104E-2</v>
      </c>
      <c r="H45" s="21">
        <f t="shared" si="8"/>
        <v>4.0590439946952657</v>
      </c>
      <c r="I45" s="21">
        <f t="shared" si="9"/>
        <v>2.9521997347633053E-3</v>
      </c>
      <c r="J45" s="21">
        <f t="shared" si="10"/>
        <v>0.20295219973476331</v>
      </c>
    </row>
    <row r="46" spans="1:17" x14ac:dyDescent="0.2">
      <c r="A46" s="1">
        <v>9</v>
      </c>
      <c r="B46" s="21">
        <f t="shared" si="4"/>
        <v>0.72239858906525578</v>
      </c>
      <c r="C46" s="21">
        <f>SUM(B$37:$B45)</f>
        <v>53.43174603174603</v>
      </c>
      <c r="D46" s="21">
        <f t="shared" si="11"/>
        <v>1.3003174603174603</v>
      </c>
      <c r="E46" s="21">
        <f t="shared" si="5"/>
        <v>1.8270825841328029E-2</v>
      </c>
      <c r="F46" s="21">
        <f t="shared" si="6"/>
        <v>0.44444444444444442</v>
      </c>
      <c r="G46" s="21">
        <f t="shared" si="7"/>
        <v>1.9006299084718629E-2</v>
      </c>
      <c r="H46" s="21">
        <f t="shared" si="8"/>
        <v>4.0190062990847188</v>
      </c>
      <c r="I46" s="21">
        <f t="shared" si="9"/>
        <v>9.5031495423593144E-4</v>
      </c>
      <c r="J46" s="21">
        <f t="shared" si="10"/>
        <v>0.20095031495423593</v>
      </c>
    </row>
    <row r="47" spans="1:17" x14ac:dyDescent="0.2">
      <c r="A47" s="1">
        <v>10</v>
      </c>
      <c r="B47" s="21">
        <f t="shared" si="4"/>
        <v>0.28895943562610227</v>
      </c>
      <c r="C47" s="21">
        <f>SUM(B$37:$B46)</f>
        <v>54.154144620811287</v>
      </c>
      <c r="D47" s="21">
        <f t="shared" si="11"/>
        <v>0.48159905937683711</v>
      </c>
      <c r="E47" s="21">
        <f t="shared" si="5"/>
        <v>1.8303036302636022E-2</v>
      </c>
      <c r="F47" s="21">
        <f t="shared" si="6"/>
        <v>0.4</v>
      </c>
      <c r="G47" s="21">
        <f t="shared" si="7"/>
        <v>5.8764833780597416E-3</v>
      </c>
      <c r="H47" s="21">
        <f t="shared" si="8"/>
        <v>4.00587648337806</v>
      </c>
      <c r="I47" s="21">
        <f t="shared" si="9"/>
        <v>2.9382416890298707E-4</v>
      </c>
      <c r="J47" s="21">
        <f t="shared" si="10"/>
        <v>0.20029382416890301</v>
      </c>
    </row>
    <row r="48" spans="1:17" x14ac:dyDescent="0.2">
      <c r="A48" s="1">
        <v>11</v>
      </c>
      <c r="B48" s="21">
        <f t="shared" si="4"/>
        <v>0.10507615840949175</v>
      </c>
      <c r="C48" s="21">
        <f>SUM(B$37:$B47)</f>
        <v>54.443104056437392</v>
      </c>
      <c r="D48" s="21">
        <f t="shared" si="11"/>
        <v>0.16511967750062989</v>
      </c>
      <c r="E48" s="21">
        <f t="shared" si="5"/>
        <v>1.831226016198945E-2</v>
      </c>
      <c r="F48" s="21">
        <f t="shared" si="6"/>
        <v>0.36363636363636365</v>
      </c>
      <c r="G48" s="21">
        <f t="shared" si="7"/>
        <v>1.727836852717332E-3</v>
      </c>
      <c r="H48" s="21">
        <f t="shared" si="8"/>
        <v>4.0017278368527176</v>
      </c>
      <c r="I48" s="21">
        <f t="shared" si="9"/>
        <v>8.6391842635866607E-5</v>
      </c>
      <c r="J48" s="21">
        <f t="shared" si="10"/>
        <v>0.20008639184263588</v>
      </c>
    </row>
    <row r="49" spans="1:10" x14ac:dyDescent="0.2">
      <c r="A49" s="1">
        <v>12</v>
      </c>
      <c r="B49" s="21">
        <f t="shared" si="4"/>
        <v>3.502538613649725E-2</v>
      </c>
      <c r="C49" s="21">
        <f>SUM(B$37:$B48)</f>
        <v>54.54818021484688</v>
      </c>
      <c r="D49" s="21">
        <f t="shared" si="11"/>
        <v>5.2538079204745868E-2</v>
      </c>
      <c r="E49" s="21">
        <f t="shared" si="5"/>
        <v>1.8314777373706147E-2</v>
      </c>
      <c r="F49" s="21">
        <f t="shared" si="6"/>
        <v>0.33333333333333331</v>
      </c>
      <c r="G49" s="21">
        <f t="shared" si="7"/>
        <v>4.8111161213853051E-4</v>
      </c>
      <c r="H49" s="21">
        <f t="shared" si="8"/>
        <v>4.0004811116121388</v>
      </c>
      <c r="I49" s="21">
        <f t="shared" si="9"/>
        <v>2.4055580606926526E-5</v>
      </c>
      <c r="J49" s="21">
        <f t="shared" si="10"/>
        <v>0.20002405558060693</v>
      </c>
    </row>
    <row r="50" spans="1:10" x14ac:dyDescent="0.2">
      <c r="A50" s="1">
        <v>13</v>
      </c>
      <c r="B50" s="21">
        <f t="shared" si="4"/>
        <v>1.0777041888152998E-2</v>
      </c>
      <c r="C50" s="21">
        <f>SUM(B$37:$B49)</f>
        <v>54.583205600983376</v>
      </c>
      <c r="D50" s="21">
        <f t="shared" si="11"/>
        <v>1.5566838282887664E-2</v>
      </c>
      <c r="E50" s="21">
        <f t="shared" si="5"/>
        <v>1.8315430097121038E-2</v>
      </c>
      <c r="F50" s="21">
        <f t="shared" si="6"/>
        <v>0.30769230769230771</v>
      </c>
      <c r="G50" s="21">
        <f t="shared" si="7"/>
        <v>1.2671703929040745E-4</v>
      </c>
      <c r="H50" s="21">
        <f t="shared" si="8"/>
        <v>4.00012671703929</v>
      </c>
      <c r="I50" s="21">
        <f t="shared" si="9"/>
        <v>6.3358519645203726E-6</v>
      </c>
      <c r="J50" s="21">
        <f t="shared" si="10"/>
        <v>0.20000633585196453</v>
      </c>
    </row>
    <row r="51" spans="1:10" x14ac:dyDescent="0.2">
      <c r="A51" s="1">
        <v>14</v>
      </c>
      <c r="B51" s="21">
        <f t="shared" si="4"/>
        <v>3.0791548251865712E-3</v>
      </c>
      <c r="C51" s="21">
        <f>SUM(B$37:$B50)</f>
        <v>54.593982642871531</v>
      </c>
      <c r="D51" s="21">
        <f t="shared" si="11"/>
        <v>4.3108167552611994E-3</v>
      </c>
      <c r="E51" s="21">
        <f t="shared" si="5"/>
        <v>1.8315590774635824E-2</v>
      </c>
      <c r="F51" s="21">
        <f t="shared" si="6"/>
        <v>0.2857142857142857</v>
      </c>
      <c r="G51" s="21">
        <f t="shared" si="7"/>
        <v>3.1582062237523021E-5</v>
      </c>
      <c r="H51" s="21">
        <f t="shared" si="8"/>
        <v>4.0000315820622374</v>
      </c>
      <c r="I51" s="21">
        <f t="shared" si="9"/>
        <v>1.579103111876151E-6</v>
      </c>
      <c r="J51" s="21">
        <f t="shared" si="10"/>
        <v>0.20000157910311189</v>
      </c>
    </row>
    <row r="52" spans="1:10" x14ac:dyDescent="0.2">
      <c r="A52" s="1">
        <v>15</v>
      </c>
      <c r="B52" s="21">
        <f t="shared" si="4"/>
        <v>8.2110795338308565E-4</v>
      </c>
      <c r="C52" s="21">
        <f>SUM(B$37:$B51)</f>
        <v>54.597061797696718</v>
      </c>
      <c r="D52" s="21">
        <f t="shared" si="11"/>
        <v>1.1196926637042075E-3</v>
      </c>
      <c r="E52" s="21">
        <f t="shared" si="5"/>
        <v>1.8315628336019851E-2</v>
      </c>
      <c r="F52" s="21">
        <f t="shared" si="6"/>
        <v>0.26666666666666666</v>
      </c>
      <c r="G52" s="21">
        <f t="shared" si="7"/>
        <v>7.4574089741724827E-6</v>
      </c>
      <c r="H52" s="21">
        <f t="shared" si="8"/>
        <v>4.0000074574089739</v>
      </c>
      <c r="I52" s="21">
        <f t="shared" si="9"/>
        <v>3.7287044870862412E-7</v>
      </c>
      <c r="J52" s="21">
        <f t="shared" si="10"/>
        <v>0.20000037287044872</v>
      </c>
    </row>
    <row r="53" spans="1:10" x14ac:dyDescent="0.2">
      <c r="A53" s="1">
        <v>16</v>
      </c>
      <c r="B53" s="21">
        <f t="shared" si="4"/>
        <v>2.0527698834577141E-4</v>
      </c>
      <c r="C53" s="21">
        <f>SUM(B$37:$B52)</f>
        <v>54.597882905650103</v>
      </c>
      <c r="D53" s="21">
        <f t="shared" si="11"/>
        <v>2.7370265112769523E-4</v>
      </c>
      <c r="E53" s="21">
        <f t="shared" si="5"/>
        <v>1.8315636683015002E-2</v>
      </c>
      <c r="F53" s="21">
        <f t="shared" si="6"/>
        <v>0.25</v>
      </c>
      <c r="G53" s="21">
        <f t="shared" si="7"/>
        <v>1.6710127724109574E-6</v>
      </c>
      <c r="H53" s="21">
        <f t="shared" si="8"/>
        <v>4.0000016710127726</v>
      </c>
      <c r="I53" s="21">
        <f t="shared" si="9"/>
        <v>8.3550638620547867E-8</v>
      </c>
      <c r="J53" s="21">
        <f t="shared" si="10"/>
        <v>0.20000008355063864</v>
      </c>
    </row>
    <row r="54" spans="1:10" x14ac:dyDescent="0.2">
      <c r="A54" s="1">
        <v>17</v>
      </c>
      <c r="B54" s="21">
        <f t="shared" si="4"/>
        <v>4.8300467846063859E-5</v>
      </c>
      <c r="C54" s="21">
        <f>SUM(B$37:$B53)</f>
        <v>54.598088182638449</v>
      </c>
      <c r="D54" s="21">
        <f t="shared" si="11"/>
        <v>6.3162150260237361E-5</v>
      </c>
      <c r="E54" s="21">
        <f t="shared" si="5"/>
        <v>1.8315638448726489E-2</v>
      </c>
      <c r="F54" s="21">
        <f t="shared" si="6"/>
        <v>0.23529411764705882</v>
      </c>
      <c r="G54" s="21">
        <f t="shared" si="7"/>
        <v>3.5595541778789021E-7</v>
      </c>
      <c r="H54" s="21">
        <f t="shared" si="8"/>
        <v>4.000000355955418</v>
      </c>
      <c r="I54" s="21">
        <f t="shared" si="9"/>
        <v>1.7797770889394512E-8</v>
      </c>
      <c r="J54" s="21">
        <f t="shared" si="10"/>
        <v>0.20000001779777091</v>
      </c>
    </row>
    <row r="55" spans="1:10" x14ac:dyDescent="0.2">
      <c r="A55" s="1">
        <v>18</v>
      </c>
      <c r="B55" s="21">
        <f t="shared" si="4"/>
        <v>1.0733437299125302E-5</v>
      </c>
      <c r="C55" s="21">
        <f>SUM(B$37:$B54)</f>
        <v>54.598136483106295</v>
      </c>
      <c r="D55" s="21">
        <f t="shared" si="11"/>
        <v>1.380013367030396E-5</v>
      </c>
      <c r="E55" s="21">
        <f t="shared" si="5"/>
        <v>1.8315638804836411E-2</v>
      </c>
      <c r="F55" s="21">
        <f t="shared" si="6"/>
        <v>0.22222222222222221</v>
      </c>
      <c r="G55" s="21">
        <f t="shared" si="7"/>
        <v>7.2216646789642485E-8</v>
      </c>
      <c r="H55" s="21">
        <f t="shared" si="8"/>
        <v>4.0000000722166469</v>
      </c>
      <c r="I55" s="21">
        <f t="shared" si="9"/>
        <v>3.6108323394821243E-9</v>
      </c>
      <c r="J55" s="21">
        <f t="shared" si="10"/>
        <v>0.20000000361083234</v>
      </c>
    </row>
    <row r="56" spans="1:10" x14ac:dyDescent="0.2">
      <c r="A56" s="1">
        <v>19</v>
      </c>
      <c r="B56" s="21">
        <f t="shared" si="4"/>
        <v>2.2596710103421689E-6</v>
      </c>
      <c r="C56" s="21">
        <f>SUM(B$37:$B55)</f>
        <v>54.598147216543595</v>
      </c>
      <c r="D56" s="21">
        <f t="shared" si="11"/>
        <v>2.8622499464334141E-6</v>
      </c>
      <c r="E56" s="21">
        <f t="shared" si="5"/>
        <v>1.8315638873420543E-2</v>
      </c>
      <c r="F56" s="21">
        <f t="shared" si="6"/>
        <v>0.21052631578947367</v>
      </c>
      <c r="G56" s="21">
        <f t="shared" si="7"/>
        <v>1.3979716369157786E-8</v>
      </c>
      <c r="H56" s="21">
        <f t="shared" si="8"/>
        <v>4.0000000139797161</v>
      </c>
      <c r="I56" s="21">
        <f t="shared" si="9"/>
        <v>6.9898581845788933E-10</v>
      </c>
      <c r="J56" s="21">
        <f t="shared" si="10"/>
        <v>0.20000000069898582</v>
      </c>
    </row>
    <row r="57" spans="1:10" x14ac:dyDescent="0.2">
      <c r="A57" s="1">
        <v>20</v>
      </c>
      <c r="B57" s="21">
        <f t="shared" si="4"/>
        <v>4.519342020684338E-7</v>
      </c>
      <c r="C57" s="21">
        <f>SUM(B$37:$B56)</f>
        <v>54.598149476214608</v>
      </c>
      <c r="D57" s="21">
        <f t="shared" si="11"/>
        <v>5.6491775258554223E-7</v>
      </c>
      <c r="E57" s="21">
        <f t="shared" si="5"/>
        <v>1.8315638886054465E-2</v>
      </c>
      <c r="F57" s="21">
        <f t="shared" si="6"/>
        <v>0.2</v>
      </c>
      <c r="G57" s="21">
        <f t="shared" si="7"/>
        <v>2.586707389169563E-9</v>
      </c>
      <c r="H57" s="21">
        <f t="shared" si="8"/>
        <v>4.0000000025867077</v>
      </c>
      <c r="I57" s="21">
        <f t="shared" si="9"/>
        <v>1.2933536945847814E-10</v>
      </c>
      <c r="J57" s="21">
        <f t="shared" si="10"/>
        <v>0.20000000012933539</v>
      </c>
    </row>
    <row r="58" spans="1:10" x14ac:dyDescent="0.2">
      <c r="A58" s="1">
        <v>21</v>
      </c>
      <c r="B58" s="21">
        <f t="shared" si="4"/>
        <v>8.6082705155892158E-8</v>
      </c>
      <c r="C58" s="21">
        <f>SUM(B$37:$B57)</f>
        <v>54.598149928148814</v>
      </c>
      <c r="D58" s="21">
        <f t="shared" si="11"/>
        <v>1.0633745931021972E-7</v>
      </c>
      <c r="E58" s="21">
        <f t="shared" si="5"/>
        <v>1.8315638888283976E-2</v>
      </c>
      <c r="F58" s="21">
        <f t="shared" si="6"/>
        <v>0.19047619047619047</v>
      </c>
      <c r="G58" s="21">
        <f t="shared" si="7"/>
        <v>4.5826788353495891E-10</v>
      </c>
      <c r="H58" s="21">
        <f t="shared" si="8"/>
        <v>4.0000000004582681</v>
      </c>
      <c r="I58" s="21">
        <f t="shared" si="9"/>
        <v>2.2913394176747946E-11</v>
      </c>
      <c r="J58" s="21">
        <f t="shared" si="10"/>
        <v>0.2000000000229134</v>
      </c>
    </row>
    <row r="59" spans="1:10" x14ac:dyDescent="0.2">
      <c r="A59" s="1">
        <v>22</v>
      </c>
      <c r="B59" s="21">
        <f t="shared" si="4"/>
        <v>1.5651400937434938E-8</v>
      </c>
      <c r="C59" s="21">
        <f>SUM(B$37:$B58)</f>
        <v>54.598150014231521</v>
      </c>
      <c r="D59" s="21">
        <f t="shared" si="11"/>
        <v>1.9129490034642704E-8</v>
      </c>
      <c r="E59" s="21">
        <f t="shared" si="5"/>
        <v>1.8315638888661463E-2</v>
      </c>
      <c r="F59" s="21">
        <f t="shared" si="6"/>
        <v>0.18181818181818182</v>
      </c>
      <c r="G59" s="21">
        <f t="shared" si="7"/>
        <v>7.7859740355280867E-11</v>
      </c>
      <c r="H59" s="21">
        <f t="shared" si="8"/>
        <v>4.0000000000778595</v>
      </c>
      <c r="I59" s="21">
        <f t="shared" si="9"/>
        <v>3.8929870177640432E-12</v>
      </c>
      <c r="J59" s="21">
        <f t="shared" si="10"/>
        <v>0.20000000000389301</v>
      </c>
    </row>
    <row r="60" spans="1:10" x14ac:dyDescent="0.2">
      <c r="A60" s="1">
        <v>23</v>
      </c>
      <c r="B60" s="21">
        <f t="shared" si="4"/>
        <v>2.7219827717278147E-9</v>
      </c>
      <c r="C60" s="21">
        <f>SUM(B$37:$B59)</f>
        <v>54.598150029882923</v>
      </c>
      <c r="D60" s="21">
        <f t="shared" si="11"/>
        <v>3.2950317763020916E-9</v>
      </c>
      <c r="E60" s="21">
        <f t="shared" si="5"/>
        <v>1.8315638888722872E-2</v>
      </c>
      <c r="F60" s="21">
        <f t="shared" si="6"/>
        <v>0.17391304347826086</v>
      </c>
      <c r="G60" s="21">
        <f t="shared" si="7"/>
        <v>1.2705392029813933E-11</v>
      </c>
      <c r="H60" s="21">
        <f t="shared" si="8"/>
        <v>4.0000000000127054</v>
      </c>
      <c r="I60" s="21">
        <f t="shared" si="9"/>
        <v>6.3526960149069664E-13</v>
      </c>
      <c r="J60" s="21">
        <f t="shared" si="10"/>
        <v>0.20000000000063528</v>
      </c>
    </row>
    <row r="61" spans="1:10" x14ac:dyDescent="0.2">
      <c r="A61" s="1">
        <v>24</v>
      </c>
      <c r="B61" s="21">
        <f t="shared" si="4"/>
        <v>4.5366379528796919E-10</v>
      </c>
      <c r="C61" s="21">
        <f>SUM(B$37:$B60)</f>
        <v>54.598150032604906</v>
      </c>
      <c r="D61" s="21">
        <f t="shared" si="11"/>
        <v>5.4439655434556299E-10</v>
      </c>
      <c r="E61" s="21">
        <f t="shared" si="5"/>
        <v>1.8315638888732482E-2</v>
      </c>
      <c r="F61" s="21">
        <f t="shared" si="6"/>
        <v>0.16666666666666666</v>
      </c>
      <c r="G61" s="21">
        <f t="shared" si="7"/>
        <v>1.9941941403327119E-12</v>
      </c>
      <c r="H61" s="21">
        <f t="shared" si="8"/>
        <v>4.000000000001994</v>
      </c>
      <c r="I61" s="21">
        <f t="shared" si="9"/>
        <v>9.9709707016635594E-14</v>
      </c>
      <c r="J61" s="21">
        <f t="shared" si="10"/>
        <v>0.20000000000009971</v>
      </c>
    </row>
    <row r="62" spans="1:10" x14ac:dyDescent="0.2">
      <c r="A62" s="1">
        <v>25</v>
      </c>
      <c r="B62" s="21">
        <f t="shared" si="4"/>
        <v>7.2586207246075084E-11</v>
      </c>
      <c r="C62" s="21">
        <f>SUM(B$37:$B61)</f>
        <v>54.598150033058573</v>
      </c>
      <c r="D62" s="21">
        <f t="shared" si="11"/>
        <v>8.6412151483422725E-11</v>
      </c>
      <c r="E62" s="21">
        <f t="shared" si="5"/>
        <v>1.8315638888733932E-2</v>
      </c>
      <c r="F62" s="21">
        <f t="shared" si="6"/>
        <v>0.16</v>
      </c>
      <c r="G62" s="21">
        <f t="shared" si="7"/>
        <v>3.0146547850837049E-13</v>
      </c>
      <c r="H62" s="21">
        <f t="shared" si="8"/>
        <v>4.0000000000003011</v>
      </c>
      <c r="I62" s="21">
        <f t="shared" si="9"/>
        <v>1.5073273925418524E-14</v>
      </c>
      <c r="J62" s="21">
        <f t="shared" si="10"/>
        <v>0.20000000000001508</v>
      </c>
    </row>
    <row r="63" spans="1:10" x14ac:dyDescent="0.2">
      <c r="A63" s="1">
        <v>26</v>
      </c>
      <c r="B63" s="21">
        <f t="shared" si="4"/>
        <v>1.116710880708847E-11</v>
      </c>
      <c r="C63" s="21">
        <f>SUM(B$37:$B62)</f>
        <v>54.598150033131162</v>
      </c>
      <c r="D63" s="21">
        <f t="shared" si="11"/>
        <v>1.3197492226559101E-11</v>
      </c>
      <c r="E63" s="21">
        <f t="shared" si="5"/>
        <v>1.8315638888734141E-2</v>
      </c>
      <c r="F63" s="21">
        <f t="shared" si="6"/>
        <v>0.15384615384615385</v>
      </c>
      <c r="G63" s="21">
        <f t="shared" si="7"/>
        <v>4.3949182156096792E-14</v>
      </c>
      <c r="H63" s="21">
        <f t="shared" si="8"/>
        <v>4.0000000000000435</v>
      </c>
      <c r="I63" s="21">
        <f t="shared" si="9"/>
        <v>2.1974591078048397E-15</v>
      </c>
      <c r="J63" s="21">
        <f t="shared" si="10"/>
        <v>0.2000000000000022</v>
      </c>
    </row>
    <row r="64" spans="1:10" x14ac:dyDescent="0.2">
      <c r="A64" s="1">
        <v>27</v>
      </c>
      <c r="B64" s="21">
        <f t="shared" si="4"/>
        <v>1.6543864899390329E-12</v>
      </c>
      <c r="C64" s="21">
        <f>SUM(B$37:$B63)</f>
        <v>54.598150033142332</v>
      </c>
      <c r="D64" s="21">
        <f t="shared" si="11"/>
        <v>1.9421058794936471E-12</v>
      </c>
      <c r="E64" s="21">
        <f t="shared" si="5"/>
        <v>1.8315638888734168E-2</v>
      </c>
      <c r="F64" s="21">
        <f t="shared" si="6"/>
        <v>0.14814814814814814</v>
      </c>
      <c r="G64" s="21">
        <f t="shared" si="7"/>
        <v>6.1862452126075E-15</v>
      </c>
      <c r="H64" s="21">
        <f t="shared" si="8"/>
        <v>4.0000000000000062</v>
      </c>
      <c r="I64" s="21">
        <f t="shared" si="9"/>
        <v>3.0931226063037498E-16</v>
      </c>
      <c r="J64" s="21">
        <f t="shared" si="10"/>
        <v>0.20000000000000032</v>
      </c>
    </row>
    <row r="65" spans="1:10" x14ac:dyDescent="0.2">
      <c r="A65" s="1">
        <v>28</v>
      </c>
      <c r="B65" s="21">
        <f t="shared" si="4"/>
        <v>2.363409271341476E-13</v>
      </c>
      <c r="C65" s="21">
        <f>SUM(B$37:$B64)</f>
        <v>54.598150033143988</v>
      </c>
      <c r="D65" s="21">
        <f t="shared" si="11"/>
        <v>2.757310816565055E-13</v>
      </c>
      <c r="E65" s="21">
        <f t="shared" si="5"/>
        <v>1.8315638888734172E-2</v>
      </c>
      <c r="F65" s="21">
        <f t="shared" si="6"/>
        <v>0.14285714285714285</v>
      </c>
      <c r="G65" s="21">
        <f t="shared" si="7"/>
        <v>8.4169848700343812E-16</v>
      </c>
      <c r="H65" s="21">
        <f t="shared" si="8"/>
        <v>4.0000000000000009</v>
      </c>
      <c r="I65" s="21">
        <f t="shared" si="9"/>
        <v>4.2084924350171908E-17</v>
      </c>
      <c r="J65" s="21">
        <f t="shared" si="10"/>
        <v>0.20000000000000007</v>
      </c>
    </row>
    <row r="66" spans="1:10" x14ac:dyDescent="0.2">
      <c r="A66" s="1">
        <v>29</v>
      </c>
      <c r="B66" s="21">
        <f t="shared" si="4"/>
        <v>3.2598748570227253E-14</v>
      </c>
      <c r="C66" s="21">
        <f>SUM(B$37:$B65)</f>
        <v>54.598150033144222</v>
      </c>
      <c r="D66" s="21">
        <f t="shared" si="11"/>
        <v>3.7814548341463618E-14</v>
      </c>
      <c r="E66" s="21">
        <f t="shared" si="5"/>
        <v>1.8315638888734175E-2</v>
      </c>
      <c r="F66" s="21">
        <f t="shared" si="6"/>
        <v>0.13793103448275862</v>
      </c>
      <c r="G66" s="21">
        <f t="shared" si="7"/>
        <v>1.1081561794605273E-16</v>
      </c>
      <c r="H66" s="21">
        <f t="shared" si="8"/>
        <v>4</v>
      </c>
      <c r="I66" s="21">
        <f t="shared" si="9"/>
        <v>5.5407808973026367E-18</v>
      </c>
      <c r="J66" s="21">
        <f t="shared" si="10"/>
        <v>0.2</v>
      </c>
    </row>
    <row r="67" spans="1:10" x14ac:dyDescent="0.2">
      <c r="A67" s="1">
        <v>30</v>
      </c>
      <c r="B67" s="21">
        <f t="shared" si="4"/>
        <v>4.3464998093636322E-15</v>
      </c>
      <c r="C67" s="21">
        <f>SUM(B$37:$B66)</f>
        <v>54.598150033144258</v>
      </c>
      <c r="D67" s="21">
        <f t="shared" si="11"/>
        <v>5.0151920877272678E-15</v>
      </c>
      <c r="E67" s="21">
        <f t="shared" si="5"/>
        <v>1.8315638888734172E-2</v>
      </c>
      <c r="F67" s="21">
        <f t="shared" si="6"/>
        <v>0.13333333333333333</v>
      </c>
      <c r="G67" s="21">
        <f t="shared" si="7"/>
        <v>1.4131761113299916E-17</v>
      </c>
      <c r="H67" s="21">
        <f t="shared" si="8"/>
        <v>4</v>
      </c>
      <c r="I67" s="21">
        <f t="shared" si="9"/>
        <v>7.0658805566499578E-19</v>
      </c>
      <c r="J67" s="21">
        <f t="shared" si="10"/>
        <v>0.2</v>
      </c>
    </row>
    <row r="68" spans="1:10" x14ac:dyDescent="0.2"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">
      <c r="B69" s="21"/>
      <c r="C69" s="21"/>
      <c r="D69" s="21"/>
      <c r="E69" s="21"/>
      <c r="F69" s="21"/>
      <c r="G69" s="21"/>
      <c r="H69" s="21"/>
      <c r="I69" s="21"/>
      <c r="J69" s="21"/>
    </row>
  </sheetData>
  <printOptions headings="1" gridLines="1"/>
  <pageMargins left="0.75" right="0.75" top="1" bottom="1" header="0.5" footer="0.5"/>
  <pageSetup orientation="landscape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1BAB753299645ACE6947A89687C84" ma:contentTypeVersion="0" ma:contentTypeDescription="Create a new document." ma:contentTypeScope="" ma:versionID="9e4b10a0cdb72c5a2397b5698da1fca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7BCBE-AE1D-41B0-85D3-6748DDE40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A86F9E-B525-4DDD-BC9C-6BBCA83DF090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MMs</vt:lpstr>
      <vt:lpstr>MMs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Brandon Moretz</cp:lastModifiedBy>
  <cp:lastPrinted>2005-08-26T16:42:30Z</cp:lastPrinted>
  <dcterms:created xsi:type="dcterms:W3CDTF">2005-08-03T14:50:51Z</dcterms:created>
  <dcterms:modified xsi:type="dcterms:W3CDTF">2019-07-24T20:06:06Z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0x0101009921BAB753299645ACE6947A89687C84</vt:lpwstr>
  </property>
  <property fmtid="{D5CDD505-2E9C-101B-9397-08002B2CF9AE}" pid="3" name="Order">
    <vt:r8>4700</vt:r8>
  </property>
  <property fmtid="{D5CDD505-2E9C-101B-9397-08002B2CF9AE}" pid="4" name="TemplateUrl">
    <vt:lpwstr/>
  </property>
  <property fmtid="{D5CDD505-2E9C-101B-9397-08002B2CF9AE}" pid="5" name="_CopySource">
    <vt:lpwstr>http://eis.usafa.edu/academics/management/or310fall2014/Course Material/Basic Queue Template OR310.xlsx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dlc_DocIdItemGuid">
    <vt:lpwstr>7bed241e-2699-4b58-8456-6831ed1158e5</vt:lpwstr>
  </property>
</Properties>
</file>