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82A8E03D-9D25-4C1D-A672-496534A0830D}" xr6:coauthVersionLast="43" xr6:coauthVersionMax="43" xr10:uidLastSave="{00000000-0000-0000-0000-000000000000}"/>
  <bookViews>
    <workbookView xWindow="24525" yWindow="4050" windowWidth="28290" windowHeight="17385" activeTab="2" xr2:uid="{00000000-000D-0000-FFFF-FFFF00000000}"/>
  </bookViews>
  <sheets>
    <sheet name="Tank" sheetId="3" r:id="rId1"/>
    <sheet name="Fertilizer" sheetId="1" r:id="rId2"/>
    <sheet name="Fencing" sheetId="2" r:id="rId3"/>
    <sheet name="Toys" sheetId="4" r:id="rId4"/>
  </sheets>
  <definedNames>
    <definedName name="AmountOver">Toys!$K$5:$K$9</definedName>
    <definedName name="AmountUnder">Toys!$O$5:$O$9</definedName>
    <definedName name="Balance">Toys!$V$5:$V$9</definedName>
    <definedName name="Deviations">Toys!$K$5:$K$9,Toys!$O$5:$O$9</definedName>
    <definedName name="Goal">Toys!$X$5:$X$9</definedName>
    <definedName name="Goal1">Toys!$O$8</definedName>
    <definedName name="LevelAchieved">Toys!$G$5:$G$9</definedName>
    <definedName name="Penalty">Toys!$L$5:$L$9,Toys!$P$5:$P$9</definedName>
    <definedName name="solver_adj" localSheetId="2" hidden="1">Fencing!$D$6:$D$8</definedName>
    <definedName name="solver_adj" localSheetId="1" hidden="1">Fertilizer!$D$6:$D$7</definedName>
    <definedName name="solver_adj" localSheetId="0" hidden="1">Tank!$E$11:$E$12</definedName>
    <definedName name="solver_adj" localSheetId="3" hidden="1">Toys!$C$14:$E$14,Toys!$K$5:$K$9,Toys!$O$5:$O$9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drv" localSheetId="3" hidden="1">2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lhs1" localSheetId="2" hidden="1">Fencing!$D$6</definedName>
    <definedName name="solver_lhs1" localSheetId="1" hidden="1">Fertilizer!$I$8</definedName>
    <definedName name="solver_lhs1" localSheetId="0" hidden="1">Tank!$H$12</definedName>
    <definedName name="solver_lhs1" localSheetId="3" hidden="1">Toys!$G$8</definedName>
    <definedName name="solver_lhs2" localSheetId="2" hidden="1">Fencing!$D$6:$D$8</definedName>
    <definedName name="solver_lhs2" localSheetId="0" hidden="1">Tank!$H$13</definedName>
    <definedName name="solver_lhs2" localSheetId="3" hidden="1">Toys!$V$5:$V$9</definedName>
    <definedName name="solver_lhs3" localSheetId="2" hidden="1">Fencing!$D$7</definedName>
    <definedName name="solver_lhs3" localSheetId="3" hidden="1">Toys!$G$5:$G$9</definedName>
    <definedName name="solver_lhs4" localSheetId="2" hidden="1">Fencing!$D$8</definedName>
    <definedName name="solver_lhs5" localSheetId="2" hidden="1">Fencing!$D$9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um" localSheetId="2" hidden="1">5</definedName>
    <definedName name="solver_num" localSheetId="1" hidden="1">1</definedName>
    <definedName name="solver_num" localSheetId="0" hidden="1">2</definedName>
    <definedName name="solver_num" localSheetId="3" hidden="1">2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pt" localSheetId="2" hidden="1">Fencing!$D$9</definedName>
    <definedName name="solver_opt" localSheetId="1" hidden="1">Fertilizer!$F$10</definedName>
    <definedName name="solver_opt" localSheetId="0" hidden="1">Tank!$G$14</definedName>
    <definedName name="solver_opt" localSheetId="3" hidden="1">Toys!$L$13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bv" localSheetId="3" hidden="1">2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1" localSheetId="3" hidden="1">2</definedName>
    <definedName name="solver_rel2" localSheetId="2" hidden="1">3</definedName>
    <definedName name="solver_rel2" localSheetId="0" hidden="1">3</definedName>
    <definedName name="solver_rel2" localSheetId="3" hidden="1">2</definedName>
    <definedName name="solver_rel3" localSheetId="2" hidden="1">1</definedName>
    <definedName name="solver_rel3" localSheetId="3" hidden="1">1</definedName>
    <definedName name="solver_rel4" localSheetId="2" hidden="1">1</definedName>
    <definedName name="solver_rel5" localSheetId="2" hidden="1">1</definedName>
    <definedName name="solver_rhs1" localSheetId="2" hidden="1">Fencing!$F$6</definedName>
    <definedName name="solver_rhs1" localSheetId="1" hidden="1">Fertilizer!$J$8</definedName>
    <definedName name="solver_rhs1" localSheetId="0" hidden="1">Tank!$J$12</definedName>
    <definedName name="solver_rhs1" localSheetId="3" hidden="1">Toys!$X$8</definedName>
    <definedName name="solver_rhs2" localSheetId="2" hidden="1">0</definedName>
    <definedName name="solver_rhs2" localSheetId="0" hidden="1">Tank!$J$13</definedName>
    <definedName name="solver_rhs2" localSheetId="3" hidden="1">Goal</definedName>
    <definedName name="solver_rhs3" localSheetId="2" hidden="1">Fencing!$F$7</definedName>
    <definedName name="solver_rhs3" localSheetId="3" hidden="1">0</definedName>
    <definedName name="solver_rhs4" localSheetId="2" hidden="1">Fencing!$F$8</definedName>
    <definedName name="solver_rhs5" localSheetId="2" hidden="1">Fencing!$E$9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yp" localSheetId="2" hidden="1">1</definedName>
    <definedName name="solver_typ" localSheetId="1" hidden="1">1</definedName>
    <definedName name="solver_typ" localSheetId="0" hidden="1">2</definedName>
    <definedName name="solver_typ" localSheetId="3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UnitsProduced">Toys!$C$14:$E$14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2" l="1"/>
  <c r="H5" i="2" l="1"/>
  <c r="F6" i="2"/>
  <c r="F7" i="1"/>
  <c r="F10" i="1"/>
  <c r="I8" i="1"/>
  <c r="Q9" i="4" l="1"/>
  <c r="M8" i="4"/>
  <c r="G9" i="4"/>
  <c r="G5" i="4" l="1"/>
  <c r="V5" i="4" s="1"/>
  <c r="M9" i="4"/>
  <c r="M6" i="4"/>
  <c r="L13" i="4" s="1"/>
  <c r="M7" i="4"/>
  <c r="M5" i="4"/>
  <c r="Q6" i="4"/>
  <c r="Q7" i="4"/>
  <c r="Q8" i="4"/>
  <c r="Q5" i="4"/>
  <c r="G8" i="4" l="1"/>
  <c r="V8" i="4" s="1"/>
  <c r="X6" i="4"/>
  <c r="X7" i="4"/>
  <c r="X8" i="4"/>
  <c r="X9" i="4"/>
  <c r="X5" i="4"/>
  <c r="G6" i="4"/>
  <c r="V6" i="4" s="1"/>
  <c r="G7" i="4"/>
  <c r="V7" i="4" s="1"/>
  <c r="V9" i="4"/>
  <c r="I6" i="1" l="1"/>
  <c r="I7" i="1"/>
  <c r="F8" i="1" l="1"/>
  <c r="F9" i="1"/>
  <c r="J5" i="2" l="1"/>
  <c r="F8" i="2"/>
  <c r="F7" i="2"/>
  <c r="F6" i="1"/>
  <c r="J12" i="3"/>
  <c r="H12" i="3"/>
  <c r="E10" i="3"/>
  <c r="H13" i="3" s="1"/>
  <c r="G11" i="3" l="1"/>
  <c r="G12" i="3"/>
  <c r="G13" i="3"/>
  <c r="G14" i="3" l="1"/>
</calcChain>
</file>

<file path=xl/sharedStrings.xml><?xml version="1.0" encoding="utf-8"?>
<sst xmlns="http://schemas.openxmlformats.org/spreadsheetml/2006/main" count="80" uniqueCount="54">
  <si>
    <t>x1</t>
  </si>
  <si>
    <t>x2</t>
  </si>
  <si>
    <t>h</t>
  </si>
  <si>
    <t>r</t>
  </si>
  <si>
    <t>PI</t>
  </si>
  <si>
    <t>Objective:</t>
  </si>
  <si>
    <t>Cost</t>
  </si>
  <si>
    <t>Total:</t>
  </si>
  <si>
    <t>Less than</t>
  </si>
  <si>
    <t>&lt;=</t>
  </si>
  <si>
    <t>a</t>
  </si>
  <si>
    <t>b</t>
  </si>
  <si>
    <t>c</t>
  </si>
  <si>
    <t>Perimeter</t>
  </si>
  <si>
    <t>&gt;=</t>
  </si>
  <si>
    <t>Coef.</t>
  </si>
  <si>
    <t>&lt;</t>
  </si>
  <si>
    <t>Area:</t>
  </si>
  <si>
    <t>Constraints:</t>
  </si>
  <si>
    <t>Coef:</t>
  </si>
  <si>
    <t>Tank</t>
  </si>
  <si>
    <t>Truck</t>
  </si>
  <si>
    <t>Turtle</t>
  </si>
  <si>
    <t>Plastic</t>
  </si>
  <si>
    <t>Rubber</t>
  </si>
  <si>
    <t>Metal</t>
  </si>
  <si>
    <t>Labor</t>
  </si>
  <si>
    <t>S</t>
  </si>
  <si>
    <t>x3</t>
  </si>
  <si>
    <t>Achieved</t>
  </si>
  <si>
    <t>Goal</t>
  </si>
  <si>
    <t>Producted</t>
  </si>
  <si>
    <t>Amount</t>
  </si>
  <si>
    <t>Over</t>
  </si>
  <si>
    <t>Under</t>
  </si>
  <si>
    <t>Constraints</t>
  </si>
  <si>
    <t>Balance</t>
  </si>
  <si>
    <t>(Level - Over + Under)</t>
  </si>
  <si>
    <t>=</t>
  </si>
  <si>
    <t>Weight</t>
  </si>
  <si>
    <t>Over Penalty</t>
  </si>
  <si>
    <t>Under Penalty</t>
  </si>
  <si>
    <t>Objective</t>
  </si>
  <si>
    <t>O1</t>
  </si>
  <si>
    <t>O2</t>
  </si>
  <si>
    <t>O3</t>
  </si>
  <si>
    <t>O4</t>
  </si>
  <si>
    <t>O5</t>
  </si>
  <si>
    <t>Label</t>
  </si>
  <si>
    <t>U1</t>
  </si>
  <si>
    <t>U2</t>
  </si>
  <si>
    <t>U3</t>
  </si>
  <si>
    <t>U4</t>
  </si>
  <si>
    <t>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</si>
</sst>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0"/>
    <numFmt numFmtId="165" formatCode="#,##0.0000"/>
    <numFmt numFmtId="166" formatCode="#,##0.0"/>
  </numFmts>
  <fonts count="1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1"/>
      <name val="Corbel"/>
      <family val="2"/>
    </font>
    <font>
      <sz val="9.5"/>
      <color rgb="FF000000"/>
      <name val="Consolas"/>
      <family val="3"/>
    </font>
    <font>
      <b/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3" borderId="4" applyNumberFormat="0" applyAlignment="0" applyProtection="0"/>
    <xf numFmtId="0" fontId="14" fillId="0" borderId="5" applyNumberFormat="0" applyFill="0" applyAlignment="0" applyProtection="0"/>
  </cellStyleXfs>
  <cellXfs count="38">
    <xf numFmtId="0" fontId="0" fillId="0" borderId="0" xfId="0"/>
    <xf numFmtId="0" fontId="1" fillId="2" borderId="1" xfId="1"/>
    <xf numFmtId="0" fontId="2" fillId="0" borderId="0" xfId="0" applyFont="1"/>
    <xf numFmtId="6" fontId="0" fillId="0" borderId="0" xfId="0" applyNumberFormat="1"/>
    <xf numFmtId="6" fontId="4" fillId="0" borderId="2" xfId="3" applyNumberFormat="1"/>
    <xf numFmtId="164" fontId="3" fillId="3" borderId="1" xfId="2" applyNumberFormat="1"/>
    <xf numFmtId="0" fontId="6" fillId="0" borderId="0" xfId="5"/>
    <xf numFmtId="6" fontId="5" fillId="0" borderId="0" xfId="4" applyNumberFormat="1"/>
    <xf numFmtId="0" fontId="6" fillId="0" borderId="3" xfId="5" quotePrefix="1" applyBorder="1" applyAlignment="1">
      <alignment horizontal="center"/>
    </xf>
    <xf numFmtId="0" fontId="6" fillId="0" borderId="3" xfId="5" applyBorder="1" applyAlignment="1">
      <alignment horizontal="center"/>
    </xf>
    <xf numFmtId="0" fontId="7" fillId="3" borderId="4" xfId="6"/>
    <xf numFmtId="0" fontId="8" fillId="4" borderId="4" xfId="6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/>
    <xf numFmtId="4" fontId="1" fillId="2" borderId="1" xfId="1" applyNumberFormat="1"/>
    <xf numFmtId="4" fontId="7" fillId="3" borderId="4" xfId="6" applyNumberFormat="1"/>
    <xf numFmtId="0" fontId="9" fillId="4" borderId="0" xfId="0" applyFont="1" applyFill="1" applyAlignment="1">
      <alignment horizontal="center"/>
    </xf>
    <xf numFmtId="0" fontId="10" fillId="4" borderId="0" xfId="5" applyFont="1" applyFill="1" applyAlignment="1">
      <alignment horizontal="center"/>
    </xf>
    <xf numFmtId="165" fontId="1" fillId="2" borderId="1" xfId="1" applyNumberFormat="1"/>
    <xf numFmtId="0" fontId="11" fillId="0" borderId="0" xfId="0" applyFont="1"/>
    <xf numFmtId="0" fontId="12" fillId="0" borderId="0" xfId="0" applyFont="1"/>
    <xf numFmtId="3" fontId="0" fillId="0" borderId="0" xfId="0" applyNumberFormat="1"/>
    <xf numFmtId="0" fontId="13" fillId="0" borderId="0" xfId="0" applyFont="1" applyAlignment="1">
      <alignment horizontal="center"/>
    </xf>
    <xf numFmtId="0" fontId="14" fillId="0" borderId="5" xfId="7"/>
    <xf numFmtId="0" fontId="14" fillId="0" borderId="5" xfId="7" applyFill="1"/>
    <xf numFmtId="0" fontId="14" fillId="0" borderId="0" xfId="7" applyFill="1" applyBorder="1"/>
    <xf numFmtId="0" fontId="8" fillId="4" borderId="0" xfId="7" applyFont="1" applyFill="1" applyBorder="1" applyAlignment="1">
      <alignment horizontal="center"/>
    </xf>
    <xf numFmtId="0" fontId="15" fillId="0" borderId="0" xfId="0" applyNumberFormat="1" applyFont="1" applyAlignment="1">
      <alignment horizontal="center"/>
    </xf>
    <xf numFmtId="0" fontId="14" fillId="0" borderId="5" xfId="7" applyNumberFormat="1" applyAlignment="1">
      <alignment horizontal="center"/>
    </xf>
    <xf numFmtId="0" fontId="8" fillId="4" borderId="0" xfId="7" quotePrefix="1" applyFont="1" applyFill="1" applyBorder="1" applyAlignment="1">
      <alignment horizontal="center"/>
    </xf>
    <xf numFmtId="0" fontId="14" fillId="0" borderId="5" xfId="7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16" fillId="0" borderId="0" xfId="0" applyNumberFormat="1" applyFont="1" applyAlignment="1">
      <alignment horizontal="center"/>
    </xf>
    <xf numFmtId="0" fontId="14" fillId="0" borderId="5" xfId="7" applyNumberFormat="1" applyAlignment="1">
      <alignment horizontal="center"/>
    </xf>
    <xf numFmtId="4" fontId="0" fillId="0" borderId="0" xfId="0" applyNumberFormat="1" applyAlignment="1">
      <alignment horizontal="center"/>
    </xf>
    <xf numFmtId="0" fontId="14" fillId="0" borderId="5" xfId="7" applyNumberFormat="1" applyAlignment="1">
      <alignment horizontal="center"/>
    </xf>
  </cellXfs>
  <cellStyles count="8">
    <cellStyle name="Calculation" xfId="2" builtinId="22"/>
    <cellStyle name="Explanatory Text" xfId="5" builtinId="53"/>
    <cellStyle name="Heading 3" xfId="7" builtinId="18"/>
    <cellStyle name="Input" xfId="1" builtinId="20"/>
    <cellStyle name="Linked Cell" xfId="3" builtinId="24"/>
    <cellStyle name="Normal" xfId="0" builtinId="0"/>
    <cellStyle name="Output" xfId="6" builtinId="21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123825</xdr:rowOff>
    </xdr:from>
    <xdr:to>
      <xdr:col>29</xdr:col>
      <xdr:colOff>332093</xdr:colOff>
      <xdr:row>19</xdr:row>
      <xdr:rowOff>142420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738C62-9E6A-4150-941F-8E821D508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123825"/>
          <a:ext cx="10257143" cy="36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1</xdr:row>
      <xdr:rowOff>66675</xdr:rowOff>
    </xdr:from>
    <xdr:to>
      <xdr:col>29</xdr:col>
      <xdr:colOff>122698</xdr:colOff>
      <xdr:row>21</xdr:row>
      <xdr:rowOff>190006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6FCE7-78B3-4813-8E69-FDDE40E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257175"/>
          <a:ext cx="9019048" cy="3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323850</xdr:colOff>
      <xdr:row>1</xdr:row>
      <xdr:rowOff>0</xdr:rowOff>
    </xdr:from>
    <xdr:to>
      <xdr:col>26</xdr:col>
      <xdr:colOff>351278</xdr:colOff>
      <xdr:row>17</xdr:row>
      <xdr:rowOff>37714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C9C99-C6CC-4FCF-9259-D628CCD3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0100" y="190500"/>
          <a:ext cx="9171428" cy="30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381000</xdr:colOff>
      <xdr:row>1</xdr:row>
      <xdr:rowOff>85725</xdr:rowOff>
    </xdr:from>
    <xdr:to>
      <xdr:col>38</xdr:col>
      <xdr:colOff>589609</xdr:colOff>
      <xdr:row>14</xdr:row>
      <xdr:rowOff>18746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33B007-6582-4A26-9E6A-3CF33F1F5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92350" y="276225"/>
          <a:ext cx="7523809" cy="2428571"/>
        </a:xfrm>
        <a:prstGeom prst="rect">
          <a:avLst/>
        </a:prstGeom>
      </xdr:spPr>
    </xdr:pic>
    <xdr:clientData/>
  </xdr:twoCellAnchor>
  <xdr:twoCellAnchor editAs="oneCell">
    <xdr:from>
      <xdr:col>26</xdr:col>
      <xdr:colOff>142875</xdr:colOff>
      <xdr:row>12</xdr:row>
      <xdr:rowOff>180975</xdr:rowOff>
    </xdr:from>
    <xdr:to>
      <xdr:col>38</xdr:col>
      <xdr:colOff>446723</xdr:colOff>
      <xdr:row>20</xdr:row>
      <xdr:rowOff>123642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9D5E8-0F9B-4B6F-ACBA-7F82B07AD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16400" y="2486025"/>
          <a:ext cx="7619048" cy="1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2B7F-7875-42BA-8179-C3B137595E0E}">
  <dimension ref="B4:J27"/>
  <sheetViews>
    <sheetView showGridLines="0" zoomScaleNormal="100" workbookViewId="0">
      <selection activeCell="G37" sqref="G37"/>
    </sheetView>
  </sheetViews>
  <sheetFormatPr defaultRowHeight="15" x14ac:dyDescent="0.25"/>
  <cols>
    <col min="5" max="5" width="12" bestFit="1" customWidth="1"/>
    <col min="7" max="7" width="9.85546875" customWidth="1"/>
    <col min="11" max="11" width="13.85546875" bestFit="1" customWidth="1"/>
    <col min="32" max="32" width="9.28515625" customWidth="1"/>
  </cols>
  <sheetData>
    <row r="4" spans="2:10" x14ac:dyDescent="0.25">
      <c r="B4" s="2"/>
      <c r="J4" s="2"/>
    </row>
    <row r="9" spans="2:10" x14ac:dyDescent="0.25">
      <c r="B9" s="2" t="s">
        <v>5</v>
      </c>
      <c r="F9" s="12" t="s">
        <v>15</v>
      </c>
      <c r="H9" s="2" t="s">
        <v>18</v>
      </c>
    </row>
    <row r="10" spans="2:10" x14ac:dyDescent="0.25">
      <c r="D10" t="s">
        <v>4</v>
      </c>
      <c r="E10">
        <f>PI()</f>
        <v>3.1415926535897931</v>
      </c>
    </row>
    <row r="11" spans="2:10" x14ac:dyDescent="0.25">
      <c r="D11" t="s">
        <v>3</v>
      </c>
      <c r="E11" s="19">
        <v>1.1675443213016046</v>
      </c>
      <c r="F11">
        <v>2</v>
      </c>
      <c r="G11">
        <f>F11*E11*E11*E10</f>
        <v>8.5649852635525257</v>
      </c>
    </row>
    <row r="12" spans="2:10" x14ac:dyDescent="0.25">
      <c r="D12" t="s">
        <v>2</v>
      </c>
      <c r="E12" s="19">
        <v>4.6701772852064192</v>
      </c>
      <c r="F12">
        <v>4</v>
      </c>
      <c r="G12">
        <f>F12*E12*E11*E10</f>
        <v>68.519882108420219</v>
      </c>
      <c r="H12" s="10">
        <f>E12</f>
        <v>4.6701772852064192</v>
      </c>
      <c r="I12" s="11" t="s">
        <v>14</v>
      </c>
      <c r="J12">
        <f>E11*4</f>
        <v>4.6701772852064183</v>
      </c>
    </row>
    <row r="13" spans="2:10" x14ac:dyDescent="0.25">
      <c r="F13">
        <v>8</v>
      </c>
      <c r="G13">
        <f>F13*E11*E11*E10</f>
        <v>34.259941054210103</v>
      </c>
      <c r="H13" s="10">
        <f>E10*E11*E11*E12</f>
        <v>19.999999812985362</v>
      </c>
      <c r="I13" s="11" t="s">
        <v>14</v>
      </c>
      <c r="J13">
        <v>20</v>
      </c>
    </row>
    <row r="14" spans="2:10" x14ac:dyDescent="0.25">
      <c r="G14" s="5">
        <f>SUM(G11:G13)</f>
        <v>111.34480842618285</v>
      </c>
    </row>
    <row r="26" spans="6:6" x14ac:dyDescent="0.25">
      <c r="F26" s="20"/>
    </row>
    <row r="27" spans="6:6" x14ac:dyDescent="0.25">
      <c r="F27" s="21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10"/>
  <sheetViews>
    <sheetView showGridLines="0" workbookViewId="0">
      <selection activeCell="G27" sqref="G27"/>
    </sheetView>
  </sheetViews>
  <sheetFormatPr defaultRowHeight="15" x14ac:dyDescent="0.25"/>
  <cols>
    <col min="11" max="11" width="13.85546875" bestFit="1" customWidth="1"/>
  </cols>
  <sheetData>
    <row r="3" spans="2:10" x14ac:dyDescent="0.25">
      <c r="B3" s="2"/>
    </row>
    <row r="4" spans="2:10" x14ac:dyDescent="0.25">
      <c r="B4" s="2" t="s">
        <v>5</v>
      </c>
    </row>
    <row r="5" spans="2:10" x14ac:dyDescent="0.25">
      <c r="E5" s="12" t="s">
        <v>15</v>
      </c>
      <c r="H5" s="9" t="s">
        <v>6</v>
      </c>
      <c r="I5" s="8" t="s">
        <v>9</v>
      </c>
      <c r="J5" s="9" t="s">
        <v>8</v>
      </c>
    </row>
    <row r="6" spans="2:10" x14ac:dyDescent="0.25">
      <c r="C6" t="s">
        <v>0</v>
      </c>
      <c r="D6" s="1">
        <v>3.1578947368421044</v>
      </c>
      <c r="E6">
        <v>4</v>
      </c>
      <c r="F6">
        <f>E6*D6</f>
        <v>12.631578947368418</v>
      </c>
      <c r="H6" s="3">
        <v>8000</v>
      </c>
      <c r="I6" s="3">
        <f>H6*D6</f>
        <v>25263.157894736836</v>
      </c>
    </row>
    <row r="7" spans="2:10" x14ac:dyDescent="0.25">
      <c r="C7" t="s">
        <v>1</v>
      </c>
      <c r="D7" s="1">
        <v>2.9473684210526323</v>
      </c>
      <c r="E7">
        <v>2</v>
      </c>
      <c r="F7">
        <f>E7*D7</f>
        <v>5.8947368421052646</v>
      </c>
      <c r="H7" s="3">
        <v>5000</v>
      </c>
      <c r="I7" s="3">
        <f>H7*D7</f>
        <v>14736.842105263162</v>
      </c>
    </row>
    <row r="8" spans="2:10" ht="15.75" thickBot="1" x14ac:dyDescent="0.3">
      <c r="E8">
        <v>-0.5</v>
      </c>
      <c r="F8">
        <f>E8*D6*D6</f>
        <v>-4.9861495844875323</v>
      </c>
      <c r="H8" s="6" t="s">
        <v>7</v>
      </c>
      <c r="I8" s="4">
        <f>SUM(I6:I7)</f>
        <v>40000</v>
      </c>
      <c r="J8" s="7">
        <v>40000</v>
      </c>
    </row>
    <row r="9" spans="2:10" ht="15.75" thickTop="1" x14ac:dyDescent="0.25">
      <c r="E9">
        <v>-0.25</v>
      </c>
      <c r="F9">
        <f>E9*D7*D7</f>
        <v>-2.1717451523545717</v>
      </c>
    </row>
    <row r="10" spans="2:10" x14ac:dyDescent="0.25">
      <c r="F10" s="10">
        <f>SUM(F6:F9)</f>
        <v>11.368421052631579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EB8-965E-4758-9AD9-2BB35957C59A}">
  <dimension ref="A3:J9"/>
  <sheetViews>
    <sheetView showGridLines="0" tabSelected="1" workbookViewId="0">
      <selection activeCell="S26" sqref="S26"/>
    </sheetView>
  </sheetViews>
  <sheetFormatPr defaultRowHeight="15" x14ac:dyDescent="0.25"/>
  <cols>
    <col min="4" max="4" width="15.7109375" customWidth="1"/>
    <col min="5" max="5" width="10" bestFit="1" customWidth="1"/>
    <col min="6" max="6" width="15.42578125" bestFit="1" customWidth="1"/>
    <col min="7" max="7" width="15.42578125" customWidth="1"/>
    <col min="8" max="8" width="10" bestFit="1" customWidth="1"/>
  </cols>
  <sheetData>
    <row r="3" spans="1:10" x14ac:dyDescent="0.25">
      <c r="B3" s="2" t="s">
        <v>5</v>
      </c>
    </row>
    <row r="4" spans="1:10" x14ac:dyDescent="0.25">
      <c r="F4" s="12" t="s">
        <v>18</v>
      </c>
      <c r="G4" s="12" t="s">
        <v>19</v>
      </c>
      <c r="H4" s="23" t="s">
        <v>27</v>
      </c>
      <c r="J4" s="2" t="s">
        <v>17</v>
      </c>
    </row>
    <row r="5" spans="1:10" x14ac:dyDescent="0.25">
      <c r="G5">
        <v>0.5</v>
      </c>
      <c r="H5">
        <f>G5*D9</f>
        <v>30</v>
      </c>
      <c r="J5">
        <f>SQRT(H5*(H5-D6)*(H5-D7)*(H5-D8))</f>
        <v>173.20508075688772</v>
      </c>
    </row>
    <row r="6" spans="1:10" x14ac:dyDescent="0.25">
      <c r="A6">
        <v>0</v>
      </c>
      <c r="B6" s="13" t="s">
        <v>16</v>
      </c>
      <c r="C6" s="13" t="s">
        <v>10</v>
      </c>
      <c r="D6" s="15">
        <v>20</v>
      </c>
      <c r="E6" s="17" t="s">
        <v>9</v>
      </c>
      <c r="F6" s="14">
        <f>D7+D8</f>
        <v>40</v>
      </c>
      <c r="G6" s="14"/>
    </row>
    <row r="7" spans="1:10" x14ac:dyDescent="0.25">
      <c r="A7">
        <v>0</v>
      </c>
      <c r="B7" s="13" t="s">
        <v>16</v>
      </c>
      <c r="C7" s="13" t="s">
        <v>11</v>
      </c>
      <c r="D7" s="15">
        <v>20</v>
      </c>
      <c r="E7" s="17" t="s">
        <v>9</v>
      </c>
      <c r="F7" s="14">
        <f>D6+D8</f>
        <v>40</v>
      </c>
      <c r="G7" s="14"/>
    </row>
    <row r="8" spans="1:10" x14ac:dyDescent="0.25">
      <c r="A8">
        <v>0</v>
      </c>
      <c r="B8" s="13" t="s">
        <v>16</v>
      </c>
      <c r="C8" s="13" t="s">
        <v>12</v>
      </c>
      <c r="D8" s="15">
        <v>20</v>
      </c>
      <c r="E8" s="17" t="s">
        <v>9</v>
      </c>
      <c r="F8" s="14">
        <f>D7+D6</f>
        <v>40</v>
      </c>
      <c r="G8" s="14"/>
    </row>
    <row r="9" spans="1:10" x14ac:dyDescent="0.25">
      <c r="C9" s="6" t="s">
        <v>13</v>
      </c>
      <c r="D9" s="16">
        <f>SUM(D6:D8)</f>
        <v>60</v>
      </c>
      <c r="E9" s="18" t="s">
        <v>9</v>
      </c>
      <c r="F9">
        <v>60</v>
      </c>
      <c r="G9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9644-94F8-4BA7-B816-67A2A47EEB3F}">
  <dimension ref="B2:X14"/>
  <sheetViews>
    <sheetView showGridLines="0" workbookViewId="0">
      <selection activeCell="A7" sqref="A7"/>
    </sheetView>
  </sheetViews>
  <sheetFormatPr defaultRowHeight="15" x14ac:dyDescent="0.25"/>
  <cols>
    <col min="2" max="2" width="10.140625" bestFit="1" customWidth="1"/>
    <col min="3" max="5" width="12.7109375" bestFit="1" customWidth="1"/>
    <col min="7" max="7" width="12" bestFit="1" customWidth="1"/>
    <col min="11" max="11" width="14.140625" customWidth="1"/>
    <col min="12" max="12" width="12.28515625" customWidth="1"/>
    <col min="15" max="16" width="13.85546875" bestFit="1" customWidth="1"/>
  </cols>
  <sheetData>
    <row r="2" spans="2:24" ht="15.75" thickBot="1" x14ac:dyDescent="0.3">
      <c r="K2" s="29"/>
      <c r="L2" s="31" t="s">
        <v>40</v>
      </c>
      <c r="M2" s="31" t="s">
        <v>39</v>
      </c>
      <c r="N2" s="35" t="s">
        <v>48</v>
      </c>
      <c r="O2" s="29"/>
      <c r="P2" s="31" t="s">
        <v>41</v>
      </c>
      <c r="Q2" s="31" t="s">
        <v>39</v>
      </c>
      <c r="R2" s="35"/>
      <c r="S2" s="31"/>
      <c r="T2" s="31"/>
      <c r="V2" s="37" t="s">
        <v>35</v>
      </c>
      <c r="W2" s="37"/>
      <c r="X2" s="37"/>
    </row>
    <row r="3" spans="2:24" x14ac:dyDescent="0.25">
      <c r="C3" t="s">
        <v>0</v>
      </c>
      <c r="D3" t="s">
        <v>1</v>
      </c>
      <c r="E3" t="s">
        <v>28</v>
      </c>
      <c r="K3" s="34" t="s">
        <v>32</v>
      </c>
      <c r="L3" s="28"/>
      <c r="M3" s="28"/>
      <c r="N3" s="28"/>
      <c r="O3" s="34" t="s">
        <v>32</v>
      </c>
      <c r="S3" s="28"/>
      <c r="T3" s="28"/>
      <c r="V3" s="28" t="s">
        <v>36</v>
      </c>
      <c r="W3" s="28"/>
      <c r="X3" s="28"/>
    </row>
    <row r="4" spans="2:24" ht="15.75" thickBot="1" x14ac:dyDescent="0.3">
      <c r="C4" s="24" t="s">
        <v>20</v>
      </c>
      <c r="D4" s="24" t="s">
        <v>21</v>
      </c>
      <c r="E4" s="24" t="s">
        <v>22</v>
      </c>
      <c r="G4" s="25" t="s">
        <v>29</v>
      </c>
      <c r="H4" s="25"/>
      <c r="I4" s="25" t="s">
        <v>30</v>
      </c>
      <c r="J4" s="26"/>
      <c r="K4" s="34" t="s">
        <v>33</v>
      </c>
      <c r="L4" s="28"/>
      <c r="M4" s="28"/>
      <c r="N4" s="28"/>
      <c r="O4" s="34" t="s">
        <v>34</v>
      </c>
      <c r="S4" s="28"/>
      <c r="T4" s="28"/>
      <c r="V4" s="28" t="s">
        <v>37</v>
      </c>
      <c r="W4" s="28"/>
      <c r="X4" s="28" t="s">
        <v>30</v>
      </c>
    </row>
    <row r="5" spans="2:24" x14ac:dyDescent="0.25">
      <c r="B5" t="s">
        <v>23</v>
      </c>
      <c r="C5">
        <v>1.5</v>
      </c>
      <c r="D5">
        <v>2</v>
      </c>
      <c r="E5">
        <v>1</v>
      </c>
      <c r="G5" s="14">
        <f>SUMPRODUCT(C5:E5,C$14:E$14)</f>
        <v>40</v>
      </c>
      <c r="H5" s="27" t="s">
        <v>9</v>
      </c>
      <c r="I5" s="22">
        <v>16000</v>
      </c>
      <c r="K5" s="14">
        <v>0</v>
      </c>
      <c r="L5">
        <v>2</v>
      </c>
      <c r="M5" s="14">
        <f>L5/SUM((Penalty))</f>
        <v>0.23529411764705882</v>
      </c>
      <c r="N5" s="36" t="s">
        <v>43</v>
      </c>
      <c r="O5" s="14">
        <v>15960.000000000973</v>
      </c>
      <c r="P5" s="14">
        <v>0</v>
      </c>
      <c r="Q5" s="14">
        <f>P5/SUM(Penalty)</f>
        <v>0</v>
      </c>
      <c r="R5" s="14" t="s">
        <v>49</v>
      </c>
      <c r="S5" s="32"/>
      <c r="T5" s="33"/>
      <c r="V5" s="22">
        <f>G5-K5+O5</f>
        <v>16000.000000000973</v>
      </c>
      <c r="W5" s="27" t="s">
        <v>9</v>
      </c>
      <c r="X5" s="22">
        <f>I5</f>
        <v>16000</v>
      </c>
    </row>
    <row r="6" spans="2:24" x14ac:dyDescent="0.25">
      <c r="B6" t="s">
        <v>24</v>
      </c>
      <c r="C6">
        <v>0.5</v>
      </c>
      <c r="D6">
        <v>0.5</v>
      </c>
      <c r="E6">
        <v>1</v>
      </c>
      <c r="G6" s="14">
        <f t="shared" ref="G6:G7" si="0">SUMPRODUCT(C6:E6,C$14:E$14)</f>
        <v>40</v>
      </c>
      <c r="H6" s="27" t="s">
        <v>9</v>
      </c>
      <c r="I6" s="22">
        <v>5000</v>
      </c>
      <c r="K6" s="14">
        <v>0</v>
      </c>
      <c r="L6">
        <v>1</v>
      </c>
      <c r="M6" s="14">
        <f>L6/SUM((Penalty))</f>
        <v>0.11764705882352941</v>
      </c>
      <c r="N6" s="36" t="s">
        <v>44</v>
      </c>
      <c r="O6" s="14">
        <v>4959.9999999999818</v>
      </c>
      <c r="P6" s="14">
        <v>0</v>
      </c>
      <c r="Q6" s="14">
        <f>P6/SUM(Penalty)</f>
        <v>0</v>
      </c>
      <c r="R6" s="14" t="s">
        <v>50</v>
      </c>
      <c r="S6" s="32"/>
      <c r="T6" s="33"/>
      <c r="V6" s="22">
        <f t="shared" ref="V6:V9" si="1">G6-K6+O6</f>
        <v>4999.9999999999818</v>
      </c>
      <c r="W6" s="27" t="s">
        <v>9</v>
      </c>
      <c r="X6" s="22">
        <f t="shared" ref="X6:X9" si="2">I6</f>
        <v>5000</v>
      </c>
    </row>
    <row r="7" spans="2:24" x14ac:dyDescent="0.25">
      <c r="B7" t="s">
        <v>25</v>
      </c>
      <c r="C7">
        <v>0.3</v>
      </c>
      <c r="D7">
        <v>0.6</v>
      </c>
      <c r="E7">
        <v>0</v>
      </c>
      <c r="G7" s="14">
        <f t="shared" si="0"/>
        <v>0</v>
      </c>
      <c r="H7" s="27" t="s">
        <v>9</v>
      </c>
      <c r="I7" s="22">
        <v>9000</v>
      </c>
      <c r="K7" s="14">
        <v>0</v>
      </c>
      <c r="L7">
        <v>1</v>
      </c>
      <c r="M7" s="14">
        <f>L7/SUM((Penalty))</f>
        <v>0.11764705882352941</v>
      </c>
      <c r="N7" s="36" t="s">
        <v>45</v>
      </c>
      <c r="O7" s="14">
        <v>9000.0000000007331</v>
      </c>
      <c r="P7" s="14">
        <v>0</v>
      </c>
      <c r="Q7" s="14">
        <f>P7/SUM(Penalty)</f>
        <v>0</v>
      </c>
      <c r="R7" s="14" t="s">
        <v>51</v>
      </c>
      <c r="S7" s="32"/>
      <c r="T7" s="33"/>
      <c r="V7" s="22">
        <f t="shared" si="1"/>
        <v>9000.0000000007331</v>
      </c>
      <c r="W7" s="27" t="s">
        <v>9</v>
      </c>
      <c r="X7" s="22">
        <f t="shared" si="2"/>
        <v>9000</v>
      </c>
    </row>
    <row r="8" spans="2:24" x14ac:dyDescent="0.25">
      <c r="B8" t="s">
        <v>26</v>
      </c>
      <c r="C8">
        <v>2</v>
      </c>
      <c r="D8">
        <v>2</v>
      </c>
      <c r="E8">
        <v>1</v>
      </c>
      <c r="G8" s="14">
        <f>SUMPRODUCT(C8:E8,C$14:E$14)</f>
        <v>40</v>
      </c>
      <c r="H8" s="27" t="s">
        <v>9</v>
      </c>
      <c r="I8" s="22">
        <v>40</v>
      </c>
      <c r="K8" s="14">
        <v>0</v>
      </c>
      <c r="L8">
        <v>3</v>
      </c>
      <c r="M8" s="14">
        <f>L8/SUM((Penalty))</f>
        <v>0.35294117647058826</v>
      </c>
      <c r="N8" s="36" t="s">
        <v>46</v>
      </c>
      <c r="O8" s="14">
        <v>0</v>
      </c>
      <c r="P8" s="14">
        <v>0.5</v>
      </c>
      <c r="Q8" s="14">
        <f>P8/SUM(Penalty)</f>
        <v>5.8823529411764705E-2</v>
      </c>
      <c r="R8" s="14" t="s">
        <v>52</v>
      </c>
      <c r="S8" s="32"/>
      <c r="T8" s="33"/>
      <c r="V8" s="22">
        <f t="shared" si="1"/>
        <v>40</v>
      </c>
      <c r="W8" s="27" t="s">
        <v>9</v>
      </c>
      <c r="X8" s="22">
        <f t="shared" si="2"/>
        <v>40</v>
      </c>
    </row>
    <row r="9" spans="2:24" x14ac:dyDescent="0.25">
      <c r="B9" t="s">
        <v>6</v>
      </c>
      <c r="C9">
        <v>7</v>
      </c>
      <c r="D9">
        <v>5</v>
      </c>
      <c r="E9">
        <v>4</v>
      </c>
      <c r="G9" s="14">
        <f>SUMPRODUCT(C9:E9,C$14:E$14)</f>
        <v>160</v>
      </c>
      <c r="H9" s="30" t="s">
        <v>38</v>
      </c>
      <c r="I9" s="22">
        <v>164000</v>
      </c>
      <c r="K9" s="14">
        <v>0</v>
      </c>
      <c r="L9">
        <v>0.5</v>
      </c>
      <c r="M9" s="14">
        <f>L9/SUM((Penalty))</f>
        <v>5.8823529411764705E-2</v>
      </c>
      <c r="N9" s="36" t="s">
        <v>47</v>
      </c>
      <c r="O9" s="14">
        <v>163840.00000094326</v>
      </c>
      <c r="P9" s="14">
        <v>0.5</v>
      </c>
      <c r="Q9" s="14">
        <f>P9/SUM(Penalty)</f>
        <v>5.8823529411764705E-2</v>
      </c>
      <c r="R9" s="14" t="s">
        <v>53</v>
      </c>
      <c r="S9" s="32"/>
      <c r="T9" s="33"/>
      <c r="U9" s="22"/>
      <c r="V9" s="22">
        <f t="shared" si="1"/>
        <v>164000.00000094326</v>
      </c>
      <c r="W9" s="30" t="s">
        <v>38</v>
      </c>
      <c r="X9" s="22">
        <f t="shared" si="2"/>
        <v>164000</v>
      </c>
    </row>
    <row r="13" spans="2:24" x14ac:dyDescent="0.25">
      <c r="K13" t="s">
        <v>42</v>
      </c>
      <c r="L13" s="16">
        <f>K5*M5+K6*M6+K7*M7+K8*M8+K9*M9+O9*Q9+O5*Q5+O6*Q6+O7*Q7+Goal1*Q8</f>
        <v>9637.6470588790144</v>
      </c>
    </row>
    <row r="14" spans="2:24" x14ac:dyDescent="0.25">
      <c r="B14" t="s">
        <v>31</v>
      </c>
      <c r="C14" s="15">
        <v>0</v>
      </c>
      <c r="D14" s="15">
        <v>0</v>
      </c>
      <c r="E14" s="15">
        <v>40</v>
      </c>
    </row>
  </sheetData>
  <mergeCells count="1">
    <mergeCell ref="V2:X2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Tank</vt:lpstr>
      <vt:lpstr>Fertilizer</vt:lpstr>
      <vt:lpstr>Fencing</vt:lpstr>
      <vt:lpstr>Toys</vt:lpstr>
      <vt:lpstr>AmountOver</vt:lpstr>
      <vt:lpstr>AmountUnder</vt:lpstr>
      <vt:lpstr>Balance</vt:lpstr>
      <vt:lpstr>Deviations</vt:lpstr>
      <vt:lpstr>Goal</vt:lpstr>
      <vt:lpstr>Goal1</vt:lpstr>
      <vt:lpstr>LevelAchieved</vt:lpstr>
      <vt:lpstr>Penalty</vt:lpstr>
      <vt:lpstr>UnitsProduced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2019-07-14T18:12:10Z</dcterms:modified>
</cp:coreProperties>
</file>