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itz/findball/sim/excel/"/>
    </mc:Choice>
  </mc:AlternateContent>
  <bookViews>
    <workbookView xWindow="0" yWindow="460" windowWidth="25600" windowHeight="1460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" i="2" l="1"/>
  <c r="N20" i="2"/>
  <c r="N21" i="2"/>
  <c r="J13" i="2"/>
  <c r="J14" i="2"/>
  <c r="N2" i="2"/>
  <c r="K9" i="2"/>
  <c r="K8" i="2"/>
  <c r="B9" i="2"/>
  <c r="B10" i="2"/>
  <c r="B18" i="2"/>
  <c r="B8" i="2"/>
  <c r="B39" i="2"/>
  <c r="C18" i="2"/>
  <c r="C39" i="2"/>
  <c r="C17" i="2"/>
  <c r="C38" i="2"/>
  <c r="B17" i="2"/>
  <c r="B38" i="2"/>
  <c r="J23" i="2"/>
  <c r="J24" i="2"/>
  <c r="I14" i="2"/>
  <c r="I24" i="2"/>
  <c r="I13" i="2"/>
  <c r="I23" i="2"/>
  <c r="C34" i="2"/>
  <c r="C35" i="2"/>
  <c r="B35" i="2"/>
  <c r="B34" i="2"/>
  <c r="J11" i="2"/>
  <c r="I11" i="2"/>
  <c r="C29" i="2"/>
  <c r="B29" i="2"/>
  <c r="B14" i="2"/>
  <c r="C14" i="2"/>
  <c r="C13" i="2"/>
  <c r="B13" i="2"/>
  <c r="J5" i="2"/>
  <c r="I5" i="2"/>
  <c r="C5" i="2"/>
  <c r="B5" i="2"/>
  <c r="E1" i="1"/>
  <c r="E4" i="1"/>
  <c r="A5" i="1"/>
  <c r="B4" i="1"/>
  <c r="D4" i="1"/>
  <c r="G2" i="1"/>
  <c r="I2" i="1"/>
  <c r="J2" i="1"/>
  <c r="J4" i="1"/>
  <c r="J6" i="1"/>
  <c r="G1" i="1"/>
  <c r="J1" i="1"/>
  <c r="I1" i="1"/>
  <c r="F1" i="1"/>
  <c r="F2" i="1"/>
  <c r="C1" i="1"/>
  <c r="C2" i="1"/>
</calcChain>
</file>

<file path=xl/sharedStrings.xml><?xml version="1.0" encoding="utf-8"?>
<sst xmlns="http://schemas.openxmlformats.org/spreadsheetml/2006/main" count="72" uniqueCount="30">
  <si>
    <t>Degrees per pixel</t>
  </si>
  <si>
    <t>w</t>
  </si>
  <si>
    <t>h</t>
  </si>
  <si>
    <t>photo</t>
  </si>
  <si>
    <t>video</t>
  </si>
  <si>
    <t>aspect ratio</t>
  </si>
  <si>
    <t>As measured</t>
  </si>
  <si>
    <t>measured at 3.5 inches</t>
  </si>
  <si>
    <t>so, in inches:</t>
  </si>
  <si>
    <t>Eachline = inchest</t>
  </si>
  <si>
    <t>I know FOV Video is 52 degrees by 30.8821 degrees from previous experiments</t>
  </si>
  <si>
    <t>Expected:</t>
  </si>
  <si>
    <t>inches</t>
  </si>
  <si>
    <t xml:space="preserve">pixel size </t>
  </si>
  <si>
    <t>micrometers</t>
  </si>
  <si>
    <t>sensor size</t>
  </si>
  <si>
    <t>mm</t>
  </si>
  <si>
    <t>focal length</t>
  </si>
  <si>
    <t>MP</t>
  </si>
  <si>
    <t>video resolution</t>
  </si>
  <si>
    <t>resolution</t>
  </si>
  <si>
    <t>Guess at sensor size</t>
  </si>
  <si>
    <t>Assumes same pixel size</t>
  </si>
  <si>
    <t>in mm</t>
  </si>
  <si>
    <t>So, from FOV we would expect my experiment to yield:</t>
  </si>
  <si>
    <t>FOV from calcs experiment</t>
  </si>
  <si>
    <t>Known FOV</t>
  </si>
  <si>
    <t>Calculated FOV based on sensor size &amp; focal length</t>
  </si>
  <si>
    <t>pixels focal length for video, from http://stackoverflow.com/questions/34963337/iphone-6-camera-calibration-for-opencv</t>
  </si>
  <si>
    <t>in micrometers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</si>
</sst>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7D2727"/>
      <name val="Consola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E1" sqref="E1"/>
    </sheetView>
  </sheetViews>
  <sheetFormatPr baseColWidth="10" defaultRowHeight="16" x14ac:dyDescent="0.2"/>
  <sheetData>
    <row r="1" spans="1:10" x14ac:dyDescent="0.2">
      <c r="A1">
        <v>10.521056</v>
      </c>
      <c r="B1">
        <v>720</v>
      </c>
      <c r="C1">
        <f>B1/A1</f>
        <v>68.434195198656866</v>
      </c>
      <c r="D1">
        <v>2448</v>
      </c>
      <c r="E1">
        <f>D1/D2*E2</f>
        <v>47.655000000000001</v>
      </c>
      <c r="F1">
        <f>E1/D1</f>
        <v>1.9466911764705882E-2</v>
      </c>
      <c r="G1">
        <f>E1/360</f>
        <v>0.13237499999999999</v>
      </c>
      <c r="I1">
        <f>$E$8*D1/(G1*2*PI())</f>
        <v>219801.10999396804</v>
      </c>
      <c r="J1">
        <f>D1/(G1*2*PI())</f>
        <v>2943.2392875464384</v>
      </c>
    </row>
    <row r="2" spans="1:10" x14ac:dyDescent="0.2">
      <c r="A2">
        <v>18.461880000000001</v>
      </c>
      <c r="B2">
        <v>1280</v>
      </c>
      <c r="C2">
        <f>B2/A2</f>
        <v>69.332050690395562</v>
      </c>
      <c r="D2">
        <v>3264</v>
      </c>
      <c r="E2">
        <v>63.54</v>
      </c>
      <c r="F2">
        <f>E2/D2</f>
        <v>1.9466911764705882E-2</v>
      </c>
      <c r="G2">
        <f>E2/360</f>
        <v>0.17649999999999999</v>
      </c>
      <c r="I2">
        <f>$E$8*D2/(G2*2*PI())</f>
        <v>219801.10999396807</v>
      </c>
      <c r="J2">
        <f>I2/E8</f>
        <v>2943.2392875464388</v>
      </c>
    </row>
    <row r="4" spans="1:10" x14ac:dyDescent="0.2">
      <c r="B4">
        <f>B2/B1</f>
        <v>1.7777777777777777</v>
      </c>
      <c r="D4">
        <f>D2/D1</f>
        <v>1.3333333333333333</v>
      </c>
      <c r="E4">
        <f>E2/E1</f>
        <v>1.3333333333333333</v>
      </c>
      <c r="G4" t="s">
        <v>0</v>
      </c>
      <c r="J4">
        <f>J2*E8</f>
        <v>219801.10999396807</v>
      </c>
    </row>
    <row r="5" spans="1:10" x14ac:dyDescent="0.2">
      <c r="A5">
        <f>A2/A1</f>
        <v>1.7547554161863601</v>
      </c>
      <c r="J5">
        <v>3.2808400000000001E-3</v>
      </c>
    </row>
    <row r="6" spans="1:10" x14ac:dyDescent="0.2">
      <c r="J6">
        <f>J5*J4</f>
        <v>721.13227371261019</v>
      </c>
    </row>
    <row r="8" spans="1:10" x14ac:dyDescent="0.2">
      <c r="E8">
        <v>74.680000000000007</v>
      </c>
      <c r="F8">
        <v>2448</v>
      </c>
    </row>
    <row r="9" spans="1:10" x14ac:dyDescent="0.2">
      <c r="C9">
        <v>2448</v>
      </c>
    </row>
    <row r="10" spans="1:10" x14ac:dyDescent="0.2">
      <c r="C10">
        <v>32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selection activeCell="O9" sqref="O9"/>
    </sheetView>
  </sheetViews>
  <sheetFormatPr baseColWidth="10" defaultRowHeight="16" x14ac:dyDescent="0.2"/>
  <sheetData>
    <row r="1" spans="1:16" x14ac:dyDescent="0.2">
      <c r="A1" t="s">
        <v>6</v>
      </c>
      <c r="B1" t="s">
        <v>3</v>
      </c>
      <c r="C1" t="s">
        <v>4</v>
      </c>
      <c r="H1" t="s">
        <v>5</v>
      </c>
      <c r="I1" t="s">
        <v>3</v>
      </c>
      <c r="J1" t="s">
        <v>4</v>
      </c>
      <c r="M1" t="s">
        <v>13</v>
      </c>
      <c r="N1">
        <v>1.4710000000000001</v>
      </c>
      <c r="O1" t="s">
        <v>14</v>
      </c>
    </row>
    <row r="2" spans="1:16" x14ac:dyDescent="0.2">
      <c r="A2" t="s">
        <v>1</v>
      </c>
      <c r="B2">
        <v>11.7</v>
      </c>
      <c r="C2">
        <v>9.5</v>
      </c>
      <c r="H2" t="s">
        <v>1</v>
      </c>
      <c r="I2">
        <v>4</v>
      </c>
      <c r="J2">
        <v>16</v>
      </c>
      <c r="N2">
        <f>N1*2</f>
        <v>2.9420000000000002</v>
      </c>
    </row>
    <row r="3" spans="1:16" x14ac:dyDescent="0.2">
      <c r="A3" t="s">
        <v>2</v>
      </c>
      <c r="B3">
        <v>9.1</v>
      </c>
      <c r="C3">
        <v>5.75</v>
      </c>
      <c r="H3" t="s">
        <v>2</v>
      </c>
      <c r="I3">
        <v>3</v>
      </c>
      <c r="J3">
        <v>9</v>
      </c>
    </row>
    <row r="5" spans="1:16" x14ac:dyDescent="0.2">
      <c r="B5">
        <f>B2/B3</f>
        <v>1.2857142857142856</v>
      </c>
      <c r="C5">
        <f>C2/C3</f>
        <v>1.6521739130434783</v>
      </c>
      <c r="I5">
        <f>I2/I3</f>
        <v>1.3333333333333333</v>
      </c>
      <c r="J5">
        <f>J2/J3</f>
        <v>1.7777777777777777</v>
      </c>
      <c r="M5" t="s">
        <v>15</v>
      </c>
      <c r="N5" t="s">
        <v>1</v>
      </c>
      <c r="O5">
        <v>4.8</v>
      </c>
      <c r="P5" t="s">
        <v>16</v>
      </c>
    </row>
    <row r="6" spans="1:16" x14ac:dyDescent="0.2">
      <c r="N6" t="s">
        <v>2</v>
      </c>
      <c r="O6">
        <v>3.6</v>
      </c>
      <c r="P6" t="s">
        <v>16</v>
      </c>
    </row>
    <row r="7" spans="1:16" x14ac:dyDescent="0.2">
      <c r="A7" t="s">
        <v>7</v>
      </c>
      <c r="B7">
        <v>3.5</v>
      </c>
      <c r="C7" t="s">
        <v>12</v>
      </c>
      <c r="H7" t="s">
        <v>20</v>
      </c>
      <c r="I7" t="s">
        <v>3</v>
      </c>
      <c r="J7" t="s">
        <v>4</v>
      </c>
    </row>
    <row r="8" spans="1:16" x14ac:dyDescent="0.2">
      <c r="A8" t="s">
        <v>7</v>
      </c>
      <c r="B8">
        <f>B7*25.4</f>
        <v>88.899999999999991</v>
      </c>
      <c r="C8" t="s">
        <v>16</v>
      </c>
      <c r="H8" t="s">
        <v>1</v>
      </c>
      <c r="I8">
        <v>3264</v>
      </c>
      <c r="J8">
        <v>1280</v>
      </c>
      <c r="K8">
        <f>J8*2</f>
        <v>2560</v>
      </c>
    </row>
    <row r="9" spans="1:16" x14ac:dyDescent="0.2">
      <c r="A9" t="s">
        <v>9</v>
      </c>
      <c r="B9">
        <f>11/32</f>
        <v>0.34375</v>
      </c>
      <c r="C9" t="s">
        <v>12</v>
      </c>
      <c r="H9" t="s">
        <v>2</v>
      </c>
      <c r="I9">
        <v>2448</v>
      </c>
      <c r="J9">
        <v>720</v>
      </c>
      <c r="K9">
        <f>J9*2</f>
        <v>1440</v>
      </c>
      <c r="M9" t="s">
        <v>17</v>
      </c>
      <c r="O9">
        <v>1.7519610000000001</v>
      </c>
      <c r="P9" t="s">
        <v>16</v>
      </c>
    </row>
    <row r="10" spans="1:16" x14ac:dyDescent="0.2">
      <c r="B10">
        <f>B9*25.4</f>
        <v>8.7312499999999993</v>
      </c>
      <c r="C10" t="s">
        <v>16</v>
      </c>
    </row>
    <row r="11" spans="1:16" x14ac:dyDescent="0.2">
      <c r="A11" t="s">
        <v>6</v>
      </c>
      <c r="I11">
        <f>I8/I9</f>
        <v>1.3333333333333333</v>
      </c>
      <c r="J11">
        <f>J8/J9</f>
        <v>1.7777777777777777</v>
      </c>
    </row>
    <row r="12" spans="1:16" x14ac:dyDescent="0.2">
      <c r="A12" t="s">
        <v>8</v>
      </c>
      <c r="B12" t="s">
        <v>3</v>
      </c>
      <c r="C12" t="s">
        <v>4</v>
      </c>
      <c r="L12" t="s">
        <v>19</v>
      </c>
      <c r="M12">
        <v>2.0699999999999998</v>
      </c>
      <c r="N12" t="s">
        <v>18</v>
      </c>
    </row>
    <row r="13" spans="1:16" x14ac:dyDescent="0.2">
      <c r="A13" t="s">
        <v>1</v>
      </c>
      <c r="B13">
        <f>B2*$B$9</f>
        <v>4.0218749999999996</v>
      </c>
      <c r="C13">
        <f>C2*$B$9</f>
        <v>3.265625</v>
      </c>
      <c r="I13">
        <f>I8*N1</f>
        <v>4801.3440000000001</v>
      </c>
      <c r="J13" s="1">
        <f>J8*N1</f>
        <v>1882.88</v>
      </c>
    </row>
    <row r="14" spans="1:16" x14ac:dyDescent="0.2">
      <c r="A14" t="s">
        <v>2</v>
      </c>
      <c r="B14">
        <f>B3*$B$9</f>
        <v>3.1281249999999998</v>
      </c>
      <c r="C14">
        <f>C3*$B$9</f>
        <v>1.9765625</v>
      </c>
      <c r="I14">
        <f>I9*N1</f>
        <v>3601.0080000000003</v>
      </c>
      <c r="J14" s="1">
        <f>J9*N1</f>
        <v>1059.1200000000001</v>
      </c>
    </row>
    <row r="15" spans="1:16" ht="17" x14ac:dyDescent="0.2">
      <c r="J15" s="1" t="s">
        <v>21</v>
      </c>
      <c r="O15" s="3">
        <v>1153</v>
      </c>
    </row>
    <row r="16" spans="1:16" ht="17" x14ac:dyDescent="0.2">
      <c r="A16" t="s">
        <v>23</v>
      </c>
      <c r="B16" t="s">
        <v>3</v>
      </c>
      <c r="C16" t="s">
        <v>4</v>
      </c>
      <c r="J16" t="s">
        <v>22</v>
      </c>
      <c r="O16" s="3">
        <v>1229</v>
      </c>
    </row>
    <row r="17" spans="1:15" x14ac:dyDescent="0.2">
      <c r="A17" t="s">
        <v>1</v>
      </c>
      <c r="B17">
        <f>B2*$B$10</f>
        <v>102.15562499999999</v>
      </c>
      <c r="C17">
        <f>C2*$B$10</f>
        <v>82.946874999999991</v>
      </c>
    </row>
    <row r="18" spans="1:15" ht="17" x14ac:dyDescent="0.2">
      <c r="A18" t="s">
        <v>2</v>
      </c>
      <c r="B18">
        <f>B3*$B$10</f>
        <v>79.454374999999985</v>
      </c>
      <c r="C18">
        <f>C3*$B$10</f>
        <v>50.204687499999999</v>
      </c>
      <c r="N18" s="3">
        <v>1153</v>
      </c>
    </row>
    <row r="19" spans="1:15" ht="17" x14ac:dyDescent="0.2">
      <c r="N19" s="3">
        <f>AVERAGE(O15:O16)</f>
        <v>1191</v>
      </c>
      <c r="O19" t="s">
        <v>28</v>
      </c>
    </row>
    <row r="20" spans="1:15" x14ac:dyDescent="0.2">
      <c r="N20">
        <f>N19*N1</f>
        <v>1751.961</v>
      </c>
      <c r="O20" t="s">
        <v>29</v>
      </c>
    </row>
    <row r="21" spans="1:15" x14ac:dyDescent="0.2">
      <c r="H21" t="s">
        <v>27</v>
      </c>
      <c r="N21">
        <f>N20/1000</f>
        <v>1.7519610000000001</v>
      </c>
      <c r="O21" t="s">
        <v>23</v>
      </c>
    </row>
    <row r="22" spans="1:15" x14ac:dyDescent="0.2">
      <c r="I22" t="s">
        <v>3</v>
      </c>
      <c r="J22" t="s">
        <v>4</v>
      </c>
    </row>
    <row r="23" spans="1:15" x14ac:dyDescent="0.2">
      <c r="H23" t="s">
        <v>1</v>
      </c>
      <c r="I23">
        <f>DEGREES(ATAN((I13/2/1000)/$O$9))*2</f>
        <v>107.75760346462251</v>
      </c>
      <c r="J23">
        <f>DEGREES(ATAN((J13/2/1000)/$O$9))*2</f>
        <v>56.503928201223431</v>
      </c>
    </row>
    <row r="24" spans="1:15" x14ac:dyDescent="0.2">
      <c r="A24" t="s">
        <v>10</v>
      </c>
      <c r="H24" t="s">
        <v>2</v>
      </c>
      <c r="I24">
        <f>DEGREES(ATAN((I14/2/1000)/$O$9))*2</f>
        <v>91.565749942373387</v>
      </c>
      <c r="J24">
        <f>DEGREES(ATAN((J14/2/1000)/$O$9))*2</f>
        <v>33.636669194556667</v>
      </c>
    </row>
    <row r="25" spans="1:15" x14ac:dyDescent="0.2">
      <c r="A25" t="s">
        <v>26</v>
      </c>
      <c r="B25" t="s">
        <v>3</v>
      </c>
      <c r="C25" t="s">
        <v>4</v>
      </c>
    </row>
    <row r="26" spans="1:15" x14ac:dyDescent="0.2">
      <c r="A26" t="s">
        <v>1</v>
      </c>
      <c r="B26">
        <v>63.54</v>
      </c>
      <c r="C26">
        <v>52</v>
      </c>
    </row>
    <row r="27" spans="1:15" x14ac:dyDescent="0.2">
      <c r="A27" t="s">
        <v>2</v>
      </c>
      <c r="B27">
        <v>47.655000000000001</v>
      </c>
      <c r="C27">
        <v>30.882100000000001</v>
      </c>
    </row>
    <row r="29" spans="1:15" x14ac:dyDescent="0.2">
      <c r="B29">
        <f>B26/B27</f>
        <v>1.3333333333333333</v>
      </c>
      <c r="C29">
        <f>C26/C27</f>
        <v>1.6838233151242952</v>
      </c>
    </row>
    <row r="32" spans="1:15" x14ac:dyDescent="0.2">
      <c r="A32" t="s">
        <v>24</v>
      </c>
    </row>
    <row r="33" spans="1:3" x14ac:dyDescent="0.2">
      <c r="A33" t="s">
        <v>11</v>
      </c>
      <c r="B33" t="s">
        <v>3</v>
      </c>
      <c r="C33" t="s">
        <v>4</v>
      </c>
    </row>
    <row r="34" spans="1:3" x14ac:dyDescent="0.2">
      <c r="A34" t="s">
        <v>1</v>
      </c>
      <c r="B34">
        <f>$B$8*2*TAN(RADIANS(B26/2))</f>
        <v>110.11182750326223</v>
      </c>
      <c r="C34">
        <f>$B$8*2*TAN(RADIANS(C26/2))</f>
        <v>86.718854247010157</v>
      </c>
    </row>
    <row r="35" spans="1:3" x14ac:dyDescent="0.2">
      <c r="A35" t="s">
        <v>2</v>
      </c>
      <c r="B35">
        <f>$B$8*2*TAN(RADIANS(B27/2))</f>
        <v>78.521103736630735</v>
      </c>
      <c r="C35">
        <f>$B$8*2*TAN(RADIANS(C27/2))</f>
        <v>49.111357485201552</v>
      </c>
    </row>
    <row r="37" spans="1:3" x14ac:dyDescent="0.2">
      <c r="A37" t="s">
        <v>25</v>
      </c>
      <c r="B37" t="s">
        <v>3</v>
      </c>
      <c r="C37" t="s">
        <v>4</v>
      </c>
    </row>
    <row r="38" spans="1:3" x14ac:dyDescent="0.2">
      <c r="A38" t="s">
        <v>1</v>
      </c>
      <c r="B38" s="2">
        <f>DEGREES(ATAN((B17/2/$B$8)))*2</f>
        <v>59.759350457969234</v>
      </c>
      <c r="C38" s="2">
        <f>DEGREES(ATAN((C17/2/$B$8)))*2</f>
        <v>50.019783344021661</v>
      </c>
    </row>
    <row r="39" spans="1:3" x14ac:dyDescent="0.2">
      <c r="A39" t="s">
        <v>2</v>
      </c>
      <c r="B39" s="2">
        <f>DEGREES(ATAN((B18/2/$B$8)))*2</f>
        <v>48.157347535979802</v>
      </c>
      <c r="C39" s="2">
        <f>DEGREES(ATAN((C18/2/$B$8)))*2</f>
        <v>31.535758600359241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84.51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Ritz</dc:creator>
  <cp:lastModifiedBy>Microsoft Office User</cp:lastModifiedBy>
  <dcterms:created xsi:type="dcterms:W3CDTF">2015-11-10T02:57:00Z</dcterms:created>
  <dcterms:modified xsi:type="dcterms:W3CDTF">2016-11-10T23:38:25Z</dcterms:modified>
</cp:coreProperties>
</file>