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:\My Drive\MRV\Financial\Investing\Trading\Institute of Trading and Portfolio Management (ITPM)\2021 Trading Masterclass\Professional Trading Masterclass (PTM 2.0)\Documents\Video 14\"/>
    </mc:Choice>
  </mc:AlternateContent>
  <xr:revisionPtr revIDLastSave="0" documentId="13_ncr:1_{C62BA922-62DB-43B5-94EB-A31C6E538BAE}" xr6:coauthVersionLast="47" xr6:coauthVersionMax="47" xr10:uidLastSave="{00000000-0000-0000-0000-000000000000}"/>
  <bookViews>
    <workbookView xWindow="38280" yWindow="-120" windowWidth="38640" windowHeight="21120" activeTab="2" xr2:uid="{00000000-000D-0000-FFFF-FFFF00000000}"/>
  </bookViews>
  <sheets>
    <sheet name="NOTES" sheetId="1" r:id="rId1"/>
    <sheet name="Official PMI" sheetId="5" r:id="rId2"/>
    <sheet name="Caixin PMI" sheetId="3" r:id="rId3"/>
    <sheet name="Official vs Caixin PMI" sheetId="7" r:id="rId4"/>
    <sheet name="GDP" sheetId="4" r:id="rId5"/>
  </sheets>
  <definedNames>
    <definedName name="_xlnm._FilterDatabase" localSheetId="2" hidden="1">'Caixin PMI'!$A$1:$D$195</definedName>
    <definedName name="_xlnm._FilterDatabase" localSheetId="4" hidden="1">GDP!$A$1:$B$117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0" i="4" l="1"/>
  <c r="F131" i="4"/>
  <c r="G131" i="4"/>
  <c r="F132" i="4"/>
  <c r="G132" i="4"/>
  <c r="F133" i="4"/>
  <c r="G133" i="4"/>
  <c r="F134" i="4"/>
  <c r="G134" i="4" s="1"/>
  <c r="C118" i="4"/>
  <c r="D118" i="4"/>
  <c r="C119" i="4"/>
  <c r="D119" i="4"/>
  <c r="C120" i="4"/>
  <c r="D120" i="4"/>
  <c r="C121" i="4"/>
  <c r="D121" i="4"/>
  <c r="C122" i="4"/>
  <c r="D122" i="4"/>
  <c r="C123" i="4"/>
  <c r="D123" i="4"/>
  <c r="C124" i="4"/>
  <c r="D124" i="4"/>
  <c r="C125" i="4"/>
  <c r="D125" i="4"/>
  <c r="C126" i="4"/>
  <c r="D126" i="4"/>
  <c r="C127" i="4"/>
  <c r="D127" i="4"/>
  <c r="C128" i="4"/>
  <c r="D128" i="4"/>
  <c r="C129" i="4"/>
  <c r="D129" i="4"/>
  <c r="C130" i="4"/>
  <c r="D130" i="4"/>
  <c r="C131" i="4"/>
  <c r="D131" i="4"/>
  <c r="C132" i="4"/>
  <c r="D132" i="4"/>
  <c r="C133" i="4"/>
  <c r="D133" i="4"/>
  <c r="C134" i="4"/>
  <c r="D134" i="4"/>
  <c r="C224" i="3"/>
  <c r="C225" i="3"/>
  <c r="C226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M78" i="7"/>
  <c r="L78" i="7"/>
  <c r="M75" i="7" a="1"/>
  <c r="M75" i="7" s="1"/>
  <c r="M77" i="7" a="1"/>
  <c r="M77" i="7" s="1"/>
  <c r="M76" i="7" a="1"/>
  <c r="M76" i="7" s="1"/>
  <c r="L77" i="7" a="1"/>
  <c r="L77" i="7" s="1"/>
  <c r="L76" i="7" a="1"/>
  <c r="L76" i="7" s="1"/>
  <c r="L75" i="7" a="1"/>
  <c r="L75" i="7" s="1"/>
  <c r="D3" i="7"/>
  <c r="E3" i="7" s="1"/>
  <c r="F3" i="7" s="1"/>
  <c r="D4" i="7"/>
  <c r="E4" i="7" s="1"/>
  <c r="F4" i="7" s="1"/>
  <c r="D5" i="7"/>
  <c r="E5" i="7" s="1"/>
  <c r="F5" i="7" s="1"/>
  <c r="D6" i="7"/>
  <c r="E6" i="7" s="1"/>
  <c r="F6" i="7" s="1"/>
  <c r="D7" i="7"/>
  <c r="E7" i="7" s="1"/>
  <c r="F7" i="7" s="1"/>
  <c r="D8" i="7"/>
  <c r="E8" i="7" s="1"/>
  <c r="F8" i="7" s="1"/>
  <c r="D9" i="7"/>
  <c r="E9" i="7" s="1"/>
  <c r="F9" i="7" s="1"/>
  <c r="D10" i="7"/>
  <c r="E10" i="7" s="1"/>
  <c r="F10" i="7" s="1"/>
  <c r="D11" i="7"/>
  <c r="E11" i="7" s="1"/>
  <c r="F11" i="7" s="1"/>
  <c r="D12" i="7"/>
  <c r="E12" i="7" s="1"/>
  <c r="F12" i="7" s="1"/>
  <c r="D13" i="7"/>
  <c r="E13" i="7" s="1"/>
  <c r="F13" i="7" s="1"/>
  <c r="D14" i="7"/>
  <c r="E14" i="7" s="1"/>
  <c r="F14" i="7" s="1"/>
  <c r="D15" i="7"/>
  <c r="E15" i="7" s="1"/>
  <c r="F15" i="7" s="1"/>
  <c r="D16" i="7"/>
  <c r="E16" i="7" s="1"/>
  <c r="F16" i="7" s="1"/>
  <c r="D17" i="7"/>
  <c r="E17" i="7" s="1"/>
  <c r="F17" i="7" s="1"/>
  <c r="D18" i="7"/>
  <c r="E18" i="7" s="1"/>
  <c r="F18" i="7" s="1"/>
  <c r="D19" i="7"/>
  <c r="E19" i="7" s="1"/>
  <c r="F19" i="7" s="1"/>
  <c r="D20" i="7"/>
  <c r="E20" i="7" s="1"/>
  <c r="F20" i="7" s="1"/>
  <c r="D21" i="7"/>
  <c r="E21" i="7" s="1"/>
  <c r="F21" i="7" s="1"/>
  <c r="D22" i="7"/>
  <c r="E22" i="7" s="1"/>
  <c r="F22" i="7" s="1"/>
  <c r="D23" i="7"/>
  <c r="E23" i="7" s="1"/>
  <c r="F23" i="7" s="1"/>
  <c r="D24" i="7"/>
  <c r="E24" i="7" s="1"/>
  <c r="F24" i="7" s="1"/>
  <c r="D25" i="7"/>
  <c r="E25" i="7" s="1"/>
  <c r="F25" i="7" s="1"/>
  <c r="D26" i="7"/>
  <c r="E26" i="7" s="1"/>
  <c r="F26" i="7" s="1"/>
  <c r="D27" i="7"/>
  <c r="E27" i="7" s="1"/>
  <c r="F27" i="7" s="1"/>
  <c r="D28" i="7"/>
  <c r="E28" i="7" s="1"/>
  <c r="F28" i="7" s="1"/>
  <c r="D29" i="7"/>
  <c r="E29" i="7" s="1"/>
  <c r="F29" i="7" s="1"/>
  <c r="D30" i="7"/>
  <c r="E30" i="7" s="1"/>
  <c r="F30" i="7" s="1"/>
  <c r="D31" i="7"/>
  <c r="E31" i="7" s="1"/>
  <c r="F31" i="7" s="1"/>
  <c r="D32" i="7"/>
  <c r="E32" i="7" s="1"/>
  <c r="F32" i="7" s="1"/>
  <c r="D33" i="7"/>
  <c r="E33" i="7" s="1"/>
  <c r="F33" i="7" s="1"/>
  <c r="D34" i="7"/>
  <c r="E34" i="7" s="1"/>
  <c r="F34" i="7" s="1"/>
  <c r="D35" i="7"/>
  <c r="E35" i="7" s="1"/>
  <c r="F35" i="7" s="1"/>
  <c r="D36" i="7"/>
  <c r="E36" i="7" s="1"/>
  <c r="F36" i="7" s="1"/>
  <c r="D37" i="7"/>
  <c r="E37" i="7" s="1"/>
  <c r="F37" i="7" s="1"/>
  <c r="D38" i="7"/>
  <c r="E38" i="7" s="1"/>
  <c r="F38" i="7" s="1"/>
  <c r="D39" i="7"/>
  <c r="E39" i="7" s="1"/>
  <c r="F39" i="7" s="1"/>
  <c r="D40" i="7"/>
  <c r="E40" i="7" s="1"/>
  <c r="F40" i="7" s="1"/>
  <c r="D41" i="7"/>
  <c r="E41" i="7" s="1"/>
  <c r="F41" i="7" s="1"/>
  <c r="D42" i="7"/>
  <c r="E42" i="7" s="1"/>
  <c r="F42" i="7" s="1"/>
  <c r="D43" i="7"/>
  <c r="E43" i="7" s="1"/>
  <c r="F43" i="7" s="1"/>
  <c r="D44" i="7"/>
  <c r="E44" i="7" s="1"/>
  <c r="F44" i="7" s="1"/>
  <c r="D45" i="7"/>
  <c r="E45" i="7" s="1"/>
  <c r="F45" i="7" s="1"/>
  <c r="D46" i="7"/>
  <c r="E46" i="7" s="1"/>
  <c r="F46" i="7" s="1"/>
  <c r="D47" i="7"/>
  <c r="E47" i="7" s="1"/>
  <c r="F47" i="7" s="1"/>
  <c r="D48" i="7"/>
  <c r="E48" i="7" s="1"/>
  <c r="F48" i="7" s="1"/>
  <c r="D49" i="7"/>
  <c r="E49" i="7" s="1"/>
  <c r="F49" i="7" s="1"/>
  <c r="D50" i="7"/>
  <c r="E50" i="7" s="1"/>
  <c r="F50" i="7" s="1"/>
  <c r="D51" i="7"/>
  <c r="E51" i="7" s="1"/>
  <c r="F51" i="7" s="1"/>
  <c r="D52" i="7"/>
  <c r="E52" i="7" s="1"/>
  <c r="F52" i="7" s="1"/>
  <c r="D53" i="7"/>
  <c r="E53" i="7" s="1"/>
  <c r="F53" i="7" s="1"/>
  <c r="D54" i="7"/>
  <c r="E54" i="7" s="1"/>
  <c r="F54" i="7" s="1"/>
  <c r="D55" i="7"/>
  <c r="E55" i="7" s="1"/>
  <c r="F55" i="7" s="1"/>
  <c r="D56" i="7"/>
  <c r="E56" i="7" s="1"/>
  <c r="F56" i="7" s="1"/>
  <c r="D57" i="7"/>
  <c r="E57" i="7" s="1"/>
  <c r="F57" i="7" s="1"/>
  <c r="D58" i="7"/>
  <c r="E58" i="7" s="1"/>
  <c r="F58" i="7" s="1"/>
  <c r="D59" i="7"/>
  <c r="E59" i="7" s="1"/>
  <c r="F59" i="7" s="1"/>
  <c r="D60" i="7"/>
  <c r="E60" i="7" s="1"/>
  <c r="F60" i="7" s="1"/>
  <c r="D61" i="7"/>
  <c r="E61" i="7" s="1"/>
  <c r="F61" i="7" s="1"/>
  <c r="D62" i="7"/>
  <c r="E62" i="7" s="1"/>
  <c r="F62" i="7" s="1"/>
  <c r="D63" i="7"/>
  <c r="E63" i="7" s="1"/>
  <c r="F63" i="7" s="1"/>
  <c r="D64" i="7"/>
  <c r="E64" i="7" s="1"/>
  <c r="F64" i="7" s="1"/>
  <c r="D65" i="7"/>
  <c r="E65" i="7" s="1"/>
  <c r="F65" i="7" s="1"/>
  <c r="D66" i="7"/>
  <c r="E66" i="7" s="1"/>
  <c r="F66" i="7" s="1"/>
  <c r="D67" i="7"/>
  <c r="E67" i="7" s="1"/>
  <c r="F67" i="7" s="1"/>
  <c r="D68" i="7"/>
  <c r="E68" i="7" s="1"/>
  <c r="F68" i="7" s="1"/>
  <c r="D69" i="7"/>
  <c r="E69" i="7" s="1"/>
  <c r="F69" i="7" s="1"/>
  <c r="D70" i="7"/>
  <c r="E70" i="7" s="1"/>
  <c r="F70" i="7" s="1"/>
  <c r="D71" i="7"/>
  <c r="E71" i="7" s="1"/>
  <c r="F71" i="7" s="1"/>
  <c r="D72" i="7"/>
  <c r="E72" i="7" s="1"/>
  <c r="F72" i="7" s="1"/>
  <c r="D73" i="7"/>
  <c r="E73" i="7" s="1"/>
  <c r="F73" i="7" s="1"/>
  <c r="D74" i="7"/>
  <c r="E74" i="7" s="1"/>
  <c r="F74" i="7" s="1"/>
  <c r="D75" i="7"/>
  <c r="E75" i="7" s="1"/>
  <c r="F75" i="7" s="1"/>
  <c r="D76" i="7"/>
  <c r="E76" i="7" s="1"/>
  <c r="F76" i="7" s="1"/>
  <c r="D77" i="7"/>
  <c r="E77" i="7" s="1"/>
  <c r="F77" i="7" s="1"/>
  <c r="D78" i="7"/>
  <c r="E78" i="7" s="1"/>
  <c r="F78" i="7" s="1"/>
  <c r="D79" i="7"/>
  <c r="E79" i="7" s="1"/>
  <c r="F79" i="7" s="1"/>
  <c r="D80" i="7"/>
  <c r="E80" i="7" s="1"/>
  <c r="F80" i="7" s="1"/>
  <c r="D81" i="7"/>
  <c r="E81" i="7" s="1"/>
  <c r="F81" i="7" s="1"/>
  <c r="D82" i="7"/>
  <c r="E82" i="7" s="1"/>
  <c r="F82" i="7" s="1"/>
  <c r="D83" i="7"/>
  <c r="E83" i="7" s="1"/>
  <c r="F83" i="7" s="1"/>
  <c r="D84" i="7"/>
  <c r="E84" i="7" s="1"/>
  <c r="F84" i="7" s="1"/>
  <c r="D85" i="7"/>
  <c r="E85" i="7" s="1"/>
  <c r="F85" i="7" s="1"/>
  <c r="D86" i="7"/>
  <c r="E86" i="7" s="1"/>
  <c r="F86" i="7" s="1"/>
  <c r="D87" i="7"/>
  <c r="E87" i="7" s="1"/>
  <c r="F87" i="7" s="1"/>
  <c r="D88" i="7"/>
  <c r="E88" i="7" s="1"/>
  <c r="F88" i="7" s="1"/>
  <c r="D89" i="7"/>
  <c r="E89" i="7" s="1"/>
  <c r="F89" i="7" s="1"/>
  <c r="D90" i="7"/>
  <c r="E90" i="7" s="1"/>
  <c r="F90" i="7" s="1"/>
  <c r="D91" i="7"/>
  <c r="E91" i="7" s="1"/>
  <c r="F91" i="7" s="1"/>
  <c r="D92" i="7"/>
  <c r="E92" i="7" s="1"/>
  <c r="F92" i="7" s="1"/>
  <c r="D93" i="7"/>
  <c r="E93" i="7" s="1"/>
  <c r="F93" i="7" s="1"/>
  <c r="D94" i="7"/>
  <c r="E94" i="7" s="1"/>
  <c r="F94" i="7" s="1"/>
  <c r="D95" i="7"/>
  <c r="E95" i="7" s="1"/>
  <c r="F95" i="7" s="1"/>
  <c r="D96" i="7"/>
  <c r="E96" i="7" s="1"/>
  <c r="F96" i="7" s="1"/>
  <c r="D97" i="7"/>
  <c r="E97" i="7" s="1"/>
  <c r="F97" i="7" s="1"/>
  <c r="D98" i="7"/>
  <c r="E98" i="7" s="1"/>
  <c r="F98" i="7" s="1"/>
  <c r="D99" i="7"/>
  <c r="E99" i="7" s="1"/>
  <c r="F99" i="7" s="1"/>
  <c r="D100" i="7"/>
  <c r="E100" i="7" s="1"/>
  <c r="F100" i="7" s="1"/>
  <c r="D101" i="7"/>
  <c r="E101" i="7" s="1"/>
  <c r="F101" i="7" s="1"/>
  <c r="D102" i="7"/>
  <c r="E102" i="7" s="1"/>
  <c r="F102" i="7" s="1"/>
  <c r="D103" i="7"/>
  <c r="E103" i="7" s="1"/>
  <c r="F103" i="7" s="1"/>
  <c r="D104" i="7"/>
  <c r="E104" i="7" s="1"/>
  <c r="F104" i="7" s="1"/>
  <c r="D105" i="7"/>
  <c r="E105" i="7" s="1"/>
  <c r="F105" i="7" s="1"/>
  <c r="D106" i="7"/>
  <c r="E106" i="7" s="1"/>
  <c r="F106" i="7" s="1"/>
  <c r="D107" i="7"/>
  <c r="E107" i="7" s="1"/>
  <c r="F107" i="7" s="1"/>
  <c r="D108" i="7"/>
  <c r="E108" i="7" s="1"/>
  <c r="F108" i="7" s="1"/>
  <c r="D109" i="7"/>
  <c r="E109" i="7" s="1"/>
  <c r="F109" i="7" s="1"/>
  <c r="D110" i="7"/>
  <c r="E110" i="7" s="1"/>
  <c r="F110" i="7" s="1"/>
  <c r="D111" i="7"/>
  <c r="E111" i="7" s="1"/>
  <c r="F111" i="7" s="1"/>
  <c r="D112" i="7"/>
  <c r="E112" i="7" s="1"/>
  <c r="F112" i="7" s="1"/>
  <c r="D113" i="7"/>
  <c r="E113" i="7" s="1"/>
  <c r="F113" i="7" s="1"/>
  <c r="D114" i="7"/>
  <c r="E114" i="7" s="1"/>
  <c r="F114" i="7" s="1"/>
  <c r="D115" i="7"/>
  <c r="E115" i="7" s="1"/>
  <c r="F115" i="7" s="1"/>
  <c r="D116" i="7"/>
  <c r="E116" i="7" s="1"/>
  <c r="F116" i="7" s="1"/>
  <c r="D117" i="7"/>
  <c r="E117" i="7" s="1"/>
  <c r="F117" i="7" s="1"/>
  <c r="D118" i="7"/>
  <c r="E118" i="7" s="1"/>
  <c r="F118" i="7" s="1"/>
  <c r="D119" i="7"/>
  <c r="E119" i="7" s="1"/>
  <c r="F119" i="7" s="1"/>
  <c r="D120" i="7"/>
  <c r="E120" i="7" s="1"/>
  <c r="F120" i="7" s="1"/>
  <c r="D121" i="7"/>
  <c r="E121" i="7" s="1"/>
  <c r="F121" i="7" s="1"/>
  <c r="D122" i="7"/>
  <c r="E122" i="7" s="1"/>
  <c r="F122" i="7" s="1"/>
  <c r="D123" i="7"/>
  <c r="E123" i="7" s="1"/>
  <c r="F123" i="7" s="1"/>
  <c r="D124" i="7"/>
  <c r="E124" i="7" s="1"/>
  <c r="F124" i="7" s="1"/>
  <c r="D125" i="7"/>
  <c r="E125" i="7" s="1"/>
  <c r="F125" i="7" s="1"/>
  <c r="D126" i="7"/>
  <c r="E126" i="7" s="1"/>
  <c r="F126" i="7" s="1"/>
  <c r="D127" i="7"/>
  <c r="E127" i="7" s="1"/>
  <c r="F127" i="7" s="1"/>
  <c r="D128" i="7"/>
  <c r="E128" i="7" s="1"/>
  <c r="F128" i="7" s="1"/>
  <c r="D129" i="7"/>
  <c r="E129" i="7" s="1"/>
  <c r="F129" i="7" s="1"/>
  <c r="D130" i="7"/>
  <c r="E130" i="7" s="1"/>
  <c r="F130" i="7" s="1"/>
  <c r="D131" i="7"/>
  <c r="E131" i="7" s="1"/>
  <c r="F131" i="7" s="1"/>
  <c r="D132" i="7"/>
  <c r="E132" i="7" s="1"/>
  <c r="F132" i="7" s="1"/>
  <c r="D133" i="7"/>
  <c r="E133" i="7" s="1"/>
  <c r="F133" i="7" s="1"/>
  <c r="D134" i="7"/>
  <c r="E134" i="7" s="1"/>
  <c r="F134" i="7" s="1"/>
  <c r="D135" i="7"/>
  <c r="E135" i="7" s="1"/>
  <c r="F135" i="7" s="1"/>
  <c r="D136" i="7"/>
  <c r="E136" i="7" s="1"/>
  <c r="F136" i="7" s="1"/>
  <c r="D137" i="7"/>
  <c r="E137" i="7" s="1"/>
  <c r="F137" i="7" s="1"/>
  <c r="D138" i="7"/>
  <c r="E138" i="7" s="1"/>
  <c r="F138" i="7" s="1"/>
  <c r="D139" i="7"/>
  <c r="E139" i="7" s="1"/>
  <c r="F139" i="7" s="1"/>
  <c r="D140" i="7"/>
  <c r="E140" i="7" s="1"/>
  <c r="F140" i="7" s="1"/>
  <c r="D141" i="7"/>
  <c r="E141" i="7" s="1"/>
  <c r="F141" i="7" s="1"/>
  <c r="D142" i="7"/>
  <c r="E142" i="7" s="1"/>
  <c r="F142" i="7" s="1"/>
  <c r="D143" i="7"/>
  <c r="E143" i="7" s="1"/>
  <c r="F143" i="7" s="1"/>
  <c r="D144" i="7"/>
  <c r="E144" i="7" s="1"/>
  <c r="F144" i="7" s="1"/>
  <c r="D145" i="7"/>
  <c r="E145" i="7" s="1"/>
  <c r="F145" i="7" s="1"/>
  <c r="D146" i="7"/>
  <c r="E146" i="7" s="1"/>
  <c r="F146" i="7" s="1"/>
  <c r="D147" i="7"/>
  <c r="E147" i="7" s="1"/>
  <c r="F147" i="7" s="1"/>
  <c r="D148" i="7"/>
  <c r="E148" i="7" s="1"/>
  <c r="F148" i="7" s="1"/>
  <c r="D149" i="7"/>
  <c r="E149" i="7" s="1"/>
  <c r="F149" i="7" s="1"/>
  <c r="D150" i="7"/>
  <c r="E150" i="7" s="1"/>
  <c r="F150" i="7" s="1"/>
  <c r="D151" i="7"/>
  <c r="E151" i="7" s="1"/>
  <c r="F151" i="7" s="1"/>
  <c r="D152" i="7"/>
  <c r="E152" i="7" s="1"/>
  <c r="F152" i="7" s="1"/>
  <c r="D153" i="7"/>
  <c r="E153" i="7" s="1"/>
  <c r="F153" i="7" s="1"/>
  <c r="D154" i="7"/>
  <c r="E154" i="7" s="1"/>
  <c r="F154" i="7" s="1"/>
  <c r="D155" i="7"/>
  <c r="E155" i="7" s="1"/>
  <c r="F155" i="7" s="1"/>
  <c r="D156" i="7"/>
  <c r="E156" i="7" s="1"/>
  <c r="F156" i="7" s="1"/>
  <c r="D157" i="7"/>
  <c r="E157" i="7" s="1"/>
  <c r="F157" i="7" s="1"/>
  <c r="D158" i="7"/>
  <c r="E158" i="7" s="1"/>
  <c r="F158" i="7" s="1"/>
  <c r="D159" i="7"/>
  <c r="E159" i="7" s="1"/>
  <c r="F159" i="7" s="1"/>
  <c r="D160" i="7"/>
  <c r="E160" i="7" s="1"/>
  <c r="F160" i="7" s="1"/>
  <c r="D161" i="7"/>
  <c r="E161" i="7" s="1"/>
  <c r="F161" i="7" s="1"/>
  <c r="D162" i="7"/>
  <c r="E162" i="7" s="1"/>
  <c r="F162" i="7" s="1"/>
  <c r="D163" i="7"/>
  <c r="E163" i="7" s="1"/>
  <c r="F163" i="7" s="1"/>
  <c r="D164" i="7"/>
  <c r="E164" i="7" s="1"/>
  <c r="F164" i="7" s="1"/>
  <c r="D165" i="7"/>
  <c r="E165" i="7" s="1"/>
  <c r="F165" i="7" s="1"/>
  <c r="D166" i="7"/>
  <c r="E166" i="7" s="1"/>
  <c r="F166" i="7" s="1"/>
  <c r="D167" i="7"/>
  <c r="E167" i="7" s="1"/>
  <c r="F167" i="7" s="1"/>
  <c r="D168" i="7"/>
  <c r="E168" i="7" s="1"/>
  <c r="F168" i="7" s="1"/>
  <c r="D169" i="7"/>
  <c r="E169" i="7" s="1"/>
  <c r="F169" i="7" s="1"/>
  <c r="D170" i="7"/>
  <c r="E170" i="7" s="1"/>
  <c r="F170" i="7" s="1"/>
  <c r="D171" i="7"/>
  <c r="E171" i="7" s="1"/>
  <c r="F171" i="7" s="1"/>
  <c r="D172" i="7"/>
  <c r="E172" i="7" s="1"/>
  <c r="F172" i="7" s="1"/>
  <c r="D173" i="7"/>
  <c r="E173" i="7" s="1"/>
  <c r="F173" i="7" s="1"/>
  <c r="D174" i="7"/>
  <c r="E174" i="7" s="1"/>
  <c r="F174" i="7" s="1"/>
  <c r="D175" i="7"/>
  <c r="E175" i="7" s="1"/>
  <c r="F175" i="7" s="1"/>
  <c r="D176" i="7"/>
  <c r="E176" i="7" s="1"/>
  <c r="F176" i="7" s="1"/>
  <c r="D177" i="7"/>
  <c r="E177" i="7" s="1"/>
  <c r="F177" i="7" s="1"/>
  <c r="D178" i="7"/>
  <c r="E178" i="7" s="1"/>
  <c r="F178" i="7" s="1"/>
  <c r="D179" i="7"/>
  <c r="E179" i="7" s="1"/>
  <c r="F179" i="7" s="1"/>
  <c r="D180" i="7"/>
  <c r="E180" i="7" s="1"/>
  <c r="F180" i="7" s="1"/>
  <c r="D181" i="7"/>
  <c r="E181" i="7" s="1"/>
  <c r="F181" i="7" s="1"/>
  <c r="D182" i="7"/>
  <c r="E182" i="7" s="1"/>
  <c r="F182" i="7" s="1"/>
  <c r="D183" i="7"/>
  <c r="E183" i="7" s="1"/>
  <c r="F183" i="7" s="1"/>
  <c r="D184" i="7"/>
  <c r="E184" i="7" s="1"/>
  <c r="F184" i="7" s="1"/>
  <c r="D185" i="7"/>
  <c r="E185" i="7" s="1"/>
  <c r="F185" i="7" s="1"/>
  <c r="D186" i="7"/>
  <c r="E186" i="7" s="1"/>
  <c r="F186" i="7" s="1"/>
  <c r="D187" i="7"/>
  <c r="E187" i="7" s="1"/>
  <c r="F187" i="7" s="1"/>
  <c r="D188" i="7"/>
  <c r="E188" i="7" s="1"/>
  <c r="F188" i="7" s="1"/>
  <c r="D189" i="7"/>
  <c r="E189" i="7" s="1"/>
  <c r="F189" i="7" s="1"/>
  <c r="D190" i="7"/>
  <c r="E190" i="7" s="1"/>
  <c r="F190" i="7" s="1"/>
  <c r="D191" i="7"/>
  <c r="E191" i="7" s="1"/>
  <c r="F191" i="7" s="1"/>
  <c r="D192" i="7"/>
  <c r="E192" i="7" s="1"/>
  <c r="F192" i="7" s="1"/>
  <c r="D193" i="7"/>
  <c r="E193" i="7" s="1"/>
  <c r="F193" i="7" s="1"/>
  <c r="D194" i="7"/>
  <c r="E194" i="7" s="1"/>
  <c r="F194" i="7" s="1"/>
  <c r="D195" i="7"/>
  <c r="E195" i="7" s="1"/>
  <c r="F195" i="7" s="1"/>
  <c r="D2" i="7"/>
  <c r="H134" i="4" l="1"/>
  <c r="K77" i="7"/>
  <c r="E2" i="7"/>
  <c r="F2" i="7" s="1"/>
  <c r="K78" i="7"/>
  <c r="K79" i="7"/>
  <c r="L79" i="7"/>
  <c r="L80" i="7" s="1"/>
  <c r="M74" i="7"/>
  <c r="M79" i="7"/>
  <c r="M80" i="7" s="1"/>
  <c r="K74" i="7"/>
  <c r="L74" i="7"/>
  <c r="K75" i="7"/>
  <c r="K76" i="7"/>
  <c r="D181" i="5"/>
  <c r="D178" i="5"/>
  <c r="D166" i="5"/>
  <c r="D157" i="5"/>
  <c r="D154" i="5"/>
  <c r="D133" i="5"/>
  <c r="D130" i="5"/>
  <c r="D109" i="5"/>
  <c r="D106" i="5"/>
  <c r="D85" i="5"/>
  <c r="D82" i="5"/>
  <c r="D70" i="5"/>
  <c r="D61" i="5"/>
  <c r="D58" i="5"/>
  <c r="D37" i="5"/>
  <c r="D34" i="5"/>
  <c r="D22" i="5"/>
  <c r="D13" i="5"/>
  <c r="D10" i="5"/>
  <c r="D184" i="3"/>
  <c r="D136" i="3"/>
  <c r="D103" i="3"/>
  <c r="D88" i="3"/>
  <c r="D64" i="3"/>
  <c r="D61" i="3"/>
  <c r="D55" i="3"/>
  <c r="D43" i="3"/>
  <c r="D40" i="3"/>
  <c r="D16" i="3"/>
  <c r="D13" i="3"/>
  <c r="D7" i="3"/>
  <c r="G7" i="4"/>
  <c r="G13" i="4"/>
  <c r="G23" i="4"/>
  <c r="G29" i="4"/>
  <c r="G39" i="4"/>
  <c r="G45" i="4"/>
  <c r="G55" i="4"/>
  <c r="G61" i="4"/>
  <c r="G71" i="4"/>
  <c r="G77" i="4"/>
  <c r="G87" i="4"/>
  <c r="G93" i="4"/>
  <c r="G103" i="4"/>
  <c r="G109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3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G4" i="7" s="1"/>
  <c r="D55" i="4"/>
  <c r="G7" i="7" s="1"/>
  <c r="D56" i="4"/>
  <c r="G10" i="7" s="1"/>
  <c r="D57" i="4"/>
  <c r="G13" i="7" s="1"/>
  <c r="D58" i="4"/>
  <c r="G16" i="7" s="1"/>
  <c r="D59" i="4"/>
  <c r="G19" i="7" s="1"/>
  <c r="D60" i="4"/>
  <c r="G22" i="7" s="1"/>
  <c r="D61" i="4"/>
  <c r="G25" i="7" s="1"/>
  <c r="D62" i="4"/>
  <c r="G28" i="7" s="1"/>
  <c r="D63" i="4"/>
  <c r="G31" i="7" s="1"/>
  <c r="D64" i="4"/>
  <c r="G34" i="7" s="1"/>
  <c r="D65" i="4"/>
  <c r="G37" i="7" s="1"/>
  <c r="D66" i="4"/>
  <c r="G40" i="7" s="1"/>
  <c r="D67" i="4"/>
  <c r="G43" i="7" s="1"/>
  <c r="D68" i="4"/>
  <c r="G46" i="7" s="1"/>
  <c r="D69" i="4"/>
  <c r="G49" i="7" s="1"/>
  <c r="D70" i="4"/>
  <c r="G52" i="7" s="1"/>
  <c r="D71" i="4"/>
  <c r="G55" i="7" s="1"/>
  <c r="D72" i="4"/>
  <c r="G58" i="7" s="1"/>
  <c r="D73" i="4"/>
  <c r="G61" i="7" s="1"/>
  <c r="D74" i="4"/>
  <c r="G64" i="7" s="1"/>
  <c r="D75" i="4"/>
  <c r="G67" i="7" s="1"/>
  <c r="D76" i="4"/>
  <c r="G70" i="7" s="1"/>
  <c r="D77" i="4"/>
  <c r="G73" i="7" s="1"/>
  <c r="D78" i="4"/>
  <c r="G76" i="7" s="1"/>
  <c r="D79" i="4"/>
  <c r="G79" i="7" s="1"/>
  <c r="D80" i="4"/>
  <c r="G82" i="7" s="1"/>
  <c r="D81" i="4"/>
  <c r="G85" i="7" s="1"/>
  <c r="D82" i="4"/>
  <c r="G88" i="7" s="1"/>
  <c r="D83" i="4"/>
  <c r="G91" i="7" s="1"/>
  <c r="D84" i="4"/>
  <c r="G94" i="7" s="1"/>
  <c r="D85" i="4"/>
  <c r="G97" i="7" s="1"/>
  <c r="D86" i="4"/>
  <c r="G100" i="7" s="1"/>
  <c r="D87" i="4"/>
  <c r="G103" i="7" s="1"/>
  <c r="D88" i="4"/>
  <c r="G106" i="7" s="1"/>
  <c r="D89" i="4"/>
  <c r="G109" i="7" s="1"/>
  <c r="D90" i="4"/>
  <c r="G112" i="7" s="1"/>
  <c r="D91" i="4"/>
  <c r="G115" i="7" s="1"/>
  <c r="D92" i="4"/>
  <c r="G118" i="7" s="1"/>
  <c r="D93" i="4"/>
  <c r="G121" i="7" s="1"/>
  <c r="D94" i="4"/>
  <c r="G124" i="7" s="1"/>
  <c r="D95" i="4"/>
  <c r="G127" i="7" s="1"/>
  <c r="D96" i="4"/>
  <c r="G130" i="7" s="1"/>
  <c r="D97" i="4"/>
  <c r="G133" i="7" s="1"/>
  <c r="D98" i="4"/>
  <c r="G136" i="7" s="1"/>
  <c r="D99" i="4"/>
  <c r="G139" i="7" s="1"/>
  <c r="D100" i="4"/>
  <c r="G142" i="7" s="1"/>
  <c r="D101" i="4"/>
  <c r="G145" i="7" s="1"/>
  <c r="D102" i="4"/>
  <c r="G148" i="7" s="1"/>
  <c r="D103" i="4"/>
  <c r="G151" i="7" s="1"/>
  <c r="D104" i="4"/>
  <c r="G154" i="7" s="1"/>
  <c r="D105" i="4"/>
  <c r="G157" i="7" s="1"/>
  <c r="D106" i="4"/>
  <c r="G160" i="7" s="1"/>
  <c r="D107" i="4"/>
  <c r="G163" i="7" s="1"/>
  <c r="D108" i="4"/>
  <c r="G166" i="7" s="1"/>
  <c r="D109" i="4"/>
  <c r="G169" i="7" s="1"/>
  <c r="D110" i="4"/>
  <c r="G172" i="7" s="1"/>
  <c r="D111" i="4"/>
  <c r="G175" i="7" s="1"/>
  <c r="D112" i="4"/>
  <c r="G178" i="7" s="1"/>
  <c r="D113" i="4"/>
  <c r="G181" i="7" s="1"/>
  <c r="D114" i="4"/>
  <c r="G184" i="7" s="1"/>
  <c r="D115" i="4"/>
  <c r="G187" i="7" s="1"/>
  <c r="D116" i="4"/>
  <c r="G190" i="7" s="1"/>
  <c r="D117" i="4"/>
  <c r="G193" i="7" s="1"/>
  <c r="D6" i="4"/>
  <c r="F3" i="4"/>
  <c r="F4" i="4"/>
  <c r="G4" i="4" s="1"/>
  <c r="F5" i="4"/>
  <c r="G5" i="4" s="1"/>
  <c r="F6" i="4"/>
  <c r="G6" i="4" s="1"/>
  <c r="F7" i="4"/>
  <c r="F8" i="4"/>
  <c r="G8" i="4" s="1"/>
  <c r="F9" i="4"/>
  <c r="G9" i="4" s="1"/>
  <c r="F10" i="4"/>
  <c r="G10" i="4" s="1"/>
  <c r="F11" i="4"/>
  <c r="G11" i="4" s="1"/>
  <c r="F12" i="4"/>
  <c r="G12" i="4" s="1"/>
  <c r="F13" i="4"/>
  <c r="F14" i="4"/>
  <c r="G14" i="4" s="1"/>
  <c r="F15" i="4"/>
  <c r="G15" i="4" s="1"/>
  <c r="F16" i="4"/>
  <c r="G16" i="4" s="1"/>
  <c r="F17" i="4"/>
  <c r="G17" i="4" s="1"/>
  <c r="F18" i="4"/>
  <c r="F19" i="4"/>
  <c r="G19" i="4" s="1"/>
  <c r="F20" i="4"/>
  <c r="G20" i="4" s="1"/>
  <c r="F21" i="4"/>
  <c r="G21" i="4" s="1"/>
  <c r="F22" i="4"/>
  <c r="G22" i="4" s="1"/>
  <c r="F23" i="4"/>
  <c r="F24" i="4"/>
  <c r="G24" i="4" s="1"/>
  <c r="F25" i="4"/>
  <c r="G25" i="4" s="1"/>
  <c r="F26" i="4"/>
  <c r="G26" i="4" s="1"/>
  <c r="F27" i="4"/>
  <c r="G27" i="4" s="1"/>
  <c r="F28" i="4"/>
  <c r="G28" i="4" s="1"/>
  <c r="F29" i="4"/>
  <c r="F30" i="4"/>
  <c r="G30" i="4" s="1"/>
  <c r="F31" i="4"/>
  <c r="G31" i="4" s="1"/>
  <c r="F32" i="4"/>
  <c r="G32" i="4" s="1"/>
  <c r="F33" i="4"/>
  <c r="G33" i="4" s="1"/>
  <c r="F34" i="4"/>
  <c r="F35" i="4"/>
  <c r="G35" i="4" s="1"/>
  <c r="F36" i="4"/>
  <c r="G36" i="4" s="1"/>
  <c r="F37" i="4"/>
  <c r="G37" i="4" s="1"/>
  <c r="F38" i="4"/>
  <c r="G38" i="4" s="1"/>
  <c r="F39" i="4"/>
  <c r="F40" i="4"/>
  <c r="G40" i="4" s="1"/>
  <c r="F41" i="4"/>
  <c r="G41" i="4" s="1"/>
  <c r="F42" i="4"/>
  <c r="G42" i="4" s="1"/>
  <c r="F43" i="4"/>
  <c r="G43" i="4" s="1"/>
  <c r="F44" i="4"/>
  <c r="G44" i="4" s="1"/>
  <c r="F45" i="4"/>
  <c r="F46" i="4"/>
  <c r="G46" i="4" s="1"/>
  <c r="F47" i="4"/>
  <c r="G47" i="4" s="1"/>
  <c r="F48" i="4"/>
  <c r="G48" i="4" s="1"/>
  <c r="F49" i="4"/>
  <c r="G49" i="4" s="1"/>
  <c r="F50" i="4"/>
  <c r="F51" i="4"/>
  <c r="G51" i="4" s="1"/>
  <c r="F52" i="4"/>
  <c r="G52" i="4" s="1"/>
  <c r="F53" i="4"/>
  <c r="G53" i="4" s="1"/>
  <c r="F54" i="4"/>
  <c r="G54" i="4" s="1"/>
  <c r="F55" i="4"/>
  <c r="F56" i="4"/>
  <c r="G56" i="4" s="1"/>
  <c r="F57" i="4"/>
  <c r="G57" i="4" s="1"/>
  <c r="F58" i="4"/>
  <c r="G58" i="4" s="1"/>
  <c r="F59" i="4"/>
  <c r="G59" i="4" s="1"/>
  <c r="F60" i="4"/>
  <c r="G60" i="4" s="1"/>
  <c r="F61" i="4"/>
  <c r="F62" i="4"/>
  <c r="G62" i="4" s="1"/>
  <c r="F63" i="4"/>
  <c r="G63" i="4" s="1"/>
  <c r="F64" i="4"/>
  <c r="G64" i="4" s="1"/>
  <c r="F65" i="4"/>
  <c r="G65" i="4" s="1"/>
  <c r="F66" i="4"/>
  <c r="F67" i="4"/>
  <c r="G67" i="4" s="1"/>
  <c r="F68" i="4"/>
  <c r="G68" i="4" s="1"/>
  <c r="F69" i="4"/>
  <c r="G69" i="4" s="1"/>
  <c r="F70" i="4"/>
  <c r="G70" i="4" s="1"/>
  <c r="F71" i="4"/>
  <c r="F72" i="4"/>
  <c r="G72" i="4" s="1"/>
  <c r="F73" i="4"/>
  <c r="G73" i="4" s="1"/>
  <c r="F74" i="4"/>
  <c r="G74" i="4" s="1"/>
  <c r="F75" i="4"/>
  <c r="G75" i="4" s="1"/>
  <c r="F76" i="4"/>
  <c r="G76" i="4" s="1"/>
  <c r="F77" i="4"/>
  <c r="F78" i="4"/>
  <c r="G78" i="4" s="1"/>
  <c r="F79" i="4"/>
  <c r="G79" i="4" s="1"/>
  <c r="F80" i="4"/>
  <c r="G80" i="4" s="1"/>
  <c r="F81" i="4"/>
  <c r="G81" i="4" s="1"/>
  <c r="F82" i="4"/>
  <c r="F83" i="4"/>
  <c r="G83" i="4" s="1"/>
  <c r="F84" i="4"/>
  <c r="G84" i="4" s="1"/>
  <c r="F85" i="4"/>
  <c r="G85" i="4" s="1"/>
  <c r="F86" i="4"/>
  <c r="G86" i="4" s="1"/>
  <c r="F87" i="4"/>
  <c r="F88" i="4"/>
  <c r="G88" i="4" s="1"/>
  <c r="F89" i="4"/>
  <c r="G89" i="4" s="1"/>
  <c r="F90" i="4"/>
  <c r="G90" i="4" s="1"/>
  <c r="F91" i="4"/>
  <c r="G91" i="4" s="1"/>
  <c r="F92" i="4"/>
  <c r="G92" i="4" s="1"/>
  <c r="F93" i="4"/>
  <c r="F94" i="4"/>
  <c r="G94" i="4" s="1"/>
  <c r="F95" i="4"/>
  <c r="G95" i="4" s="1"/>
  <c r="F96" i="4"/>
  <c r="G96" i="4" s="1"/>
  <c r="F97" i="4"/>
  <c r="G97" i="4" s="1"/>
  <c r="F98" i="4"/>
  <c r="F99" i="4"/>
  <c r="G99" i="4" s="1"/>
  <c r="F100" i="4"/>
  <c r="G100" i="4" s="1"/>
  <c r="F101" i="4"/>
  <c r="G101" i="4" s="1"/>
  <c r="F102" i="4"/>
  <c r="G102" i="4" s="1"/>
  <c r="F103" i="4"/>
  <c r="F104" i="4"/>
  <c r="G104" i="4" s="1"/>
  <c r="F105" i="4"/>
  <c r="G105" i="4" s="1"/>
  <c r="F106" i="4"/>
  <c r="G106" i="4" s="1"/>
  <c r="F107" i="4"/>
  <c r="G107" i="4" s="1"/>
  <c r="F108" i="4"/>
  <c r="G108" i="4" s="1"/>
  <c r="F109" i="4"/>
  <c r="F110" i="4"/>
  <c r="G110" i="4" s="1"/>
  <c r="F111" i="4"/>
  <c r="G111" i="4" s="1"/>
  <c r="F112" i="4"/>
  <c r="G112" i="4" s="1"/>
  <c r="F113" i="4"/>
  <c r="G113" i="4" s="1"/>
  <c r="F114" i="4"/>
  <c r="F115" i="4"/>
  <c r="G115" i="4" s="1"/>
  <c r="F116" i="4"/>
  <c r="G116" i="4" s="1"/>
  <c r="F117" i="4"/>
  <c r="G117" i="4" s="1"/>
  <c r="F2" i="4"/>
  <c r="G3" i="4" s="1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3" i="3"/>
  <c r="D37" i="3" l="1"/>
  <c r="D85" i="3"/>
  <c r="D133" i="3"/>
  <c r="D181" i="3"/>
  <c r="D46" i="5"/>
  <c r="D142" i="5"/>
  <c r="D91" i="3"/>
  <c r="D46" i="3"/>
  <c r="D94" i="3"/>
  <c r="D142" i="3"/>
  <c r="D190" i="3"/>
  <c r="D25" i="5"/>
  <c r="D49" i="5"/>
  <c r="D73" i="5"/>
  <c r="D97" i="5"/>
  <c r="D121" i="5"/>
  <c r="D145" i="5"/>
  <c r="D169" i="5"/>
  <c r="D193" i="5"/>
  <c r="D139" i="3"/>
  <c r="D49" i="3"/>
  <c r="D97" i="3"/>
  <c r="D145" i="3"/>
  <c r="D193" i="3"/>
  <c r="D94" i="5"/>
  <c r="D187" i="3"/>
  <c r="D4" i="3"/>
  <c r="D52" i="3"/>
  <c r="D100" i="3"/>
  <c r="D148" i="3"/>
  <c r="D4" i="5"/>
  <c r="D28" i="5"/>
  <c r="D52" i="5"/>
  <c r="D76" i="5"/>
  <c r="D100" i="5"/>
  <c r="D124" i="5"/>
  <c r="D148" i="5"/>
  <c r="D172" i="5"/>
  <c r="G114" i="4"/>
  <c r="G98" i="4"/>
  <c r="G66" i="4"/>
  <c r="G50" i="4"/>
  <c r="G18" i="4"/>
  <c r="D151" i="3"/>
  <c r="D118" i="5"/>
  <c r="G82" i="4"/>
  <c r="G34" i="4"/>
  <c r="D10" i="3"/>
  <c r="D58" i="3"/>
  <c r="D106" i="3"/>
  <c r="D154" i="3"/>
  <c r="D7" i="5"/>
  <c r="D31" i="5"/>
  <c r="D55" i="5"/>
  <c r="D79" i="5"/>
  <c r="D103" i="5"/>
  <c r="D127" i="5"/>
  <c r="D151" i="5"/>
  <c r="D175" i="5"/>
  <c r="D190" i="5"/>
  <c r="D109" i="3"/>
  <c r="D157" i="3"/>
  <c r="D112" i="3"/>
  <c r="D160" i="3"/>
  <c r="D19" i="3"/>
  <c r="D67" i="3"/>
  <c r="D115" i="3"/>
  <c r="D163" i="3"/>
  <c r="D22" i="3"/>
  <c r="D118" i="3"/>
  <c r="D25" i="3"/>
  <c r="D73" i="3"/>
  <c r="D121" i="3"/>
  <c r="D169" i="3"/>
  <c r="D70" i="3"/>
  <c r="D166" i="3"/>
  <c r="D28" i="3"/>
  <c r="D76" i="3"/>
  <c r="D124" i="3"/>
  <c r="D172" i="3"/>
  <c r="D16" i="5"/>
  <c r="D40" i="5"/>
  <c r="D64" i="5"/>
  <c r="D88" i="5"/>
  <c r="D112" i="5"/>
  <c r="D136" i="5"/>
  <c r="D160" i="5"/>
  <c r="D184" i="5"/>
  <c r="D31" i="3"/>
  <c r="D79" i="3"/>
  <c r="D127" i="3"/>
  <c r="D175" i="3"/>
  <c r="D34" i="3"/>
  <c r="D82" i="3"/>
  <c r="D130" i="3"/>
  <c r="D178" i="3"/>
  <c r="D19" i="5"/>
  <c r="D43" i="5"/>
  <c r="D67" i="5"/>
  <c r="D91" i="5"/>
  <c r="D115" i="5"/>
  <c r="D139" i="5"/>
  <c r="D163" i="5"/>
  <c r="D187" i="5"/>
  <c r="K80" i="7"/>
  <c r="H115" i="4"/>
  <c r="H103" i="4"/>
  <c r="H91" i="4"/>
  <c r="H79" i="4"/>
  <c r="H67" i="4"/>
  <c r="H55" i="4"/>
  <c r="H43" i="4"/>
  <c r="H31" i="4"/>
  <c r="H19" i="4"/>
  <c r="H7" i="4"/>
  <c r="H73" i="4"/>
  <c r="H61" i="4"/>
  <c r="H116" i="4"/>
  <c r="H104" i="4"/>
  <c r="H92" i="4"/>
  <c r="H80" i="4"/>
  <c r="H114" i="4"/>
  <c r="H102" i="4"/>
  <c r="H78" i="4"/>
  <c r="H66" i="4"/>
  <c r="H90" i="4"/>
  <c r="H42" i="4"/>
  <c r="H30" i="4"/>
  <c r="H101" i="4"/>
  <c r="H77" i="4"/>
  <c r="H53" i="4"/>
  <c r="H17" i="4"/>
  <c r="H54" i="4"/>
  <c r="H18" i="4"/>
  <c r="H113" i="4"/>
  <c r="H89" i="4"/>
  <c r="H65" i="4"/>
  <c r="H41" i="4"/>
  <c r="H29" i="4"/>
  <c r="H25" i="4"/>
  <c r="H13" i="4"/>
  <c r="H107" i="4"/>
  <c r="H95" i="4"/>
  <c r="H83" i="4"/>
  <c r="H71" i="4"/>
  <c r="H59" i="4"/>
  <c r="H47" i="4"/>
  <c r="H106" i="4"/>
  <c r="H94" i="4"/>
  <c r="H82" i="4"/>
  <c r="H70" i="4"/>
  <c r="H58" i="4"/>
  <c r="H46" i="4"/>
  <c r="H34" i="4"/>
  <c r="H22" i="4"/>
  <c r="H10" i="4"/>
  <c r="H117" i="4"/>
  <c r="H105" i="4"/>
  <c r="H81" i="4"/>
  <c r="H45" i="4"/>
  <c r="H33" i="4"/>
  <c r="H21" i="4"/>
  <c r="H9" i="4"/>
  <c r="H93" i="4"/>
  <c r="H68" i="4"/>
  <c r="H56" i="4"/>
  <c r="H44" i="4"/>
  <c r="H32" i="4"/>
  <c r="H20" i="4"/>
  <c r="H8" i="4"/>
  <c r="H6" i="4"/>
  <c r="H112" i="4"/>
  <c r="H111" i="4"/>
  <c r="H99" i="4"/>
  <c r="H87" i="4"/>
  <c r="H75" i="4"/>
  <c r="H63" i="4"/>
  <c r="H51" i="4"/>
  <c r="H39" i="4"/>
  <c r="H27" i="4"/>
  <c r="H15" i="4"/>
  <c r="H110" i="4"/>
  <c r="H98" i="4"/>
  <c r="H86" i="4"/>
  <c r="H74" i="4"/>
  <c r="H62" i="4"/>
  <c r="H50" i="4"/>
  <c r="H38" i="4"/>
  <c r="H26" i="4"/>
  <c r="H14" i="4"/>
  <c r="H108" i="4"/>
  <c r="H96" i="4"/>
  <c r="H84" i="4"/>
  <c r="H72" i="4"/>
  <c r="H60" i="4"/>
  <c r="H48" i="4"/>
  <c r="H36" i="4"/>
  <c r="H24" i="4"/>
  <c r="H12" i="4"/>
  <c r="H35" i="4"/>
  <c r="H23" i="4"/>
  <c r="H11" i="4"/>
  <c r="H100" i="4"/>
  <c r="H88" i="4"/>
  <c r="H76" i="4"/>
  <c r="H64" i="4"/>
  <c r="H52" i="4"/>
  <c r="H40" i="4"/>
  <c r="H28" i="4"/>
  <c r="H16" i="4"/>
  <c r="H109" i="4"/>
  <c r="H97" i="4"/>
  <c r="H37" i="4"/>
  <c r="H85" i="4"/>
  <c r="H49" i="4"/>
  <c r="H69" i="4"/>
  <c r="H57" i="4"/>
  <c r="H166" i="7" l="1"/>
  <c r="E166" i="3"/>
  <c r="E166" i="5"/>
  <c r="H103" i="7"/>
  <c r="E103" i="5"/>
  <c r="E103" i="3"/>
  <c r="H85" i="7"/>
  <c r="E85" i="5"/>
  <c r="E85" i="3"/>
  <c r="H127" i="7"/>
  <c r="E127" i="3"/>
  <c r="E127" i="5"/>
  <c r="H7" i="7"/>
  <c r="E7" i="5"/>
  <c r="E7" i="3"/>
  <c r="H79" i="7"/>
  <c r="E79" i="3"/>
  <c r="E79" i="5"/>
  <c r="H142" i="7"/>
  <c r="E142" i="5"/>
  <c r="E142" i="3"/>
  <c r="H148" i="7"/>
  <c r="E148" i="5"/>
  <c r="E148" i="3"/>
  <c r="H151" i="7"/>
  <c r="E151" i="5"/>
  <c r="E151" i="3"/>
  <c r="H67" i="7"/>
  <c r="E67" i="3"/>
  <c r="E67" i="5"/>
  <c r="H34" i="7"/>
  <c r="E34" i="3"/>
  <c r="E34" i="5"/>
  <c r="H157" i="7"/>
  <c r="E157" i="5"/>
  <c r="E157" i="3"/>
  <c r="H163" i="7"/>
  <c r="E163" i="3"/>
  <c r="E163" i="5"/>
  <c r="H40" i="7"/>
  <c r="E40" i="5"/>
  <c r="E40" i="3"/>
  <c r="H178" i="7"/>
  <c r="E178" i="3"/>
  <c r="E178" i="5"/>
  <c r="H115" i="7"/>
  <c r="E115" i="3"/>
  <c r="E115" i="5"/>
  <c r="H28" i="7"/>
  <c r="E28" i="3"/>
  <c r="E28" i="5"/>
  <c r="H184" i="7"/>
  <c r="E184" i="5"/>
  <c r="E184" i="3"/>
  <c r="H187" i="7"/>
  <c r="E187" i="3"/>
  <c r="E187" i="5"/>
  <c r="H13" i="7"/>
  <c r="E13" i="5"/>
  <c r="E13" i="3"/>
  <c r="H37" i="7"/>
  <c r="E37" i="5"/>
  <c r="E37" i="3"/>
  <c r="H82" i="7"/>
  <c r="E82" i="3"/>
  <c r="E82" i="5"/>
  <c r="H154" i="7"/>
  <c r="E154" i="5"/>
  <c r="E154" i="3"/>
  <c r="H130" i="7"/>
  <c r="E130" i="3"/>
  <c r="E130" i="5"/>
  <c r="H91" i="7"/>
  <c r="E91" i="3"/>
  <c r="E91" i="5"/>
  <c r="H43" i="7"/>
  <c r="E43" i="3"/>
  <c r="E43" i="5"/>
  <c r="H190" i="7"/>
  <c r="E190" i="3"/>
  <c r="E190" i="5"/>
  <c r="H181" i="7"/>
  <c r="E181" i="5"/>
  <c r="E181" i="3"/>
  <c r="H97" i="7"/>
  <c r="E97" i="5"/>
  <c r="E97" i="3"/>
  <c r="H172" i="7"/>
  <c r="E172" i="3"/>
  <c r="E172" i="5"/>
  <c r="H10" i="7"/>
  <c r="E10" i="5"/>
  <c r="E10" i="3"/>
  <c r="H88" i="7"/>
  <c r="E88" i="5"/>
  <c r="E88" i="3"/>
  <c r="H46" i="7"/>
  <c r="E46" i="3"/>
  <c r="E46" i="5"/>
  <c r="H124" i="7"/>
  <c r="E124" i="3"/>
  <c r="E124" i="5"/>
  <c r="H25" i="7"/>
  <c r="E25" i="3"/>
  <c r="E25" i="5"/>
  <c r="H139" i="7"/>
  <c r="E139" i="3"/>
  <c r="E139" i="5"/>
  <c r="H112" i="7"/>
  <c r="E112" i="5"/>
  <c r="E112" i="3"/>
  <c r="H70" i="7"/>
  <c r="E70" i="3"/>
  <c r="E70" i="5"/>
  <c r="H193" i="7"/>
  <c r="E193" i="5"/>
  <c r="E193" i="3"/>
  <c r="H64" i="7"/>
  <c r="E64" i="5"/>
  <c r="E64" i="3"/>
  <c r="H52" i="7"/>
  <c r="E52" i="5"/>
  <c r="E52" i="3"/>
  <c r="H4" i="7"/>
  <c r="E4" i="5"/>
  <c r="E4" i="3"/>
  <c r="H133" i="7"/>
  <c r="E133" i="5"/>
  <c r="E133" i="3"/>
  <c r="H121" i="7"/>
  <c r="E121" i="3"/>
  <c r="E121" i="5"/>
  <c r="H160" i="7"/>
  <c r="E160" i="5"/>
  <c r="E160" i="3"/>
  <c r="H61" i="7"/>
  <c r="E61" i="5"/>
  <c r="E61" i="3"/>
  <c r="H136" i="7"/>
  <c r="E136" i="5"/>
  <c r="E136" i="3"/>
  <c r="H169" i="7"/>
  <c r="E169" i="3"/>
  <c r="E169" i="5"/>
  <c r="H22" i="7"/>
  <c r="E22" i="3"/>
  <c r="E22" i="5"/>
  <c r="H175" i="7"/>
  <c r="E175" i="3"/>
  <c r="E175" i="5"/>
  <c r="H106" i="7"/>
  <c r="E106" i="5"/>
  <c r="E106" i="3"/>
  <c r="H76" i="7"/>
  <c r="E76" i="3"/>
  <c r="E76" i="5"/>
  <c r="H49" i="7"/>
  <c r="E49" i="5"/>
  <c r="E49" i="3"/>
  <c r="H100" i="7"/>
  <c r="E100" i="5"/>
  <c r="E100" i="3"/>
  <c r="H16" i="7"/>
  <c r="E16" i="5"/>
  <c r="E16" i="3"/>
  <c r="H109" i="7"/>
  <c r="E109" i="5"/>
  <c r="E109" i="3"/>
  <c r="H118" i="7"/>
  <c r="E118" i="3"/>
  <c r="E118" i="5"/>
  <c r="H58" i="7"/>
  <c r="E58" i="5"/>
  <c r="E58" i="3"/>
  <c r="H19" i="7"/>
  <c r="E19" i="3"/>
  <c r="E19" i="5"/>
  <c r="H73" i="7"/>
  <c r="E73" i="3"/>
  <c r="E73" i="5"/>
  <c r="H94" i="7"/>
  <c r="E94" i="5"/>
  <c r="E94" i="3"/>
  <c r="H31" i="7"/>
  <c r="E31" i="3"/>
  <c r="E31" i="5"/>
  <c r="H55" i="7"/>
  <c r="E55" i="5"/>
  <c r="E55" i="3"/>
  <c r="H145" i="7"/>
  <c r="E145" i="5"/>
  <c r="E145" i="3"/>
</calcChain>
</file>

<file path=xl/sharedStrings.xml><?xml version="1.0" encoding="utf-8"?>
<sst xmlns="http://schemas.openxmlformats.org/spreadsheetml/2006/main" count="59" uniqueCount="48">
  <si>
    <t>Date</t>
  </si>
  <si>
    <t>https://www.investing.com/economic-calendar/chinese-caixin-manufacturing-pmi-753</t>
  </si>
  <si>
    <t>Sources (as of Mar-2021)</t>
  </si>
  <si>
    <t>Investing.com</t>
  </si>
  <si>
    <t>https://www.markiteconomics.com/Public/Release/PressReleases</t>
  </si>
  <si>
    <t>Markit</t>
  </si>
  <si>
    <t>Historic time-series</t>
  </si>
  <si>
    <t>Click "show more" below the chart to retrieve previous values</t>
  </si>
  <si>
    <t>Preliminary and Final data available</t>
  </si>
  <si>
    <t>Latest monthly reports available, with some of the latest data and more in-depth analysis</t>
  </si>
  <si>
    <t>Caixin Manufacturing PMI (Previously HSBC PMI)</t>
  </si>
  <si>
    <t>China Official Manufacturing PMI</t>
  </si>
  <si>
    <t>https://data.stats.gov.cn/english/</t>
  </si>
  <si>
    <t>National Bureau of Statistics China</t>
  </si>
  <si>
    <t>Nominal GDP (100m Yuan)</t>
  </si>
  <si>
    <t>CPI Est.</t>
  </si>
  <si>
    <t>Nominal GDP (100m Yuan) YoY%</t>
  </si>
  <si>
    <t>Real GDP (CPI Adjusted Dec-2000 Prices)</t>
  </si>
  <si>
    <t>Real GDP (CPI Adjusted Dec-2000 Prices) YoY%</t>
  </si>
  <si>
    <t>China Nominal GDP YoY</t>
  </si>
  <si>
    <t>China Real GDP (CPI Adj 2000) YoY</t>
  </si>
  <si>
    <t>Nominal GDP (100m Yuan) QoQ%</t>
  </si>
  <si>
    <t>Real GDP (CPI Adjusted Dec-2000 Prices) QoQ%</t>
  </si>
  <si>
    <t>https://www.fbicgroup.com/?q=reports/purchasing-managers-index-pmi</t>
  </si>
  <si>
    <t>FBIC Group</t>
  </si>
  <si>
    <t>Historical Data</t>
  </si>
  <si>
    <t>Monthly Reports</t>
  </si>
  <si>
    <t>OECD</t>
  </si>
  <si>
    <t>https://stats.oecd.org/</t>
  </si>
  <si>
    <t>China Nominal GDP &amp; CPI</t>
  </si>
  <si>
    <t>Caixin - Official  Manufacturing PMI</t>
  </si>
  <si>
    <t>Official China Manufacturing PMI</t>
  </si>
  <si>
    <t>Caixin China Manufacturing PMI</t>
  </si>
  <si>
    <t>Official China Manufacturing PMI MoM</t>
  </si>
  <si>
    <t>Caixin China Manufacturing PMI MoM</t>
  </si>
  <si>
    <t>Caixin - Official Spread: Descriptive Statistics</t>
  </si>
  <si>
    <t>Mean</t>
  </si>
  <si>
    <t>Median</t>
  </si>
  <si>
    <t>Min</t>
  </si>
  <si>
    <t>Max</t>
  </si>
  <si>
    <t>All Data</t>
  </si>
  <si>
    <t>Caixin &lt; 50</t>
  </si>
  <si>
    <t>Caixin &gt;= 50</t>
  </si>
  <si>
    <t>Count (Total)</t>
  </si>
  <si>
    <t>Count if Caixin &gt;= Official</t>
  </si>
  <si>
    <t>Caixin &gt;= Official %</t>
  </si>
  <si>
    <t>Caixin - Official PMI with Filter 2: NOT Previous Cirteria</t>
  </si>
  <si>
    <t>Caixin - Official PMI with Filter 1: Official &gt; Caixin where Official &gt; 50 AND Caixin &lt;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</si>
</sst>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rgb="FFE3E3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1"/>
    <xf numFmtId="0" fontId="4" fillId="2" borderId="0" xfId="0" applyFont="1" applyFill="1"/>
    <xf numFmtId="0" fontId="1" fillId="0" borderId="0" xfId="0" applyFont="1"/>
    <xf numFmtId="0" fontId="5" fillId="0" borderId="0" xfId="0" applyFont="1"/>
    <xf numFmtId="0" fontId="6" fillId="0" borderId="0" xfId="1" applyFont="1"/>
    <xf numFmtId="0" fontId="6" fillId="0" borderId="0" xfId="1" applyFont="1" applyFill="1" applyBorder="1"/>
    <xf numFmtId="164" fontId="2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15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5" fontId="7" fillId="0" borderId="1" xfId="0" applyNumberFormat="1" applyFont="1" applyBorder="1" applyAlignment="1">
      <alignment horizontal="center" vertical="center"/>
    </xf>
    <xf numFmtId="15" fontId="7" fillId="0" borderId="1" xfId="0" applyNumberFormat="1" applyFont="1" applyBorder="1"/>
    <xf numFmtId="0" fontId="7" fillId="0" borderId="1" xfId="0" applyFont="1" applyBorder="1"/>
    <xf numFmtId="15" fontId="8" fillId="0" borderId="1" xfId="0" applyNumberFormat="1" applyFont="1" applyBorder="1" applyAlignment="1">
      <alignment wrapText="1"/>
    </xf>
    <xf numFmtId="0" fontId="8" fillId="0" borderId="1" xfId="0" applyFont="1" applyBorder="1" applyAlignment="1">
      <alignment wrapText="1"/>
    </xf>
    <xf numFmtId="10" fontId="8" fillId="0" borderId="1" xfId="0" applyNumberFormat="1" applyFont="1" applyBorder="1" applyAlignment="1">
      <alignment wrapText="1"/>
    </xf>
    <xf numFmtId="10" fontId="7" fillId="0" borderId="1" xfId="0" applyNumberFormat="1" applyFont="1" applyBorder="1" applyAlignment="1">
      <alignment horizontal="center" vertical="center" wrapText="1"/>
    </xf>
    <xf numFmtId="10" fontId="7" fillId="0" borderId="1" xfId="0" applyNumberFormat="1" applyFont="1" applyBorder="1"/>
    <xf numFmtId="10" fontId="2" fillId="0" borderId="1" xfId="0" applyNumberFormat="1" applyFont="1" applyBorder="1" applyAlignment="1">
      <alignment horizontal="center" vertical="center" wrapText="1"/>
    </xf>
    <xf numFmtId="10" fontId="7" fillId="0" borderId="0" xfId="0" applyNumberFormat="1" applyFont="1"/>
    <xf numFmtId="15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0" fillId="2" borderId="1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2" fontId="0" fillId="2" borderId="11" xfId="0" applyNumberFormat="1" applyFill="1" applyBorder="1"/>
    <xf numFmtId="2" fontId="0" fillId="2" borderId="12" xfId="0" applyNumberFormat="1" applyFill="1" applyBorder="1"/>
    <xf numFmtId="2" fontId="0" fillId="2" borderId="13" xfId="0" applyNumberFormat="1" applyFill="1" applyBorder="1"/>
    <xf numFmtId="2" fontId="0" fillId="2" borderId="0" xfId="0" applyNumberFormat="1" applyFill="1"/>
    <xf numFmtId="2" fontId="0" fillId="2" borderId="15" xfId="0" applyNumberFormat="1" applyFill="1" applyBorder="1"/>
    <xf numFmtId="2" fontId="0" fillId="2" borderId="7" xfId="0" applyNumberFormat="1" applyFill="1" applyBorder="1"/>
    <xf numFmtId="1" fontId="0" fillId="2" borderId="0" xfId="0" applyNumberFormat="1" applyFill="1"/>
    <xf numFmtId="1" fontId="0" fillId="2" borderId="13" xfId="0" applyNumberFormat="1" applyFill="1" applyBorder="1"/>
    <xf numFmtId="1" fontId="0" fillId="2" borderId="7" xfId="0" applyNumberFormat="1" applyFill="1" applyBorder="1"/>
    <xf numFmtId="10" fontId="0" fillId="2" borderId="16" xfId="0" applyNumberFormat="1" applyFill="1" applyBorder="1"/>
    <xf numFmtId="10" fontId="0" fillId="2" borderId="9" xfId="0" applyNumberFormat="1" applyFill="1" applyBorder="1"/>
    <xf numFmtId="10" fontId="0" fillId="2" borderId="10" xfId="0" applyNumberFormat="1" applyFill="1" applyBorder="1"/>
    <xf numFmtId="0" fontId="7" fillId="0" borderId="1" xfId="0" applyFont="1" applyBorder="1" applyAlignment="1">
      <alignment horizontal="center" vertical="center"/>
    </xf>
    <xf numFmtId="0" fontId="9" fillId="3" borderId="17" xfId="0" applyFont="1" applyFill="1" applyBorder="1" applyAlignment="1">
      <alignment horizontal="righ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4D968"/>
      <color rgb="FFE874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'Official PMI'!$B$1</c:f>
              <c:strCache>
                <c:ptCount val="1"/>
                <c:pt idx="0">
                  <c:v>Official China Manufacturing PMI</c:v>
                </c:pt>
              </c:strCache>
            </c:strRef>
          </c:tx>
          <c:spPr>
            <a:ln w="158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'Official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</c:numCache>
            </c:numRef>
          </c:cat>
          <c:val>
            <c:numRef>
              <c:f>'Official PMI'!$B$2:$B$1000</c:f>
              <c:numCache>
                <c:formatCode>0.0</c:formatCode>
                <c:ptCount val="999"/>
                <c:pt idx="0">
                  <c:v>54.7</c:v>
                </c:pt>
                <c:pt idx="1">
                  <c:v>54.5</c:v>
                </c:pt>
                <c:pt idx="2">
                  <c:v>57.9</c:v>
                </c:pt>
                <c:pt idx="3">
                  <c:v>56.7</c:v>
                </c:pt>
                <c:pt idx="4">
                  <c:v>52.9</c:v>
                </c:pt>
                <c:pt idx="5">
                  <c:v>51.7</c:v>
                </c:pt>
                <c:pt idx="6">
                  <c:v>51.1</c:v>
                </c:pt>
                <c:pt idx="7">
                  <c:v>52.6</c:v>
                </c:pt>
                <c:pt idx="8">
                  <c:v>55.1</c:v>
                </c:pt>
                <c:pt idx="9">
                  <c:v>54.1</c:v>
                </c:pt>
                <c:pt idx="10">
                  <c:v>54.1</c:v>
                </c:pt>
                <c:pt idx="11">
                  <c:v>54.3</c:v>
                </c:pt>
                <c:pt idx="12">
                  <c:v>52.1</c:v>
                </c:pt>
                <c:pt idx="13">
                  <c:v>52.1</c:v>
                </c:pt>
                <c:pt idx="14">
                  <c:v>55.3</c:v>
                </c:pt>
                <c:pt idx="15">
                  <c:v>58.1</c:v>
                </c:pt>
                <c:pt idx="16">
                  <c:v>54.8</c:v>
                </c:pt>
                <c:pt idx="17">
                  <c:v>54.1</c:v>
                </c:pt>
                <c:pt idx="18">
                  <c:v>52.4</c:v>
                </c:pt>
                <c:pt idx="19">
                  <c:v>53.1</c:v>
                </c:pt>
                <c:pt idx="20">
                  <c:v>57</c:v>
                </c:pt>
                <c:pt idx="21">
                  <c:v>54.7</c:v>
                </c:pt>
                <c:pt idx="22">
                  <c:v>55.3</c:v>
                </c:pt>
                <c:pt idx="23">
                  <c:v>54.8</c:v>
                </c:pt>
                <c:pt idx="24">
                  <c:v>55.1</c:v>
                </c:pt>
                <c:pt idx="25">
                  <c:v>53.1</c:v>
                </c:pt>
                <c:pt idx="26">
                  <c:v>56.1</c:v>
                </c:pt>
                <c:pt idx="27">
                  <c:v>58.6</c:v>
                </c:pt>
                <c:pt idx="28">
                  <c:v>55.7</c:v>
                </c:pt>
                <c:pt idx="29">
                  <c:v>54.5</c:v>
                </c:pt>
                <c:pt idx="30">
                  <c:v>53.3</c:v>
                </c:pt>
                <c:pt idx="31">
                  <c:v>54</c:v>
                </c:pt>
                <c:pt idx="32">
                  <c:v>56.1</c:v>
                </c:pt>
                <c:pt idx="33">
                  <c:v>53.2</c:v>
                </c:pt>
                <c:pt idx="34">
                  <c:v>55.4</c:v>
                </c:pt>
                <c:pt idx="35">
                  <c:v>55.3</c:v>
                </c:pt>
                <c:pt idx="36">
                  <c:v>53</c:v>
                </c:pt>
                <c:pt idx="37">
                  <c:v>53.4</c:v>
                </c:pt>
                <c:pt idx="38">
                  <c:v>58.4</c:v>
                </c:pt>
                <c:pt idx="39">
                  <c:v>59.2</c:v>
                </c:pt>
                <c:pt idx="40">
                  <c:v>53.3</c:v>
                </c:pt>
                <c:pt idx="41">
                  <c:v>52</c:v>
                </c:pt>
                <c:pt idx="42">
                  <c:v>48.4</c:v>
                </c:pt>
                <c:pt idx="43">
                  <c:v>48.4</c:v>
                </c:pt>
                <c:pt idx="44">
                  <c:v>51.2</c:v>
                </c:pt>
                <c:pt idx="45">
                  <c:v>44.6</c:v>
                </c:pt>
                <c:pt idx="46">
                  <c:v>38.799999999999997</c:v>
                </c:pt>
                <c:pt idx="47">
                  <c:v>41.2</c:v>
                </c:pt>
                <c:pt idx="48">
                  <c:v>45.3</c:v>
                </c:pt>
                <c:pt idx="49">
                  <c:v>49</c:v>
                </c:pt>
                <c:pt idx="50">
                  <c:v>52.4</c:v>
                </c:pt>
                <c:pt idx="51">
                  <c:v>53.5</c:v>
                </c:pt>
                <c:pt idx="52">
                  <c:v>53.1</c:v>
                </c:pt>
                <c:pt idx="53">
                  <c:v>53.2</c:v>
                </c:pt>
                <c:pt idx="54">
                  <c:v>53.3</c:v>
                </c:pt>
                <c:pt idx="55">
                  <c:v>54</c:v>
                </c:pt>
                <c:pt idx="56">
                  <c:v>54.3</c:v>
                </c:pt>
                <c:pt idx="57">
                  <c:v>55.2</c:v>
                </c:pt>
                <c:pt idx="58">
                  <c:v>55.2</c:v>
                </c:pt>
                <c:pt idx="59">
                  <c:v>56.6</c:v>
                </c:pt>
                <c:pt idx="60">
                  <c:v>55.8</c:v>
                </c:pt>
                <c:pt idx="61">
                  <c:v>52</c:v>
                </c:pt>
                <c:pt idx="62">
                  <c:v>55.1</c:v>
                </c:pt>
                <c:pt idx="63">
                  <c:v>55.7</c:v>
                </c:pt>
                <c:pt idx="64">
                  <c:v>53.9</c:v>
                </c:pt>
                <c:pt idx="65">
                  <c:v>52.1</c:v>
                </c:pt>
                <c:pt idx="66">
                  <c:v>51.2</c:v>
                </c:pt>
                <c:pt idx="67">
                  <c:v>51.7</c:v>
                </c:pt>
                <c:pt idx="68">
                  <c:v>53.8</c:v>
                </c:pt>
                <c:pt idx="69">
                  <c:v>54.7</c:v>
                </c:pt>
                <c:pt idx="70">
                  <c:v>55.2</c:v>
                </c:pt>
                <c:pt idx="71">
                  <c:v>53.9</c:v>
                </c:pt>
                <c:pt idx="72">
                  <c:v>52.9</c:v>
                </c:pt>
                <c:pt idx="73">
                  <c:v>52.2</c:v>
                </c:pt>
                <c:pt idx="74">
                  <c:v>53.4</c:v>
                </c:pt>
                <c:pt idx="75">
                  <c:v>52.9</c:v>
                </c:pt>
                <c:pt idx="76">
                  <c:v>52</c:v>
                </c:pt>
                <c:pt idx="77">
                  <c:v>50.9</c:v>
                </c:pt>
                <c:pt idx="78">
                  <c:v>50.7</c:v>
                </c:pt>
                <c:pt idx="79">
                  <c:v>50.9</c:v>
                </c:pt>
                <c:pt idx="80">
                  <c:v>51.2</c:v>
                </c:pt>
                <c:pt idx="81">
                  <c:v>50.4</c:v>
                </c:pt>
                <c:pt idx="82">
                  <c:v>49</c:v>
                </c:pt>
                <c:pt idx="83">
                  <c:v>50.3</c:v>
                </c:pt>
                <c:pt idx="84">
                  <c:v>50.5</c:v>
                </c:pt>
                <c:pt idx="85">
                  <c:v>51</c:v>
                </c:pt>
                <c:pt idx="86">
                  <c:v>53.1</c:v>
                </c:pt>
                <c:pt idx="87">
                  <c:v>53.3</c:v>
                </c:pt>
                <c:pt idx="88">
                  <c:v>50.4</c:v>
                </c:pt>
                <c:pt idx="89">
                  <c:v>50.2</c:v>
                </c:pt>
                <c:pt idx="90">
                  <c:v>50.1</c:v>
                </c:pt>
                <c:pt idx="91">
                  <c:v>49.2</c:v>
                </c:pt>
                <c:pt idx="92">
                  <c:v>49.8</c:v>
                </c:pt>
                <c:pt idx="93">
                  <c:v>50.2</c:v>
                </c:pt>
                <c:pt idx="94">
                  <c:v>50.6</c:v>
                </c:pt>
                <c:pt idx="95">
                  <c:v>50.6</c:v>
                </c:pt>
                <c:pt idx="96">
                  <c:v>50.4</c:v>
                </c:pt>
                <c:pt idx="97">
                  <c:v>50.1</c:v>
                </c:pt>
                <c:pt idx="98">
                  <c:v>50.9</c:v>
                </c:pt>
                <c:pt idx="99">
                  <c:v>50.6</c:v>
                </c:pt>
                <c:pt idx="100">
                  <c:v>50.8</c:v>
                </c:pt>
                <c:pt idx="101">
                  <c:v>50.1</c:v>
                </c:pt>
                <c:pt idx="102">
                  <c:v>50.3</c:v>
                </c:pt>
                <c:pt idx="103">
                  <c:v>51</c:v>
                </c:pt>
                <c:pt idx="104">
                  <c:v>51.1</c:v>
                </c:pt>
                <c:pt idx="105">
                  <c:v>51.4</c:v>
                </c:pt>
                <c:pt idx="106">
                  <c:v>51.4</c:v>
                </c:pt>
                <c:pt idx="107">
                  <c:v>51</c:v>
                </c:pt>
                <c:pt idx="108">
                  <c:v>50.5</c:v>
                </c:pt>
                <c:pt idx="109">
                  <c:v>50.2</c:v>
                </c:pt>
                <c:pt idx="110">
                  <c:v>50.3</c:v>
                </c:pt>
                <c:pt idx="111">
                  <c:v>50.4</c:v>
                </c:pt>
                <c:pt idx="112">
                  <c:v>50.8</c:v>
                </c:pt>
                <c:pt idx="113">
                  <c:v>51</c:v>
                </c:pt>
                <c:pt idx="114">
                  <c:v>51.7</c:v>
                </c:pt>
                <c:pt idx="115">
                  <c:v>51.1</c:v>
                </c:pt>
                <c:pt idx="116">
                  <c:v>51.1</c:v>
                </c:pt>
                <c:pt idx="117">
                  <c:v>50.8</c:v>
                </c:pt>
                <c:pt idx="118">
                  <c:v>50.3</c:v>
                </c:pt>
                <c:pt idx="119">
                  <c:v>50.1</c:v>
                </c:pt>
                <c:pt idx="120">
                  <c:v>49.8</c:v>
                </c:pt>
                <c:pt idx="121">
                  <c:v>49.9</c:v>
                </c:pt>
                <c:pt idx="122">
                  <c:v>50.1</c:v>
                </c:pt>
                <c:pt idx="123">
                  <c:v>50.1</c:v>
                </c:pt>
                <c:pt idx="124">
                  <c:v>50.2</c:v>
                </c:pt>
                <c:pt idx="125">
                  <c:v>50.2</c:v>
                </c:pt>
                <c:pt idx="126">
                  <c:v>50</c:v>
                </c:pt>
                <c:pt idx="127">
                  <c:v>49.7</c:v>
                </c:pt>
                <c:pt idx="128">
                  <c:v>49.8</c:v>
                </c:pt>
                <c:pt idx="129">
                  <c:v>49.8</c:v>
                </c:pt>
                <c:pt idx="130">
                  <c:v>49.6</c:v>
                </c:pt>
                <c:pt idx="131">
                  <c:v>49.7</c:v>
                </c:pt>
                <c:pt idx="132">
                  <c:v>49.4</c:v>
                </c:pt>
                <c:pt idx="133">
                  <c:v>49</c:v>
                </c:pt>
                <c:pt idx="134">
                  <c:v>50.2</c:v>
                </c:pt>
                <c:pt idx="135">
                  <c:v>50.1</c:v>
                </c:pt>
                <c:pt idx="136">
                  <c:v>50.1</c:v>
                </c:pt>
                <c:pt idx="137">
                  <c:v>50</c:v>
                </c:pt>
                <c:pt idx="138">
                  <c:v>49.9</c:v>
                </c:pt>
                <c:pt idx="139">
                  <c:v>50.4</c:v>
                </c:pt>
                <c:pt idx="140">
                  <c:v>50.4</c:v>
                </c:pt>
                <c:pt idx="141">
                  <c:v>51.2</c:v>
                </c:pt>
                <c:pt idx="142">
                  <c:v>51.7</c:v>
                </c:pt>
                <c:pt idx="143">
                  <c:v>51.4</c:v>
                </c:pt>
                <c:pt idx="144">
                  <c:v>51.3</c:v>
                </c:pt>
                <c:pt idx="145">
                  <c:v>51.6</c:v>
                </c:pt>
                <c:pt idx="146">
                  <c:v>51.8</c:v>
                </c:pt>
                <c:pt idx="147">
                  <c:v>51.2</c:v>
                </c:pt>
                <c:pt idx="148">
                  <c:v>51.2</c:v>
                </c:pt>
                <c:pt idx="149">
                  <c:v>51.7</c:v>
                </c:pt>
                <c:pt idx="150">
                  <c:v>51.4</c:v>
                </c:pt>
                <c:pt idx="151">
                  <c:v>51.7</c:v>
                </c:pt>
                <c:pt idx="152">
                  <c:v>52.4</c:v>
                </c:pt>
                <c:pt idx="153">
                  <c:v>51.6</c:v>
                </c:pt>
                <c:pt idx="154">
                  <c:v>51.8</c:v>
                </c:pt>
                <c:pt idx="155">
                  <c:v>51.6</c:v>
                </c:pt>
                <c:pt idx="156">
                  <c:v>51.3</c:v>
                </c:pt>
                <c:pt idx="157">
                  <c:v>50.3</c:v>
                </c:pt>
                <c:pt idx="158">
                  <c:v>51.5</c:v>
                </c:pt>
                <c:pt idx="159">
                  <c:v>51.4</c:v>
                </c:pt>
                <c:pt idx="160">
                  <c:v>51.9</c:v>
                </c:pt>
                <c:pt idx="161">
                  <c:v>51.5</c:v>
                </c:pt>
                <c:pt idx="162">
                  <c:v>51.2</c:v>
                </c:pt>
                <c:pt idx="163">
                  <c:v>51.3</c:v>
                </c:pt>
                <c:pt idx="164">
                  <c:v>50.8</c:v>
                </c:pt>
                <c:pt idx="165">
                  <c:v>50.2</c:v>
                </c:pt>
                <c:pt idx="166">
                  <c:v>50</c:v>
                </c:pt>
                <c:pt idx="167">
                  <c:v>49.4</c:v>
                </c:pt>
                <c:pt idx="168">
                  <c:v>49.5</c:v>
                </c:pt>
                <c:pt idx="169">
                  <c:v>49.2</c:v>
                </c:pt>
                <c:pt idx="170">
                  <c:v>50.5</c:v>
                </c:pt>
                <c:pt idx="171">
                  <c:v>50.1</c:v>
                </c:pt>
                <c:pt idx="172">
                  <c:v>49.4</c:v>
                </c:pt>
                <c:pt idx="173">
                  <c:v>49.4</c:v>
                </c:pt>
                <c:pt idx="174">
                  <c:v>49.7</c:v>
                </c:pt>
                <c:pt idx="175">
                  <c:v>49.5</c:v>
                </c:pt>
                <c:pt idx="176">
                  <c:v>49.8</c:v>
                </c:pt>
                <c:pt idx="177">
                  <c:v>49.3</c:v>
                </c:pt>
                <c:pt idx="178">
                  <c:v>50.2</c:v>
                </c:pt>
                <c:pt idx="179">
                  <c:v>50.2</c:v>
                </c:pt>
                <c:pt idx="180">
                  <c:v>50</c:v>
                </c:pt>
                <c:pt idx="181">
                  <c:v>35.700000000000003</c:v>
                </c:pt>
                <c:pt idx="182">
                  <c:v>52</c:v>
                </c:pt>
                <c:pt idx="183">
                  <c:v>50.8</c:v>
                </c:pt>
                <c:pt idx="184">
                  <c:v>50.6</c:v>
                </c:pt>
                <c:pt idx="185">
                  <c:v>50.9</c:v>
                </c:pt>
                <c:pt idx="186">
                  <c:v>51.1</c:v>
                </c:pt>
                <c:pt idx="187">
                  <c:v>51</c:v>
                </c:pt>
                <c:pt idx="188">
                  <c:v>51.5</c:v>
                </c:pt>
                <c:pt idx="189">
                  <c:v>51.4</c:v>
                </c:pt>
                <c:pt idx="190">
                  <c:v>52.1</c:v>
                </c:pt>
                <c:pt idx="191">
                  <c:v>51.9</c:v>
                </c:pt>
                <c:pt idx="192">
                  <c:v>51.3</c:v>
                </c:pt>
                <c:pt idx="193">
                  <c:v>50.6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B-4596-A9E0-8A5020A6D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984799"/>
        <c:axId val="1497982719"/>
      </c:lineChart>
      <c:dateAx>
        <c:axId val="149798479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2">
                <a:lumMod val="40000"/>
                <a:lumOff val="6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2719"/>
        <c:crossesAt val="50"/>
        <c:auto val="1"/>
        <c:lblOffset val="100"/>
        <c:baseTimeUnit val="months"/>
      </c:dateAx>
      <c:valAx>
        <c:axId val="1497982719"/>
        <c:scaling>
          <c:orientation val="minMax"/>
          <c:max val="7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40000"/>
                  <a:lumOff val="60000"/>
                  <a:alpha val="3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'Official PMI'!$C$1</c:f>
              <c:strCache>
                <c:ptCount val="1"/>
                <c:pt idx="0">
                  <c:v>Official China Manufacturing PMI MoM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chemeClr val="tx1"/>
              </a:solidFill>
            </a:ln>
            <a:effectLst/>
          </c:spPr>
          <c:invertIfNegative val="1"/>
          <c:cat>
            <c:numRef>
              <c:f>'Official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</c:numCache>
            </c:numRef>
          </c:cat>
          <c:val>
            <c:numRef>
              <c:f>'Official PMI'!$C$2:$C$1000</c:f>
              <c:numCache>
                <c:formatCode>0.0</c:formatCode>
                <c:ptCount val="999"/>
                <c:pt idx="1">
                  <c:v>-0.20000000000000284</c:v>
                </c:pt>
                <c:pt idx="2">
                  <c:v>3.3999999999999986</c:v>
                </c:pt>
                <c:pt idx="3">
                  <c:v>-1.1999999999999957</c:v>
                </c:pt>
                <c:pt idx="4">
                  <c:v>-3.8000000000000043</c:v>
                </c:pt>
                <c:pt idx="5">
                  <c:v>-1.1999999999999957</c:v>
                </c:pt>
                <c:pt idx="6">
                  <c:v>-0.60000000000000142</c:v>
                </c:pt>
                <c:pt idx="7">
                  <c:v>1.5</c:v>
                </c:pt>
                <c:pt idx="8">
                  <c:v>2.5</c:v>
                </c:pt>
                <c:pt idx="9">
                  <c:v>-1</c:v>
                </c:pt>
                <c:pt idx="10">
                  <c:v>0</c:v>
                </c:pt>
                <c:pt idx="11">
                  <c:v>0.19999999999999574</c:v>
                </c:pt>
                <c:pt idx="12">
                  <c:v>-2.1999999999999957</c:v>
                </c:pt>
                <c:pt idx="13">
                  <c:v>0</c:v>
                </c:pt>
                <c:pt idx="14">
                  <c:v>3.1999999999999957</c:v>
                </c:pt>
                <c:pt idx="15">
                  <c:v>2.8000000000000043</c:v>
                </c:pt>
                <c:pt idx="16">
                  <c:v>-3.3000000000000043</c:v>
                </c:pt>
                <c:pt idx="17">
                  <c:v>-0.69999999999999574</c:v>
                </c:pt>
                <c:pt idx="18">
                  <c:v>-1.7000000000000028</c:v>
                </c:pt>
                <c:pt idx="19">
                  <c:v>0.70000000000000284</c:v>
                </c:pt>
                <c:pt idx="20">
                  <c:v>3.8999999999999986</c:v>
                </c:pt>
                <c:pt idx="21">
                  <c:v>-2.2999999999999972</c:v>
                </c:pt>
                <c:pt idx="22">
                  <c:v>0.59999999999999432</c:v>
                </c:pt>
                <c:pt idx="23">
                  <c:v>-0.5</c:v>
                </c:pt>
                <c:pt idx="24">
                  <c:v>0.30000000000000426</c:v>
                </c:pt>
                <c:pt idx="25">
                  <c:v>-2</c:v>
                </c:pt>
                <c:pt idx="26">
                  <c:v>3</c:v>
                </c:pt>
                <c:pt idx="27">
                  <c:v>2.5</c:v>
                </c:pt>
                <c:pt idx="28">
                  <c:v>-2.8999999999999986</c:v>
                </c:pt>
                <c:pt idx="29">
                  <c:v>-1.2000000000000028</c:v>
                </c:pt>
                <c:pt idx="30">
                  <c:v>-1.2000000000000028</c:v>
                </c:pt>
                <c:pt idx="31">
                  <c:v>0.70000000000000284</c:v>
                </c:pt>
                <c:pt idx="32">
                  <c:v>2.1000000000000014</c:v>
                </c:pt>
                <c:pt idx="33">
                  <c:v>-2.8999999999999986</c:v>
                </c:pt>
                <c:pt idx="34">
                  <c:v>2.1999999999999957</c:v>
                </c:pt>
                <c:pt idx="35">
                  <c:v>-0.10000000000000142</c:v>
                </c:pt>
                <c:pt idx="36">
                  <c:v>-2.2999999999999972</c:v>
                </c:pt>
                <c:pt idx="37">
                  <c:v>0.39999999999999858</c:v>
                </c:pt>
                <c:pt idx="38">
                  <c:v>5</c:v>
                </c:pt>
                <c:pt idx="39">
                  <c:v>0.80000000000000426</c:v>
                </c:pt>
                <c:pt idx="40">
                  <c:v>-5.9000000000000057</c:v>
                </c:pt>
                <c:pt idx="41">
                  <c:v>-1.2999999999999972</c:v>
                </c:pt>
                <c:pt idx="42">
                  <c:v>-3.6000000000000014</c:v>
                </c:pt>
                <c:pt idx="43">
                  <c:v>0</c:v>
                </c:pt>
                <c:pt idx="44">
                  <c:v>2.8000000000000043</c:v>
                </c:pt>
                <c:pt idx="45">
                  <c:v>-6.6000000000000014</c:v>
                </c:pt>
                <c:pt idx="46">
                  <c:v>-5.8000000000000043</c:v>
                </c:pt>
                <c:pt idx="47">
                  <c:v>2.4000000000000057</c:v>
                </c:pt>
                <c:pt idx="48">
                  <c:v>4.0999999999999943</c:v>
                </c:pt>
                <c:pt idx="49">
                  <c:v>3.7000000000000028</c:v>
                </c:pt>
                <c:pt idx="50">
                  <c:v>3.3999999999999986</c:v>
                </c:pt>
                <c:pt idx="51">
                  <c:v>1.1000000000000014</c:v>
                </c:pt>
                <c:pt idx="52">
                  <c:v>-0.39999999999999858</c:v>
                </c:pt>
                <c:pt idx="53">
                  <c:v>0.10000000000000142</c:v>
                </c:pt>
                <c:pt idx="54">
                  <c:v>9.9999999999994316E-2</c:v>
                </c:pt>
                <c:pt idx="55">
                  <c:v>0.70000000000000284</c:v>
                </c:pt>
                <c:pt idx="56">
                  <c:v>0.29999999999999716</c:v>
                </c:pt>
                <c:pt idx="57">
                  <c:v>0.90000000000000568</c:v>
                </c:pt>
                <c:pt idx="58">
                  <c:v>0</c:v>
                </c:pt>
                <c:pt idx="59">
                  <c:v>1.3999999999999986</c:v>
                </c:pt>
                <c:pt idx="60">
                  <c:v>-0.80000000000000426</c:v>
                </c:pt>
                <c:pt idx="61">
                  <c:v>-3.7999999999999972</c:v>
                </c:pt>
                <c:pt idx="62">
                  <c:v>3.1000000000000014</c:v>
                </c:pt>
                <c:pt idx="63">
                  <c:v>0.60000000000000142</c:v>
                </c:pt>
                <c:pt idx="64">
                  <c:v>-1.8000000000000043</c:v>
                </c:pt>
                <c:pt idx="65">
                  <c:v>-1.7999999999999972</c:v>
                </c:pt>
                <c:pt idx="66">
                  <c:v>-0.89999999999999858</c:v>
                </c:pt>
                <c:pt idx="67">
                  <c:v>0.5</c:v>
                </c:pt>
                <c:pt idx="68">
                  <c:v>2.0999999999999943</c:v>
                </c:pt>
                <c:pt idx="69">
                  <c:v>0.90000000000000568</c:v>
                </c:pt>
                <c:pt idx="70">
                  <c:v>0.5</c:v>
                </c:pt>
                <c:pt idx="71">
                  <c:v>-1.3000000000000043</c:v>
                </c:pt>
                <c:pt idx="72">
                  <c:v>-1</c:v>
                </c:pt>
                <c:pt idx="73">
                  <c:v>-0.69999999999999574</c:v>
                </c:pt>
                <c:pt idx="74">
                  <c:v>1.1999999999999957</c:v>
                </c:pt>
                <c:pt idx="75">
                  <c:v>-0.5</c:v>
                </c:pt>
                <c:pt idx="76">
                  <c:v>-0.89999999999999858</c:v>
                </c:pt>
                <c:pt idx="77">
                  <c:v>-1.1000000000000014</c:v>
                </c:pt>
                <c:pt idx="78">
                  <c:v>-0.19999999999999574</c:v>
                </c:pt>
                <c:pt idx="79">
                  <c:v>0.19999999999999574</c:v>
                </c:pt>
                <c:pt idx="80">
                  <c:v>0.30000000000000426</c:v>
                </c:pt>
                <c:pt idx="81">
                  <c:v>-0.80000000000000426</c:v>
                </c:pt>
                <c:pt idx="82">
                  <c:v>-1.3999999999999986</c:v>
                </c:pt>
                <c:pt idx="83">
                  <c:v>1.2999999999999972</c:v>
                </c:pt>
                <c:pt idx="84">
                  <c:v>0.20000000000000284</c:v>
                </c:pt>
                <c:pt idx="85">
                  <c:v>0.5</c:v>
                </c:pt>
                <c:pt idx="86">
                  <c:v>2.1000000000000014</c:v>
                </c:pt>
                <c:pt idx="87">
                  <c:v>0.19999999999999574</c:v>
                </c:pt>
                <c:pt idx="88">
                  <c:v>-2.8999999999999986</c:v>
                </c:pt>
                <c:pt idx="89">
                  <c:v>-0.19999999999999574</c:v>
                </c:pt>
                <c:pt idx="90">
                  <c:v>-0.10000000000000142</c:v>
                </c:pt>
                <c:pt idx="91">
                  <c:v>-0.89999999999999858</c:v>
                </c:pt>
                <c:pt idx="92">
                  <c:v>0.59999999999999432</c:v>
                </c:pt>
                <c:pt idx="93">
                  <c:v>0.40000000000000568</c:v>
                </c:pt>
                <c:pt idx="94">
                  <c:v>0.39999999999999858</c:v>
                </c:pt>
                <c:pt idx="95">
                  <c:v>0</c:v>
                </c:pt>
                <c:pt idx="96">
                  <c:v>-0.20000000000000284</c:v>
                </c:pt>
                <c:pt idx="97">
                  <c:v>-0.29999999999999716</c:v>
                </c:pt>
                <c:pt idx="98">
                  <c:v>0.79999999999999716</c:v>
                </c:pt>
                <c:pt idx="99">
                  <c:v>-0.29999999999999716</c:v>
                </c:pt>
                <c:pt idx="100">
                  <c:v>0.19999999999999574</c:v>
                </c:pt>
                <c:pt idx="101">
                  <c:v>-0.69999999999999574</c:v>
                </c:pt>
                <c:pt idx="102">
                  <c:v>0.19999999999999574</c:v>
                </c:pt>
                <c:pt idx="103">
                  <c:v>0.70000000000000284</c:v>
                </c:pt>
                <c:pt idx="104">
                  <c:v>0.10000000000000142</c:v>
                </c:pt>
                <c:pt idx="105">
                  <c:v>0.29999999999999716</c:v>
                </c:pt>
                <c:pt idx="106">
                  <c:v>0</c:v>
                </c:pt>
                <c:pt idx="107">
                  <c:v>-0.39999999999999858</c:v>
                </c:pt>
                <c:pt idx="108">
                  <c:v>-0.5</c:v>
                </c:pt>
                <c:pt idx="109">
                  <c:v>-0.29999999999999716</c:v>
                </c:pt>
                <c:pt idx="110">
                  <c:v>9.9999999999994316E-2</c:v>
                </c:pt>
                <c:pt idx="111">
                  <c:v>0.10000000000000142</c:v>
                </c:pt>
                <c:pt idx="112">
                  <c:v>0.39999999999999858</c:v>
                </c:pt>
                <c:pt idx="113">
                  <c:v>0.20000000000000284</c:v>
                </c:pt>
                <c:pt idx="114">
                  <c:v>0.70000000000000284</c:v>
                </c:pt>
                <c:pt idx="115">
                  <c:v>-0.60000000000000142</c:v>
                </c:pt>
                <c:pt idx="116">
                  <c:v>0</c:v>
                </c:pt>
                <c:pt idx="117">
                  <c:v>-0.30000000000000426</c:v>
                </c:pt>
                <c:pt idx="118">
                  <c:v>-0.5</c:v>
                </c:pt>
                <c:pt idx="119">
                  <c:v>-0.19999999999999574</c:v>
                </c:pt>
                <c:pt idx="120">
                  <c:v>-0.30000000000000426</c:v>
                </c:pt>
                <c:pt idx="121">
                  <c:v>0.10000000000000142</c:v>
                </c:pt>
                <c:pt idx="122">
                  <c:v>0.20000000000000284</c:v>
                </c:pt>
                <c:pt idx="123">
                  <c:v>0</c:v>
                </c:pt>
                <c:pt idx="124">
                  <c:v>0.10000000000000142</c:v>
                </c:pt>
                <c:pt idx="125">
                  <c:v>0</c:v>
                </c:pt>
                <c:pt idx="126">
                  <c:v>-0.20000000000000284</c:v>
                </c:pt>
                <c:pt idx="127">
                  <c:v>-0.29999999999999716</c:v>
                </c:pt>
                <c:pt idx="128">
                  <c:v>9.9999999999994316E-2</c:v>
                </c:pt>
                <c:pt idx="129">
                  <c:v>0</c:v>
                </c:pt>
                <c:pt idx="130">
                  <c:v>-0.19999999999999574</c:v>
                </c:pt>
                <c:pt idx="131">
                  <c:v>0.10000000000000142</c:v>
                </c:pt>
                <c:pt idx="132">
                  <c:v>-0.30000000000000426</c:v>
                </c:pt>
                <c:pt idx="133">
                  <c:v>-0.39999999999999858</c:v>
                </c:pt>
                <c:pt idx="134">
                  <c:v>1.2000000000000028</c:v>
                </c:pt>
                <c:pt idx="135">
                  <c:v>-0.10000000000000142</c:v>
                </c:pt>
                <c:pt idx="136">
                  <c:v>0</c:v>
                </c:pt>
                <c:pt idx="137">
                  <c:v>-0.10000000000000142</c:v>
                </c:pt>
                <c:pt idx="138">
                  <c:v>-0.10000000000000142</c:v>
                </c:pt>
                <c:pt idx="139">
                  <c:v>0.5</c:v>
                </c:pt>
                <c:pt idx="140">
                  <c:v>0</c:v>
                </c:pt>
                <c:pt idx="141">
                  <c:v>0.80000000000000426</c:v>
                </c:pt>
                <c:pt idx="142">
                  <c:v>0.5</c:v>
                </c:pt>
                <c:pt idx="143">
                  <c:v>-0.30000000000000426</c:v>
                </c:pt>
                <c:pt idx="144">
                  <c:v>-0.10000000000000142</c:v>
                </c:pt>
                <c:pt idx="145">
                  <c:v>0.30000000000000426</c:v>
                </c:pt>
                <c:pt idx="146">
                  <c:v>0.19999999999999574</c:v>
                </c:pt>
                <c:pt idx="147">
                  <c:v>-0.59999999999999432</c:v>
                </c:pt>
                <c:pt idx="148">
                  <c:v>0</c:v>
                </c:pt>
                <c:pt idx="149">
                  <c:v>0.5</c:v>
                </c:pt>
                <c:pt idx="150">
                  <c:v>-0.30000000000000426</c:v>
                </c:pt>
                <c:pt idx="151">
                  <c:v>0.30000000000000426</c:v>
                </c:pt>
                <c:pt idx="152">
                  <c:v>0.69999999999999574</c:v>
                </c:pt>
                <c:pt idx="153">
                  <c:v>-0.79999999999999716</c:v>
                </c:pt>
                <c:pt idx="154">
                  <c:v>0.19999999999999574</c:v>
                </c:pt>
                <c:pt idx="155">
                  <c:v>-0.19999999999999574</c:v>
                </c:pt>
                <c:pt idx="156">
                  <c:v>-0.30000000000000426</c:v>
                </c:pt>
                <c:pt idx="157">
                  <c:v>-1</c:v>
                </c:pt>
                <c:pt idx="158">
                  <c:v>1.2000000000000028</c:v>
                </c:pt>
                <c:pt idx="159">
                  <c:v>-0.10000000000000142</c:v>
                </c:pt>
                <c:pt idx="160">
                  <c:v>0.5</c:v>
                </c:pt>
                <c:pt idx="161">
                  <c:v>-0.39999999999999858</c:v>
                </c:pt>
                <c:pt idx="162">
                  <c:v>-0.29999999999999716</c:v>
                </c:pt>
                <c:pt idx="163">
                  <c:v>9.9999999999994316E-2</c:v>
                </c:pt>
                <c:pt idx="164">
                  <c:v>-0.5</c:v>
                </c:pt>
                <c:pt idx="165">
                  <c:v>-0.59999999999999432</c:v>
                </c:pt>
                <c:pt idx="166">
                  <c:v>-0.20000000000000284</c:v>
                </c:pt>
                <c:pt idx="167">
                  <c:v>-0.60000000000000142</c:v>
                </c:pt>
                <c:pt idx="168">
                  <c:v>0.10000000000000142</c:v>
                </c:pt>
                <c:pt idx="169">
                  <c:v>-0.29999999999999716</c:v>
                </c:pt>
                <c:pt idx="170">
                  <c:v>1.2999999999999972</c:v>
                </c:pt>
                <c:pt idx="171">
                  <c:v>-0.39999999999999858</c:v>
                </c:pt>
                <c:pt idx="172">
                  <c:v>-0.70000000000000284</c:v>
                </c:pt>
                <c:pt idx="173">
                  <c:v>0</c:v>
                </c:pt>
                <c:pt idx="174">
                  <c:v>0.30000000000000426</c:v>
                </c:pt>
                <c:pt idx="175">
                  <c:v>-0.20000000000000284</c:v>
                </c:pt>
                <c:pt idx="176">
                  <c:v>0.29999999999999716</c:v>
                </c:pt>
                <c:pt idx="177">
                  <c:v>-0.5</c:v>
                </c:pt>
                <c:pt idx="178">
                  <c:v>0.90000000000000568</c:v>
                </c:pt>
                <c:pt idx="179">
                  <c:v>0</c:v>
                </c:pt>
                <c:pt idx="180">
                  <c:v>-0.20000000000000284</c:v>
                </c:pt>
                <c:pt idx="181">
                  <c:v>-14.299999999999997</c:v>
                </c:pt>
                <c:pt idx="182">
                  <c:v>16.299999999999997</c:v>
                </c:pt>
                <c:pt idx="183">
                  <c:v>-1.2000000000000028</c:v>
                </c:pt>
                <c:pt idx="184">
                  <c:v>-0.19999999999999574</c:v>
                </c:pt>
                <c:pt idx="185">
                  <c:v>0.29999999999999716</c:v>
                </c:pt>
                <c:pt idx="186">
                  <c:v>0.20000000000000284</c:v>
                </c:pt>
                <c:pt idx="187">
                  <c:v>-0.10000000000000142</c:v>
                </c:pt>
                <c:pt idx="188">
                  <c:v>0.5</c:v>
                </c:pt>
                <c:pt idx="189">
                  <c:v>-0.10000000000000142</c:v>
                </c:pt>
                <c:pt idx="190">
                  <c:v>0.70000000000000284</c:v>
                </c:pt>
                <c:pt idx="191">
                  <c:v>-0.20000000000000284</c:v>
                </c:pt>
                <c:pt idx="192">
                  <c:v>-0.60000000000000142</c:v>
                </c:pt>
                <c:pt idx="193">
                  <c:v>-0.69999999999999574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 w="3175">
                    <a:solidFill>
                      <a:schemeClr val="tx1"/>
                    </a:solidFill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E778-4C6F-B7B5-4F009CE86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97984799"/>
        <c:axId val="1497982719"/>
      </c:barChart>
      <c:dateAx>
        <c:axId val="149798479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2">
                <a:lumMod val="40000"/>
                <a:lumOff val="6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2719"/>
        <c:crossesAt val="0"/>
        <c:auto val="1"/>
        <c:lblOffset val="100"/>
        <c:baseTimeUnit val="months"/>
      </c:dateAx>
      <c:valAx>
        <c:axId val="149798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40000"/>
                  <a:lumOff val="60000"/>
                  <a:alpha val="3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solidFill>
                  <a:schemeClr val="bg1"/>
                </a:solidFill>
              </a:rPr>
              <a:t>Official China Manufacturing PMI vs China Real GDP</a:t>
            </a:r>
            <a:r>
              <a:rPr lang="en-GB" sz="1200" baseline="0">
                <a:solidFill>
                  <a:schemeClr val="bg1"/>
                </a:solidFill>
              </a:rPr>
              <a:t> (CPI Adj) Growth YoY%</a:t>
            </a:r>
            <a:endParaRPr lang="en-GB" sz="12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'Official PMI'!$B$1</c:f>
              <c:strCache>
                <c:ptCount val="1"/>
                <c:pt idx="0">
                  <c:v>Official China Manufacturing PMI</c:v>
                </c:pt>
              </c:strCache>
            </c:strRef>
          </c:tx>
          <c:spPr>
            <a:ln w="158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'Official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</c:numCache>
            </c:numRef>
          </c:cat>
          <c:val>
            <c:numRef>
              <c:f>'Official PMI'!$B$2:$B$1000</c:f>
              <c:numCache>
                <c:formatCode>0.0</c:formatCode>
                <c:ptCount val="999"/>
                <c:pt idx="0">
                  <c:v>54.7</c:v>
                </c:pt>
                <c:pt idx="1">
                  <c:v>54.5</c:v>
                </c:pt>
                <c:pt idx="2">
                  <c:v>57.9</c:v>
                </c:pt>
                <c:pt idx="3">
                  <c:v>56.7</c:v>
                </c:pt>
                <c:pt idx="4">
                  <c:v>52.9</c:v>
                </c:pt>
                <c:pt idx="5">
                  <c:v>51.7</c:v>
                </c:pt>
                <c:pt idx="6">
                  <c:v>51.1</c:v>
                </c:pt>
                <c:pt idx="7">
                  <c:v>52.6</c:v>
                </c:pt>
                <c:pt idx="8">
                  <c:v>55.1</c:v>
                </c:pt>
                <c:pt idx="9">
                  <c:v>54.1</c:v>
                </c:pt>
                <c:pt idx="10">
                  <c:v>54.1</c:v>
                </c:pt>
                <c:pt idx="11">
                  <c:v>54.3</c:v>
                </c:pt>
                <c:pt idx="12">
                  <c:v>52.1</c:v>
                </c:pt>
                <c:pt idx="13">
                  <c:v>52.1</c:v>
                </c:pt>
                <c:pt idx="14">
                  <c:v>55.3</c:v>
                </c:pt>
                <c:pt idx="15">
                  <c:v>58.1</c:v>
                </c:pt>
                <c:pt idx="16">
                  <c:v>54.8</c:v>
                </c:pt>
                <c:pt idx="17">
                  <c:v>54.1</c:v>
                </c:pt>
                <c:pt idx="18">
                  <c:v>52.4</c:v>
                </c:pt>
                <c:pt idx="19">
                  <c:v>53.1</c:v>
                </c:pt>
                <c:pt idx="20">
                  <c:v>57</c:v>
                </c:pt>
                <c:pt idx="21">
                  <c:v>54.7</c:v>
                </c:pt>
                <c:pt idx="22">
                  <c:v>55.3</c:v>
                </c:pt>
                <c:pt idx="23">
                  <c:v>54.8</c:v>
                </c:pt>
                <c:pt idx="24">
                  <c:v>55.1</c:v>
                </c:pt>
                <c:pt idx="25">
                  <c:v>53.1</c:v>
                </c:pt>
                <c:pt idx="26">
                  <c:v>56.1</c:v>
                </c:pt>
                <c:pt idx="27">
                  <c:v>58.6</c:v>
                </c:pt>
                <c:pt idx="28">
                  <c:v>55.7</c:v>
                </c:pt>
                <c:pt idx="29">
                  <c:v>54.5</c:v>
                </c:pt>
                <c:pt idx="30">
                  <c:v>53.3</c:v>
                </c:pt>
                <c:pt idx="31">
                  <c:v>54</c:v>
                </c:pt>
                <c:pt idx="32">
                  <c:v>56.1</c:v>
                </c:pt>
                <c:pt idx="33">
                  <c:v>53.2</c:v>
                </c:pt>
                <c:pt idx="34">
                  <c:v>55.4</c:v>
                </c:pt>
                <c:pt idx="35">
                  <c:v>55.3</c:v>
                </c:pt>
                <c:pt idx="36">
                  <c:v>53</c:v>
                </c:pt>
                <c:pt idx="37">
                  <c:v>53.4</c:v>
                </c:pt>
                <c:pt idx="38">
                  <c:v>58.4</c:v>
                </c:pt>
                <c:pt idx="39">
                  <c:v>59.2</c:v>
                </c:pt>
                <c:pt idx="40">
                  <c:v>53.3</c:v>
                </c:pt>
                <c:pt idx="41">
                  <c:v>52</c:v>
                </c:pt>
                <c:pt idx="42">
                  <c:v>48.4</c:v>
                </c:pt>
                <c:pt idx="43">
                  <c:v>48.4</c:v>
                </c:pt>
                <c:pt idx="44">
                  <c:v>51.2</c:v>
                </c:pt>
                <c:pt idx="45">
                  <c:v>44.6</c:v>
                </c:pt>
                <c:pt idx="46">
                  <c:v>38.799999999999997</c:v>
                </c:pt>
                <c:pt idx="47">
                  <c:v>41.2</c:v>
                </c:pt>
                <c:pt idx="48">
                  <c:v>45.3</c:v>
                </c:pt>
                <c:pt idx="49">
                  <c:v>49</c:v>
                </c:pt>
                <c:pt idx="50">
                  <c:v>52.4</c:v>
                </c:pt>
                <c:pt idx="51">
                  <c:v>53.5</c:v>
                </c:pt>
                <c:pt idx="52">
                  <c:v>53.1</c:v>
                </c:pt>
                <c:pt idx="53">
                  <c:v>53.2</c:v>
                </c:pt>
                <c:pt idx="54">
                  <c:v>53.3</c:v>
                </c:pt>
                <c:pt idx="55">
                  <c:v>54</c:v>
                </c:pt>
                <c:pt idx="56">
                  <c:v>54.3</c:v>
                </c:pt>
                <c:pt idx="57">
                  <c:v>55.2</c:v>
                </c:pt>
                <c:pt idx="58">
                  <c:v>55.2</c:v>
                </c:pt>
                <c:pt idx="59">
                  <c:v>56.6</c:v>
                </c:pt>
                <c:pt idx="60">
                  <c:v>55.8</c:v>
                </c:pt>
                <c:pt idx="61">
                  <c:v>52</c:v>
                </c:pt>
                <c:pt idx="62">
                  <c:v>55.1</c:v>
                </c:pt>
                <c:pt idx="63">
                  <c:v>55.7</c:v>
                </c:pt>
                <c:pt idx="64">
                  <c:v>53.9</c:v>
                </c:pt>
                <c:pt idx="65">
                  <c:v>52.1</c:v>
                </c:pt>
                <c:pt idx="66">
                  <c:v>51.2</c:v>
                </c:pt>
                <c:pt idx="67">
                  <c:v>51.7</c:v>
                </c:pt>
                <c:pt idx="68">
                  <c:v>53.8</c:v>
                </c:pt>
                <c:pt idx="69">
                  <c:v>54.7</c:v>
                </c:pt>
                <c:pt idx="70">
                  <c:v>55.2</c:v>
                </c:pt>
                <c:pt idx="71">
                  <c:v>53.9</c:v>
                </c:pt>
                <c:pt idx="72">
                  <c:v>52.9</c:v>
                </c:pt>
                <c:pt idx="73">
                  <c:v>52.2</c:v>
                </c:pt>
                <c:pt idx="74">
                  <c:v>53.4</c:v>
                </c:pt>
                <c:pt idx="75">
                  <c:v>52.9</c:v>
                </c:pt>
                <c:pt idx="76">
                  <c:v>52</c:v>
                </c:pt>
                <c:pt idx="77">
                  <c:v>50.9</c:v>
                </c:pt>
                <c:pt idx="78">
                  <c:v>50.7</c:v>
                </c:pt>
                <c:pt idx="79">
                  <c:v>50.9</c:v>
                </c:pt>
                <c:pt idx="80">
                  <c:v>51.2</c:v>
                </c:pt>
                <c:pt idx="81">
                  <c:v>50.4</c:v>
                </c:pt>
                <c:pt idx="82">
                  <c:v>49</c:v>
                </c:pt>
                <c:pt idx="83">
                  <c:v>50.3</c:v>
                </c:pt>
                <c:pt idx="84">
                  <c:v>50.5</c:v>
                </c:pt>
                <c:pt idx="85">
                  <c:v>51</c:v>
                </c:pt>
                <c:pt idx="86">
                  <c:v>53.1</c:v>
                </c:pt>
                <c:pt idx="87">
                  <c:v>53.3</c:v>
                </c:pt>
                <c:pt idx="88">
                  <c:v>50.4</c:v>
                </c:pt>
                <c:pt idx="89">
                  <c:v>50.2</c:v>
                </c:pt>
                <c:pt idx="90">
                  <c:v>50.1</c:v>
                </c:pt>
                <c:pt idx="91">
                  <c:v>49.2</c:v>
                </c:pt>
                <c:pt idx="92">
                  <c:v>49.8</c:v>
                </c:pt>
                <c:pt idx="93">
                  <c:v>50.2</c:v>
                </c:pt>
                <c:pt idx="94">
                  <c:v>50.6</c:v>
                </c:pt>
                <c:pt idx="95">
                  <c:v>50.6</c:v>
                </c:pt>
                <c:pt idx="96">
                  <c:v>50.4</c:v>
                </c:pt>
                <c:pt idx="97">
                  <c:v>50.1</c:v>
                </c:pt>
                <c:pt idx="98">
                  <c:v>50.9</c:v>
                </c:pt>
                <c:pt idx="99">
                  <c:v>50.6</c:v>
                </c:pt>
                <c:pt idx="100">
                  <c:v>50.8</c:v>
                </c:pt>
                <c:pt idx="101">
                  <c:v>50.1</c:v>
                </c:pt>
                <c:pt idx="102">
                  <c:v>50.3</c:v>
                </c:pt>
                <c:pt idx="103">
                  <c:v>51</c:v>
                </c:pt>
                <c:pt idx="104">
                  <c:v>51.1</c:v>
                </c:pt>
                <c:pt idx="105">
                  <c:v>51.4</c:v>
                </c:pt>
                <c:pt idx="106">
                  <c:v>51.4</c:v>
                </c:pt>
                <c:pt idx="107">
                  <c:v>51</c:v>
                </c:pt>
                <c:pt idx="108">
                  <c:v>50.5</c:v>
                </c:pt>
                <c:pt idx="109">
                  <c:v>50.2</c:v>
                </c:pt>
                <c:pt idx="110">
                  <c:v>50.3</c:v>
                </c:pt>
                <c:pt idx="111">
                  <c:v>50.4</c:v>
                </c:pt>
                <c:pt idx="112">
                  <c:v>50.8</c:v>
                </c:pt>
                <c:pt idx="113">
                  <c:v>51</c:v>
                </c:pt>
                <c:pt idx="114">
                  <c:v>51.7</c:v>
                </c:pt>
                <c:pt idx="115">
                  <c:v>51.1</c:v>
                </c:pt>
                <c:pt idx="116">
                  <c:v>51.1</c:v>
                </c:pt>
                <c:pt idx="117">
                  <c:v>50.8</c:v>
                </c:pt>
                <c:pt idx="118">
                  <c:v>50.3</c:v>
                </c:pt>
                <c:pt idx="119">
                  <c:v>50.1</c:v>
                </c:pt>
                <c:pt idx="120">
                  <c:v>49.8</c:v>
                </c:pt>
                <c:pt idx="121">
                  <c:v>49.9</c:v>
                </c:pt>
                <c:pt idx="122">
                  <c:v>50.1</c:v>
                </c:pt>
                <c:pt idx="123">
                  <c:v>50.1</c:v>
                </c:pt>
                <c:pt idx="124">
                  <c:v>50.2</c:v>
                </c:pt>
                <c:pt idx="125">
                  <c:v>50.2</c:v>
                </c:pt>
                <c:pt idx="126">
                  <c:v>50</c:v>
                </c:pt>
                <c:pt idx="127">
                  <c:v>49.7</c:v>
                </c:pt>
                <c:pt idx="128">
                  <c:v>49.8</c:v>
                </c:pt>
                <c:pt idx="129">
                  <c:v>49.8</c:v>
                </c:pt>
                <c:pt idx="130">
                  <c:v>49.6</c:v>
                </c:pt>
                <c:pt idx="131">
                  <c:v>49.7</c:v>
                </c:pt>
                <c:pt idx="132">
                  <c:v>49.4</c:v>
                </c:pt>
                <c:pt idx="133">
                  <c:v>49</c:v>
                </c:pt>
                <c:pt idx="134">
                  <c:v>50.2</c:v>
                </c:pt>
                <c:pt idx="135">
                  <c:v>50.1</c:v>
                </c:pt>
                <c:pt idx="136">
                  <c:v>50.1</c:v>
                </c:pt>
                <c:pt idx="137">
                  <c:v>50</c:v>
                </c:pt>
                <c:pt idx="138">
                  <c:v>49.9</c:v>
                </c:pt>
                <c:pt idx="139">
                  <c:v>50.4</c:v>
                </c:pt>
                <c:pt idx="140">
                  <c:v>50.4</c:v>
                </c:pt>
                <c:pt idx="141">
                  <c:v>51.2</c:v>
                </c:pt>
                <c:pt idx="142">
                  <c:v>51.7</c:v>
                </c:pt>
                <c:pt idx="143">
                  <c:v>51.4</c:v>
                </c:pt>
                <c:pt idx="144">
                  <c:v>51.3</c:v>
                </c:pt>
                <c:pt idx="145">
                  <c:v>51.6</c:v>
                </c:pt>
                <c:pt idx="146">
                  <c:v>51.8</c:v>
                </c:pt>
                <c:pt idx="147">
                  <c:v>51.2</c:v>
                </c:pt>
                <c:pt idx="148">
                  <c:v>51.2</c:v>
                </c:pt>
                <c:pt idx="149">
                  <c:v>51.7</c:v>
                </c:pt>
                <c:pt idx="150">
                  <c:v>51.4</c:v>
                </c:pt>
                <c:pt idx="151">
                  <c:v>51.7</c:v>
                </c:pt>
                <c:pt idx="152">
                  <c:v>52.4</c:v>
                </c:pt>
                <c:pt idx="153">
                  <c:v>51.6</c:v>
                </c:pt>
                <c:pt idx="154">
                  <c:v>51.8</c:v>
                </c:pt>
                <c:pt idx="155">
                  <c:v>51.6</c:v>
                </c:pt>
                <c:pt idx="156">
                  <c:v>51.3</c:v>
                </c:pt>
                <c:pt idx="157">
                  <c:v>50.3</c:v>
                </c:pt>
                <c:pt idx="158">
                  <c:v>51.5</c:v>
                </c:pt>
                <c:pt idx="159">
                  <c:v>51.4</c:v>
                </c:pt>
                <c:pt idx="160">
                  <c:v>51.9</c:v>
                </c:pt>
                <c:pt idx="161">
                  <c:v>51.5</c:v>
                </c:pt>
                <c:pt idx="162">
                  <c:v>51.2</c:v>
                </c:pt>
                <c:pt idx="163">
                  <c:v>51.3</c:v>
                </c:pt>
                <c:pt idx="164">
                  <c:v>50.8</c:v>
                </c:pt>
                <c:pt idx="165">
                  <c:v>50.2</c:v>
                </c:pt>
                <c:pt idx="166">
                  <c:v>50</c:v>
                </c:pt>
                <c:pt idx="167">
                  <c:v>49.4</c:v>
                </c:pt>
                <c:pt idx="168">
                  <c:v>49.5</c:v>
                </c:pt>
                <c:pt idx="169">
                  <c:v>49.2</c:v>
                </c:pt>
                <c:pt idx="170">
                  <c:v>50.5</c:v>
                </c:pt>
                <c:pt idx="171">
                  <c:v>50.1</c:v>
                </c:pt>
                <c:pt idx="172">
                  <c:v>49.4</c:v>
                </c:pt>
                <c:pt idx="173">
                  <c:v>49.4</c:v>
                </c:pt>
                <c:pt idx="174">
                  <c:v>49.7</c:v>
                </c:pt>
                <c:pt idx="175">
                  <c:v>49.5</c:v>
                </c:pt>
                <c:pt idx="176">
                  <c:v>49.8</c:v>
                </c:pt>
                <c:pt idx="177">
                  <c:v>49.3</c:v>
                </c:pt>
                <c:pt idx="178">
                  <c:v>50.2</c:v>
                </c:pt>
                <c:pt idx="179">
                  <c:v>50.2</c:v>
                </c:pt>
                <c:pt idx="180">
                  <c:v>50</c:v>
                </c:pt>
                <c:pt idx="181">
                  <c:v>35.700000000000003</c:v>
                </c:pt>
                <c:pt idx="182">
                  <c:v>52</c:v>
                </c:pt>
                <c:pt idx="183">
                  <c:v>50.8</c:v>
                </c:pt>
                <c:pt idx="184">
                  <c:v>50.6</c:v>
                </c:pt>
                <c:pt idx="185">
                  <c:v>50.9</c:v>
                </c:pt>
                <c:pt idx="186">
                  <c:v>51.1</c:v>
                </c:pt>
                <c:pt idx="187">
                  <c:v>51</c:v>
                </c:pt>
                <c:pt idx="188">
                  <c:v>51.5</c:v>
                </c:pt>
                <c:pt idx="189">
                  <c:v>51.4</c:v>
                </c:pt>
                <c:pt idx="190">
                  <c:v>52.1</c:v>
                </c:pt>
                <c:pt idx="191">
                  <c:v>51.9</c:v>
                </c:pt>
                <c:pt idx="192">
                  <c:v>51.3</c:v>
                </c:pt>
                <c:pt idx="193">
                  <c:v>50.6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FC-4C8B-A838-EC6633B26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7984799"/>
        <c:axId val="1497982719"/>
      </c:lineChart>
      <c:lineChart>
        <c:grouping val="standard"/>
        <c:varyColors val="0"/>
        <c:ser>
          <c:idx val="1"/>
          <c:order val="1"/>
          <c:tx>
            <c:strRef>
              <c:f>'Official PMI'!$E$1</c:f>
              <c:strCache>
                <c:ptCount val="1"/>
                <c:pt idx="0">
                  <c:v>China Real GDP (CPI Adj 2000) YoY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'Official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</c:numCache>
            </c:numRef>
          </c:cat>
          <c:val>
            <c:numRef>
              <c:f>'Official PMI'!$E$2:$E$1000</c:f>
              <c:numCache>
                <c:formatCode>0.00%</c:formatCode>
                <c:ptCount val="999"/>
                <c:pt idx="2">
                  <c:v>0.14138765773363082</c:v>
                </c:pt>
                <c:pt idx="5">
                  <c:v>0.13944663180914429</c:v>
                </c:pt>
                <c:pt idx="8">
                  <c:v>0.13800179739800944</c:v>
                </c:pt>
                <c:pt idx="11">
                  <c:v>0.13786242741344035</c:v>
                </c:pt>
                <c:pt idx="14">
                  <c:v>0.1536245837706911</c:v>
                </c:pt>
                <c:pt idx="17">
                  <c:v>0.1346927223755221</c:v>
                </c:pt>
                <c:pt idx="20">
                  <c:v>0.1147844457277396</c:v>
                </c:pt>
                <c:pt idx="23">
                  <c:v>0.11064673049026474</c:v>
                </c:pt>
                <c:pt idx="26">
                  <c:v>0.13812461723340808</c:v>
                </c:pt>
                <c:pt idx="29">
                  <c:v>0.1620395023896124</c:v>
                </c:pt>
                <c:pt idx="32">
                  <c:v>0.16664263626275089</c:v>
                </c:pt>
                <c:pt idx="35">
                  <c:v>0.16165267803544525</c:v>
                </c:pt>
                <c:pt idx="38">
                  <c:v>0.12137742843128274</c:v>
                </c:pt>
                <c:pt idx="41">
                  <c:v>0.13503389433701596</c:v>
                </c:pt>
                <c:pt idx="44">
                  <c:v>0.13401421674071368</c:v>
                </c:pt>
                <c:pt idx="47">
                  <c:v>0.11346205440718649</c:v>
                </c:pt>
                <c:pt idx="50">
                  <c:v>7.936462270493605E-2</c:v>
                </c:pt>
                <c:pt idx="53">
                  <c:v>8.3859547766860443E-2</c:v>
                </c:pt>
                <c:pt idx="56">
                  <c:v>9.846693523892025E-2</c:v>
                </c:pt>
                <c:pt idx="59">
                  <c:v>0.11771293906985059</c:v>
                </c:pt>
                <c:pt idx="62">
                  <c:v>0.15728622305098616</c:v>
                </c:pt>
                <c:pt idx="65">
                  <c:v>0.15328516654580504</c:v>
                </c:pt>
                <c:pt idx="68">
                  <c:v>0.14022146400650137</c:v>
                </c:pt>
                <c:pt idx="71">
                  <c:v>0.13153977039160702</c:v>
                </c:pt>
                <c:pt idx="74">
                  <c:v>0.13148366825859181</c:v>
                </c:pt>
                <c:pt idx="77">
                  <c:v>0.1228777989069525</c:v>
                </c:pt>
                <c:pt idx="80">
                  <c:v>0.12399826549315462</c:v>
                </c:pt>
                <c:pt idx="83">
                  <c:v>0.11160845887195836</c:v>
                </c:pt>
                <c:pt idx="86">
                  <c:v>8.3809846182119285E-2</c:v>
                </c:pt>
                <c:pt idx="89">
                  <c:v>8.1735514773051854E-2</c:v>
                </c:pt>
                <c:pt idx="92">
                  <c:v>7.1795995815350455E-2</c:v>
                </c:pt>
                <c:pt idx="95">
                  <c:v>7.4111992762201373E-2</c:v>
                </c:pt>
                <c:pt idx="98">
                  <c:v>8.1441893494780704E-2</c:v>
                </c:pt>
                <c:pt idx="101">
                  <c:v>6.5080061515865761E-2</c:v>
                </c:pt>
                <c:pt idx="104">
                  <c:v>7.0033538759095126E-2</c:v>
                </c:pt>
                <c:pt idx="107">
                  <c:v>7.808423840168266E-2</c:v>
                </c:pt>
                <c:pt idx="110">
                  <c:v>6.2801444498852277E-2</c:v>
                </c:pt>
                <c:pt idx="113">
                  <c:v>6.4659118933200421E-2</c:v>
                </c:pt>
                <c:pt idx="116">
                  <c:v>6.7836659438342606E-2</c:v>
                </c:pt>
                <c:pt idx="119">
                  <c:v>6.0823194219721932E-2</c:v>
                </c:pt>
                <c:pt idx="122">
                  <c:v>5.6808157953327942E-2</c:v>
                </c:pt>
                <c:pt idx="125">
                  <c:v>6.115190847750096E-2</c:v>
                </c:pt>
                <c:pt idx="128">
                  <c:v>5.0337909612577558E-2</c:v>
                </c:pt>
                <c:pt idx="131">
                  <c:v>4.7127171251201139E-2</c:v>
                </c:pt>
                <c:pt idx="134">
                  <c:v>4.9293299892705367E-2</c:v>
                </c:pt>
                <c:pt idx="137">
                  <c:v>5.5184540018935024E-2</c:v>
                </c:pt>
                <c:pt idx="140">
                  <c:v>5.9355480490787205E-2</c:v>
                </c:pt>
                <c:pt idx="143">
                  <c:v>7.6005124959466652E-2</c:v>
                </c:pt>
                <c:pt idx="146">
                  <c:v>0.10988521908522286</c:v>
                </c:pt>
                <c:pt idx="149">
                  <c:v>9.6760627500285246E-2</c:v>
                </c:pt>
                <c:pt idx="152">
                  <c:v>9.7523928093544487E-2</c:v>
                </c:pt>
                <c:pt idx="155">
                  <c:v>9.4125338814514681E-2</c:v>
                </c:pt>
                <c:pt idx="158">
                  <c:v>9.018144954258811E-2</c:v>
                </c:pt>
                <c:pt idx="161">
                  <c:v>9.159114530808643E-2</c:v>
                </c:pt>
                <c:pt idx="164">
                  <c:v>7.7083125314886036E-2</c:v>
                </c:pt>
                <c:pt idx="167">
                  <c:v>7.9930216170367441E-2</c:v>
                </c:pt>
                <c:pt idx="170">
                  <c:v>5.1652397542671036E-2</c:v>
                </c:pt>
                <c:pt idx="173">
                  <c:v>4.9730926028627831E-2</c:v>
                </c:pt>
                <c:pt idx="176">
                  <c:v>3.919011716588261E-2</c:v>
                </c:pt>
                <c:pt idx="179">
                  <c:v>2.3665749444651496E-2</c:v>
                </c:pt>
                <c:pt idx="182">
                  <c:v>-9.2261751407978765E-2</c:v>
                </c:pt>
                <c:pt idx="185">
                  <c:v>5.9260905267017883E-3</c:v>
                </c:pt>
                <c:pt idx="188">
                  <c:v>3.8060500406656095E-2</c:v>
                </c:pt>
                <c:pt idx="191">
                  <c:v>6.8682761912851165E-2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FC-4C8B-A838-EC6633B26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696143"/>
        <c:axId val="1526093615"/>
      </c:lineChart>
      <c:dateAx>
        <c:axId val="149798479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2">
                <a:lumMod val="40000"/>
                <a:lumOff val="6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2719"/>
        <c:crossesAt val="50"/>
        <c:auto val="1"/>
        <c:lblOffset val="100"/>
        <c:baseTimeUnit val="months"/>
      </c:dateAx>
      <c:valAx>
        <c:axId val="1497982719"/>
        <c:scaling>
          <c:orientation val="minMax"/>
          <c:max val="7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40000"/>
                  <a:lumOff val="60000"/>
                  <a:alpha val="3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accent4">
                        <a:lumMod val="40000"/>
                        <a:lumOff val="60000"/>
                      </a:schemeClr>
                    </a:solidFill>
                  </a:rPr>
                  <a:t>Official PMI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4799"/>
        <c:crosses val="autoZero"/>
        <c:crossBetween val="between"/>
      </c:valAx>
      <c:valAx>
        <c:axId val="1526093615"/>
        <c:scaling>
          <c:orientation val="minMax"/>
          <c:max val="0.2"/>
          <c:min val="-0.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accent1"/>
                    </a:solidFill>
                  </a:rPr>
                  <a:t>Real</a:t>
                </a:r>
                <a:r>
                  <a:rPr lang="en-GB" sz="1100" baseline="0">
                    <a:solidFill>
                      <a:schemeClr val="accent1"/>
                    </a:solidFill>
                  </a:rPr>
                  <a:t> GDP (CPI Adj) Growth YoY%</a:t>
                </a:r>
                <a:endParaRPr lang="en-GB" sz="1100">
                  <a:solidFill>
                    <a:schemeClr val="accent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96143"/>
        <c:crosses val="max"/>
        <c:crossBetween val="between"/>
      </c:valAx>
      <c:dateAx>
        <c:axId val="1261696143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526093615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solidFill>
                  <a:schemeClr val="bg1"/>
                </a:solidFill>
              </a:rPr>
              <a:t>Official China Manufacturing PMI vs China Nominal GDP</a:t>
            </a:r>
            <a:r>
              <a:rPr lang="en-GB" sz="1200" baseline="0">
                <a:solidFill>
                  <a:schemeClr val="bg1"/>
                </a:solidFill>
              </a:rPr>
              <a:t> Growth YoY%</a:t>
            </a:r>
            <a:endParaRPr lang="en-GB" sz="12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'Official PMI'!$B$1</c:f>
              <c:strCache>
                <c:ptCount val="1"/>
                <c:pt idx="0">
                  <c:v>Official China Manufacturing PMI</c:v>
                </c:pt>
              </c:strCache>
            </c:strRef>
          </c:tx>
          <c:spPr>
            <a:ln w="158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'Official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</c:numCache>
            </c:numRef>
          </c:cat>
          <c:val>
            <c:numRef>
              <c:f>'Official PMI'!$B$2:$B$1000</c:f>
              <c:numCache>
                <c:formatCode>0.0</c:formatCode>
                <c:ptCount val="999"/>
                <c:pt idx="0">
                  <c:v>54.7</c:v>
                </c:pt>
                <c:pt idx="1">
                  <c:v>54.5</c:v>
                </c:pt>
                <c:pt idx="2">
                  <c:v>57.9</c:v>
                </c:pt>
                <c:pt idx="3">
                  <c:v>56.7</c:v>
                </c:pt>
                <c:pt idx="4">
                  <c:v>52.9</c:v>
                </c:pt>
                <c:pt idx="5">
                  <c:v>51.7</c:v>
                </c:pt>
                <c:pt idx="6">
                  <c:v>51.1</c:v>
                </c:pt>
                <c:pt idx="7">
                  <c:v>52.6</c:v>
                </c:pt>
                <c:pt idx="8">
                  <c:v>55.1</c:v>
                </c:pt>
                <c:pt idx="9">
                  <c:v>54.1</c:v>
                </c:pt>
                <c:pt idx="10">
                  <c:v>54.1</c:v>
                </c:pt>
                <c:pt idx="11">
                  <c:v>54.3</c:v>
                </c:pt>
                <c:pt idx="12">
                  <c:v>52.1</c:v>
                </c:pt>
                <c:pt idx="13">
                  <c:v>52.1</c:v>
                </c:pt>
                <c:pt idx="14">
                  <c:v>55.3</c:v>
                </c:pt>
                <c:pt idx="15">
                  <c:v>58.1</c:v>
                </c:pt>
                <c:pt idx="16">
                  <c:v>54.8</c:v>
                </c:pt>
                <c:pt idx="17">
                  <c:v>54.1</c:v>
                </c:pt>
                <c:pt idx="18">
                  <c:v>52.4</c:v>
                </c:pt>
                <c:pt idx="19">
                  <c:v>53.1</c:v>
                </c:pt>
                <c:pt idx="20">
                  <c:v>57</c:v>
                </c:pt>
                <c:pt idx="21">
                  <c:v>54.7</c:v>
                </c:pt>
                <c:pt idx="22">
                  <c:v>55.3</c:v>
                </c:pt>
                <c:pt idx="23">
                  <c:v>54.8</c:v>
                </c:pt>
                <c:pt idx="24">
                  <c:v>55.1</c:v>
                </c:pt>
                <c:pt idx="25">
                  <c:v>53.1</c:v>
                </c:pt>
                <c:pt idx="26">
                  <c:v>56.1</c:v>
                </c:pt>
                <c:pt idx="27">
                  <c:v>58.6</c:v>
                </c:pt>
                <c:pt idx="28">
                  <c:v>55.7</c:v>
                </c:pt>
                <c:pt idx="29">
                  <c:v>54.5</c:v>
                </c:pt>
                <c:pt idx="30">
                  <c:v>53.3</c:v>
                </c:pt>
                <c:pt idx="31">
                  <c:v>54</c:v>
                </c:pt>
                <c:pt idx="32">
                  <c:v>56.1</c:v>
                </c:pt>
                <c:pt idx="33">
                  <c:v>53.2</c:v>
                </c:pt>
                <c:pt idx="34">
                  <c:v>55.4</c:v>
                </c:pt>
                <c:pt idx="35">
                  <c:v>55.3</c:v>
                </c:pt>
                <c:pt idx="36">
                  <c:v>53</c:v>
                </c:pt>
                <c:pt idx="37">
                  <c:v>53.4</c:v>
                </c:pt>
                <c:pt idx="38">
                  <c:v>58.4</c:v>
                </c:pt>
                <c:pt idx="39">
                  <c:v>59.2</c:v>
                </c:pt>
                <c:pt idx="40">
                  <c:v>53.3</c:v>
                </c:pt>
                <c:pt idx="41">
                  <c:v>52</c:v>
                </c:pt>
                <c:pt idx="42">
                  <c:v>48.4</c:v>
                </c:pt>
                <c:pt idx="43">
                  <c:v>48.4</c:v>
                </c:pt>
                <c:pt idx="44">
                  <c:v>51.2</c:v>
                </c:pt>
                <c:pt idx="45">
                  <c:v>44.6</c:v>
                </c:pt>
                <c:pt idx="46">
                  <c:v>38.799999999999997</c:v>
                </c:pt>
                <c:pt idx="47">
                  <c:v>41.2</c:v>
                </c:pt>
                <c:pt idx="48">
                  <c:v>45.3</c:v>
                </c:pt>
                <c:pt idx="49">
                  <c:v>49</c:v>
                </c:pt>
                <c:pt idx="50">
                  <c:v>52.4</c:v>
                </c:pt>
                <c:pt idx="51">
                  <c:v>53.5</c:v>
                </c:pt>
                <c:pt idx="52">
                  <c:v>53.1</c:v>
                </c:pt>
                <c:pt idx="53">
                  <c:v>53.2</c:v>
                </c:pt>
                <c:pt idx="54">
                  <c:v>53.3</c:v>
                </c:pt>
                <c:pt idx="55">
                  <c:v>54</c:v>
                </c:pt>
                <c:pt idx="56">
                  <c:v>54.3</c:v>
                </c:pt>
                <c:pt idx="57">
                  <c:v>55.2</c:v>
                </c:pt>
                <c:pt idx="58">
                  <c:v>55.2</c:v>
                </c:pt>
                <c:pt idx="59">
                  <c:v>56.6</c:v>
                </c:pt>
                <c:pt idx="60">
                  <c:v>55.8</c:v>
                </c:pt>
                <c:pt idx="61">
                  <c:v>52</c:v>
                </c:pt>
                <c:pt idx="62">
                  <c:v>55.1</c:v>
                </c:pt>
                <c:pt idx="63">
                  <c:v>55.7</c:v>
                </c:pt>
                <c:pt idx="64">
                  <c:v>53.9</c:v>
                </c:pt>
                <c:pt idx="65">
                  <c:v>52.1</c:v>
                </c:pt>
                <c:pt idx="66">
                  <c:v>51.2</c:v>
                </c:pt>
                <c:pt idx="67">
                  <c:v>51.7</c:v>
                </c:pt>
                <c:pt idx="68">
                  <c:v>53.8</c:v>
                </c:pt>
                <c:pt idx="69">
                  <c:v>54.7</c:v>
                </c:pt>
                <c:pt idx="70">
                  <c:v>55.2</c:v>
                </c:pt>
                <c:pt idx="71">
                  <c:v>53.9</c:v>
                </c:pt>
                <c:pt idx="72">
                  <c:v>52.9</c:v>
                </c:pt>
                <c:pt idx="73">
                  <c:v>52.2</c:v>
                </c:pt>
                <c:pt idx="74">
                  <c:v>53.4</c:v>
                </c:pt>
                <c:pt idx="75">
                  <c:v>52.9</c:v>
                </c:pt>
                <c:pt idx="76">
                  <c:v>52</c:v>
                </c:pt>
                <c:pt idx="77">
                  <c:v>50.9</c:v>
                </c:pt>
                <c:pt idx="78">
                  <c:v>50.7</c:v>
                </c:pt>
                <c:pt idx="79">
                  <c:v>50.9</c:v>
                </c:pt>
                <c:pt idx="80">
                  <c:v>51.2</c:v>
                </c:pt>
                <c:pt idx="81">
                  <c:v>50.4</c:v>
                </c:pt>
                <c:pt idx="82">
                  <c:v>49</c:v>
                </c:pt>
                <c:pt idx="83">
                  <c:v>50.3</c:v>
                </c:pt>
                <c:pt idx="84">
                  <c:v>50.5</c:v>
                </c:pt>
                <c:pt idx="85">
                  <c:v>51</c:v>
                </c:pt>
                <c:pt idx="86">
                  <c:v>53.1</c:v>
                </c:pt>
                <c:pt idx="87">
                  <c:v>53.3</c:v>
                </c:pt>
                <c:pt idx="88">
                  <c:v>50.4</c:v>
                </c:pt>
                <c:pt idx="89">
                  <c:v>50.2</c:v>
                </c:pt>
                <c:pt idx="90">
                  <c:v>50.1</c:v>
                </c:pt>
                <c:pt idx="91">
                  <c:v>49.2</c:v>
                </c:pt>
                <c:pt idx="92">
                  <c:v>49.8</c:v>
                </c:pt>
                <c:pt idx="93">
                  <c:v>50.2</c:v>
                </c:pt>
                <c:pt idx="94">
                  <c:v>50.6</c:v>
                </c:pt>
                <c:pt idx="95">
                  <c:v>50.6</c:v>
                </c:pt>
                <c:pt idx="96">
                  <c:v>50.4</c:v>
                </c:pt>
                <c:pt idx="97">
                  <c:v>50.1</c:v>
                </c:pt>
                <c:pt idx="98">
                  <c:v>50.9</c:v>
                </c:pt>
                <c:pt idx="99">
                  <c:v>50.6</c:v>
                </c:pt>
                <c:pt idx="100">
                  <c:v>50.8</c:v>
                </c:pt>
                <c:pt idx="101">
                  <c:v>50.1</c:v>
                </c:pt>
                <c:pt idx="102">
                  <c:v>50.3</c:v>
                </c:pt>
                <c:pt idx="103">
                  <c:v>51</c:v>
                </c:pt>
                <c:pt idx="104">
                  <c:v>51.1</c:v>
                </c:pt>
                <c:pt idx="105">
                  <c:v>51.4</c:v>
                </c:pt>
                <c:pt idx="106">
                  <c:v>51.4</c:v>
                </c:pt>
                <c:pt idx="107">
                  <c:v>51</c:v>
                </c:pt>
                <c:pt idx="108">
                  <c:v>50.5</c:v>
                </c:pt>
                <c:pt idx="109">
                  <c:v>50.2</c:v>
                </c:pt>
                <c:pt idx="110">
                  <c:v>50.3</c:v>
                </c:pt>
                <c:pt idx="111">
                  <c:v>50.4</c:v>
                </c:pt>
                <c:pt idx="112">
                  <c:v>50.8</c:v>
                </c:pt>
                <c:pt idx="113">
                  <c:v>51</c:v>
                </c:pt>
                <c:pt idx="114">
                  <c:v>51.7</c:v>
                </c:pt>
                <c:pt idx="115">
                  <c:v>51.1</c:v>
                </c:pt>
                <c:pt idx="116">
                  <c:v>51.1</c:v>
                </c:pt>
                <c:pt idx="117">
                  <c:v>50.8</c:v>
                </c:pt>
                <c:pt idx="118">
                  <c:v>50.3</c:v>
                </c:pt>
                <c:pt idx="119">
                  <c:v>50.1</c:v>
                </c:pt>
                <c:pt idx="120">
                  <c:v>49.8</c:v>
                </c:pt>
                <c:pt idx="121">
                  <c:v>49.9</c:v>
                </c:pt>
                <c:pt idx="122">
                  <c:v>50.1</c:v>
                </c:pt>
                <c:pt idx="123">
                  <c:v>50.1</c:v>
                </c:pt>
                <c:pt idx="124">
                  <c:v>50.2</c:v>
                </c:pt>
                <c:pt idx="125">
                  <c:v>50.2</c:v>
                </c:pt>
                <c:pt idx="126">
                  <c:v>50</c:v>
                </c:pt>
                <c:pt idx="127">
                  <c:v>49.7</c:v>
                </c:pt>
                <c:pt idx="128">
                  <c:v>49.8</c:v>
                </c:pt>
                <c:pt idx="129">
                  <c:v>49.8</c:v>
                </c:pt>
                <c:pt idx="130">
                  <c:v>49.6</c:v>
                </c:pt>
                <c:pt idx="131">
                  <c:v>49.7</c:v>
                </c:pt>
                <c:pt idx="132">
                  <c:v>49.4</c:v>
                </c:pt>
                <c:pt idx="133">
                  <c:v>49</c:v>
                </c:pt>
                <c:pt idx="134">
                  <c:v>50.2</c:v>
                </c:pt>
                <c:pt idx="135">
                  <c:v>50.1</c:v>
                </c:pt>
                <c:pt idx="136">
                  <c:v>50.1</c:v>
                </c:pt>
                <c:pt idx="137">
                  <c:v>50</c:v>
                </c:pt>
                <c:pt idx="138">
                  <c:v>49.9</c:v>
                </c:pt>
                <c:pt idx="139">
                  <c:v>50.4</c:v>
                </c:pt>
                <c:pt idx="140">
                  <c:v>50.4</c:v>
                </c:pt>
                <c:pt idx="141">
                  <c:v>51.2</c:v>
                </c:pt>
                <c:pt idx="142">
                  <c:v>51.7</c:v>
                </c:pt>
                <c:pt idx="143">
                  <c:v>51.4</c:v>
                </c:pt>
                <c:pt idx="144">
                  <c:v>51.3</c:v>
                </c:pt>
                <c:pt idx="145">
                  <c:v>51.6</c:v>
                </c:pt>
                <c:pt idx="146">
                  <c:v>51.8</c:v>
                </c:pt>
                <c:pt idx="147">
                  <c:v>51.2</c:v>
                </c:pt>
                <c:pt idx="148">
                  <c:v>51.2</c:v>
                </c:pt>
                <c:pt idx="149">
                  <c:v>51.7</c:v>
                </c:pt>
                <c:pt idx="150">
                  <c:v>51.4</c:v>
                </c:pt>
                <c:pt idx="151">
                  <c:v>51.7</c:v>
                </c:pt>
                <c:pt idx="152">
                  <c:v>52.4</c:v>
                </c:pt>
                <c:pt idx="153">
                  <c:v>51.6</c:v>
                </c:pt>
                <c:pt idx="154">
                  <c:v>51.8</c:v>
                </c:pt>
                <c:pt idx="155">
                  <c:v>51.6</c:v>
                </c:pt>
                <c:pt idx="156">
                  <c:v>51.3</c:v>
                </c:pt>
                <c:pt idx="157">
                  <c:v>50.3</c:v>
                </c:pt>
                <c:pt idx="158">
                  <c:v>51.5</c:v>
                </c:pt>
                <c:pt idx="159">
                  <c:v>51.4</c:v>
                </c:pt>
                <c:pt idx="160">
                  <c:v>51.9</c:v>
                </c:pt>
                <c:pt idx="161">
                  <c:v>51.5</c:v>
                </c:pt>
                <c:pt idx="162">
                  <c:v>51.2</c:v>
                </c:pt>
                <c:pt idx="163">
                  <c:v>51.3</c:v>
                </c:pt>
                <c:pt idx="164">
                  <c:v>50.8</c:v>
                </c:pt>
                <c:pt idx="165">
                  <c:v>50.2</c:v>
                </c:pt>
                <c:pt idx="166">
                  <c:v>50</c:v>
                </c:pt>
                <c:pt idx="167">
                  <c:v>49.4</c:v>
                </c:pt>
                <c:pt idx="168">
                  <c:v>49.5</c:v>
                </c:pt>
                <c:pt idx="169">
                  <c:v>49.2</c:v>
                </c:pt>
                <c:pt idx="170">
                  <c:v>50.5</c:v>
                </c:pt>
                <c:pt idx="171">
                  <c:v>50.1</c:v>
                </c:pt>
                <c:pt idx="172">
                  <c:v>49.4</c:v>
                </c:pt>
                <c:pt idx="173">
                  <c:v>49.4</c:v>
                </c:pt>
                <c:pt idx="174">
                  <c:v>49.7</c:v>
                </c:pt>
                <c:pt idx="175">
                  <c:v>49.5</c:v>
                </c:pt>
                <c:pt idx="176">
                  <c:v>49.8</c:v>
                </c:pt>
                <c:pt idx="177">
                  <c:v>49.3</c:v>
                </c:pt>
                <c:pt idx="178">
                  <c:v>50.2</c:v>
                </c:pt>
                <c:pt idx="179">
                  <c:v>50.2</c:v>
                </c:pt>
                <c:pt idx="180">
                  <c:v>50</c:v>
                </c:pt>
                <c:pt idx="181">
                  <c:v>35.700000000000003</c:v>
                </c:pt>
                <c:pt idx="182">
                  <c:v>52</c:v>
                </c:pt>
                <c:pt idx="183">
                  <c:v>50.8</c:v>
                </c:pt>
                <c:pt idx="184">
                  <c:v>50.6</c:v>
                </c:pt>
                <c:pt idx="185">
                  <c:v>50.9</c:v>
                </c:pt>
                <c:pt idx="186">
                  <c:v>51.1</c:v>
                </c:pt>
                <c:pt idx="187">
                  <c:v>51</c:v>
                </c:pt>
                <c:pt idx="188">
                  <c:v>51.5</c:v>
                </c:pt>
                <c:pt idx="189">
                  <c:v>51.4</c:v>
                </c:pt>
                <c:pt idx="190">
                  <c:v>52.1</c:v>
                </c:pt>
                <c:pt idx="191">
                  <c:v>51.9</c:v>
                </c:pt>
                <c:pt idx="192">
                  <c:v>51.3</c:v>
                </c:pt>
                <c:pt idx="193">
                  <c:v>50.6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D1-46D6-9FC3-ED0524D8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7984799"/>
        <c:axId val="1497982719"/>
      </c:lineChart>
      <c:lineChart>
        <c:grouping val="standard"/>
        <c:varyColors val="0"/>
        <c:ser>
          <c:idx val="1"/>
          <c:order val="1"/>
          <c:tx>
            <c:strRef>
              <c:f>'Official PMI'!$D$1</c:f>
              <c:strCache>
                <c:ptCount val="1"/>
                <c:pt idx="0">
                  <c:v>China Nominal GDP YoY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'Official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</c:numCache>
            </c:numRef>
          </c:cat>
          <c:val>
            <c:numRef>
              <c:f>'Official PMI'!$D$2:$D$1000</c:f>
              <c:numCache>
                <c:formatCode>0.00%</c:formatCode>
                <c:ptCount val="999"/>
                <c:pt idx="2">
                  <c:v>0.1710455469161607</c:v>
                </c:pt>
                <c:pt idx="5">
                  <c:v>0.15742051843889526</c:v>
                </c:pt>
                <c:pt idx="8">
                  <c:v>0.14795842790586566</c:v>
                </c:pt>
                <c:pt idx="11">
                  <c:v>0.15586288345264632</c:v>
                </c:pt>
                <c:pt idx="14">
                  <c:v>0.16378391874086895</c:v>
                </c:pt>
                <c:pt idx="17">
                  <c:v>0.17592441693028626</c:v>
                </c:pt>
                <c:pt idx="20">
                  <c:v>0.1668525926265092</c:v>
                </c:pt>
                <c:pt idx="23">
                  <c:v>0.1776369371103641</c:v>
                </c:pt>
                <c:pt idx="26">
                  <c:v>0.21411715226991279</c:v>
                </c:pt>
                <c:pt idx="29">
                  <c:v>0.22987547770882011</c:v>
                </c:pt>
                <c:pt idx="32">
                  <c:v>0.23931992858251294</c:v>
                </c:pt>
                <c:pt idx="35">
                  <c:v>0.23651872948809838</c:v>
                </c:pt>
                <c:pt idx="38">
                  <c:v>0.21368876105900525</c:v>
                </c:pt>
                <c:pt idx="41">
                  <c:v>0.21503328105511454</c:v>
                </c:pt>
                <c:pt idx="44">
                  <c:v>0.1867819193720397</c:v>
                </c:pt>
                <c:pt idx="47">
                  <c:v>0.12749191870272125</c:v>
                </c:pt>
                <c:pt idx="50">
                  <c:v>6.6388366756229944E-2</c:v>
                </c:pt>
                <c:pt idx="53">
                  <c:v>6.5479381744541376E-2</c:v>
                </c:pt>
                <c:pt idx="56">
                  <c:v>8.9580293984605763E-2</c:v>
                </c:pt>
                <c:pt idx="59">
                  <c:v>0.13671856503455504</c:v>
                </c:pt>
                <c:pt idx="62">
                  <c:v>0.18278245777191438</c:v>
                </c:pt>
                <c:pt idx="65">
                  <c:v>0.18459968187270603</c:v>
                </c:pt>
                <c:pt idx="68">
                  <c:v>0.17938070206095036</c:v>
                </c:pt>
                <c:pt idx="71">
                  <c:v>0.1832963388339095</c:v>
                </c:pt>
                <c:pt idx="74">
                  <c:v>0.19392397598664246</c:v>
                </c:pt>
                <c:pt idx="77">
                  <c:v>0.19676911524609597</c:v>
                </c:pt>
                <c:pt idx="80">
                  <c:v>0.19439204180299474</c:v>
                </c:pt>
                <c:pt idx="83">
                  <c:v>0.15678318419402748</c:v>
                </c:pt>
                <c:pt idx="86">
                  <c:v>0.12336280593740412</c:v>
                </c:pt>
                <c:pt idx="89">
                  <c:v>0.10450065982090218</c:v>
                </c:pt>
                <c:pt idx="92">
                  <c:v>9.1080907253508592E-2</c:v>
                </c:pt>
                <c:pt idx="95">
                  <c:v>9.9990508078639406E-2</c:v>
                </c:pt>
                <c:pt idx="98">
                  <c:v>0.1030355085652741</c:v>
                </c:pt>
                <c:pt idx="101">
                  <c:v>9.2887939896710847E-2</c:v>
                </c:pt>
                <c:pt idx="104">
                  <c:v>0.1023473165249229</c:v>
                </c:pt>
                <c:pt idx="107">
                  <c:v>0.10513200537506906</c:v>
                </c:pt>
                <c:pt idx="110">
                  <c:v>8.7371455763478378E-2</c:v>
                </c:pt>
                <c:pt idx="113">
                  <c:v>9.0377769586820422E-2</c:v>
                </c:pt>
                <c:pt idx="116">
                  <c:v>8.7122354287501036E-2</c:v>
                </c:pt>
                <c:pt idx="119">
                  <c:v>7.7823335556584716E-2</c:v>
                </c:pt>
                <c:pt idx="122">
                  <c:v>7.372914710023748E-2</c:v>
                </c:pt>
                <c:pt idx="125">
                  <c:v>7.7066463202666524E-2</c:v>
                </c:pt>
                <c:pt idx="128">
                  <c:v>6.7154244470938984E-2</c:v>
                </c:pt>
                <c:pt idx="131">
                  <c:v>6.4945371010939112E-2</c:v>
                </c:pt>
                <c:pt idx="134">
                  <c:v>7.4581557637098284E-2</c:v>
                </c:pt>
                <c:pt idx="137">
                  <c:v>7.6289070820060756E-2</c:v>
                </c:pt>
                <c:pt idx="140">
                  <c:v>8.1614313210194744E-2</c:v>
                </c:pt>
                <c:pt idx="143">
                  <c:v>9.8629142522130619E-2</c:v>
                </c:pt>
                <c:pt idx="146">
                  <c:v>0.11980604642571269</c:v>
                </c:pt>
                <c:pt idx="149">
                  <c:v>0.11323688785843178</c:v>
                </c:pt>
                <c:pt idx="152">
                  <c:v>0.1140182796138014</c:v>
                </c:pt>
                <c:pt idx="155">
                  <c:v>0.11278975564149651</c:v>
                </c:pt>
                <c:pt idx="158">
                  <c:v>0.1108937980740945</c:v>
                </c:pt>
                <c:pt idx="161">
                  <c:v>0.10899661946528449</c:v>
                </c:pt>
                <c:pt idx="164">
                  <c:v>0.10190831963825242</c:v>
                </c:pt>
                <c:pt idx="167">
                  <c:v>9.9309047707437426E-2</c:v>
                </c:pt>
                <c:pt idx="170">
                  <c:v>7.4900623998629845E-2</c:v>
                </c:pt>
                <c:pt idx="173">
                  <c:v>7.8318573402118785E-2</c:v>
                </c:pt>
                <c:pt idx="176">
                  <c:v>7.0677255460406485E-2</c:v>
                </c:pt>
                <c:pt idx="179">
                  <c:v>6.9507269649536907E-2</c:v>
                </c:pt>
                <c:pt idx="182">
                  <c:v>-5.2684024325833856E-2</c:v>
                </c:pt>
                <c:pt idx="185">
                  <c:v>3.0983103287500757E-2</c:v>
                </c:pt>
                <c:pt idx="188">
                  <c:v>5.5487772574222438E-2</c:v>
                </c:pt>
                <c:pt idx="191">
                  <c:v>7.0447763350891313E-2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D1-46D6-9FC3-ED0524D8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696143"/>
        <c:axId val="1526093615"/>
      </c:lineChart>
      <c:dateAx>
        <c:axId val="149798479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2">
                <a:lumMod val="40000"/>
                <a:lumOff val="6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2719"/>
        <c:crossesAt val="50"/>
        <c:auto val="1"/>
        <c:lblOffset val="100"/>
        <c:baseTimeUnit val="months"/>
      </c:dateAx>
      <c:valAx>
        <c:axId val="1497982719"/>
        <c:scaling>
          <c:orientation val="minMax"/>
          <c:max val="7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40000"/>
                  <a:lumOff val="60000"/>
                  <a:alpha val="3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accent4">
                        <a:lumMod val="40000"/>
                        <a:lumOff val="60000"/>
                      </a:schemeClr>
                    </a:solidFill>
                  </a:rPr>
                  <a:t>Official PMI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4799"/>
        <c:crosses val="autoZero"/>
        <c:crossBetween val="between"/>
      </c:valAx>
      <c:valAx>
        <c:axId val="1526093615"/>
        <c:scaling>
          <c:orientation val="minMax"/>
          <c:max val="0.30000000000000004"/>
          <c:min val="-5.000000000000001E-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accent1"/>
                    </a:solidFill>
                  </a:rPr>
                  <a:t>Nominal </a:t>
                </a:r>
                <a:r>
                  <a:rPr lang="en-GB" sz="1100" baseline="0">
                    <a:solidFill>
                      <a:schemeClr val="accent1"/>
                    </a:solidFill>
                  </a:rPr>
                  <a:t>GDP Growth YoY%</a:t>
                </a:r>
                <a:endParaRPr lang="en-GB" sz="1100">
                  <a:solidFill>
                    <a:schemeClr val="accent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96143"/>
        <c:crosses val="max"/>
        <c:crossBetween val="between"/>
      </c:valAx>
      <c:dateAx>
        <c:axId val="1261696143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526093615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solidFill>
                  <a:schemeClr val="bg1"/>
                </a:solidFill>
              </a:rPr>
              <a:t>Caixin Manufacturing PMI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'Caixin PMI'!$B$1</c:f>
              <c:strCache>
                <c:ptCount val="1"/>
                <c:pt idx="0">
                  <c:v>Caixin China Manufacturing PMI</c:v>
                </c:pt>
              </c:strCache>
            </c:strRef>
          </c:tx>
          <c:spPr>
            <a:ln w="158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'Caixin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44408</c:v>
                </c:pt>
                <c:pt idx="199">
                  <c:v>44439</c:v>
                </c:pt>
                <c:pt idx="200">
                  <c:v>44469</c:v>
                </c:pt>
                <c:pt idx="201">
                  <c:v>44500</c:v>
                </c:pt>
                <c:pt idx="202">
                  <c:v>44530</c:v>
                </c:pt>
                <c:pt idx="203">
                  <c:v>44561</c:v>
                </c:pt>
                <c:pt idx="204">
                  <c:v>44592</c:v>
                </c:pt>
                <c:pt idx="205">
                  <c:v>44620</c:v>
                </c:pt>
                <c:pt idx="206">
                  <c:v>44651</c:v>
                </c:pt>
                <c:pt idx="207">
                  <c:v>44681</c:v>
                </c:pt>
                <c:pt idx="208">
                  <c:v>44712</c:v>
                </c:pt>
                <c:pt idx="209">
                  <c:v>44742</c:v>
                </c:pt>
                <c:pt idx="210">
                  <c:v>44773</c:v>
                </c:pt>
                <c:pt idx="211">
                  <c:v>44804</c:v>
                </c:pt>
                <c:pt idx="212">
                  <c:v>44834</c:v>
                </c:pt>
                <c:pt idx="213">
                  <c:v>44865</c:v>
                </c:pt>
                <c:pt idx="214">
                  <c:v>44895</c:v>
                </c:pt>
                <c:pt idx="215">
                  <c:v>44926</c:v>
                </c:pt>
                <c:pt idx="216">
                  <c:v>44957</c:v>
                </c:pt>
                <c:pt idx="217">
                  <c:v>44985</c:v>
                </c:pt>
                <c:pt idx="218">
                  <c:v>45016</c:v>
                </c:pt>
                <c:pt idx="219">
                  <c:v>45046</c:v>
                </c:pt>
                <c:pt idx="220">
                  <c:v>45077</c:v>
                </c:pt>
                <c:pt idx="221">
                  <c:v>45107</c:v>
                </c:pt>
                <c:pt idx="222">
                  <c:v>45138</c:v>
                </c:pt>
                <c:pt idx="223">
                  <c:v>45169</c:v>
                </c:pt>
                <c:pt idx="224">
                  <c:v>45199</c:v>
                </c:pt>
                <c:pt idx="225">
                  <c:v>45230</c:v>
                </c:pt>
                <c:pt idx="226">
                  <c:v>45260</c:v>
                </c:pt>
                <c:pt idx="227">
                  <c:v>45291</c:v>
                </c:pt>
                <c:pt idx="228">
                  <c:v>45322</c:v>
                </c:pt>
                <c:pt idx="229">
                  <c:v>45351</c:v>
                </c:pt>
                <c:pt idx="230">
                  <c:v>45382</c:v>
                </c:pt>
                <c:pt idx="231">
                  <c:v>45412</c:v>
                </c:pt>
                <c:pt idx="232">
                  <c:v>45443</c:v>
                </c:pt>
                <c:pt idx="233">
                  <c:v>45473</c:v>
                </c:pt>
                <c:pt idx="234">
                  <c:v>45504</c:v>
                </c:pt>
                <c:pt idx="235">
                  <c:v>45535</c:v>
                </c:pt>
                <c:pt idx="236">
                  <c:v>45565</c:v>
                </c:pt>
                <c:pt idx="237">
                  <c:v>45596</c:v>
                </c:pt>
                <c:pt idx="238">
                  <c:v>45626</c:v>
                </c:pt>
                <c:pt idx="239">
                  <c:v>45657</c:v>
                </c:pt>
                <c:pt idx="240">
                  <c:v>45688</c:v>
                </c:pt>
                <c:pt idx="241">
                  <c:v>45716</c:v>
                </c:pt>
                <c:pt idx="242">
                  <c:v>45747</c:v>
                </c:pt>
                <c:pt idx="243">
                  <c:v>45777</c:v>
                </c:pt>
              </c:numCache>
            </c:numRef>
          </c:cat>
          <c:val>
            <c:numRef>
              <c:f>'Caixin PMI'!$B$2:$B$1000</c:f>
              <c:numCache>
                <c:formatCode>0.0</c:formatCode>
                <c:ptCount val="999"/>
                <c:pt idx="0">
                  <c:v>52.1</c:v>
                </c:pt>
                <c:pt idx="1">
                  <c:v>52.9</c:v>
                </c:pt>
                <c:pt idx="2">
                  <c:v>55.2</c:v>
                </c:pt>
                <c:pt idx="3">
                  <c:v>54.4</c:v>
                </c:pt>
                <c:pt idx="4">
                  <c:v>53.3</c:v>
                </c:pt>
                <c:pt idx="5">
                  <c:v>51</c:v>
                </c:pt>
                <c:pt idx="6">
                  <c:v>51.5</c:v>
                </c:pt>
                <c:pt idx="7">
                  <c:v>50.6</c:v>
                </c:pt>
                <c:pt idx="8">
                  <c:v>50.9</c:v>
                </c:pt>
                <c:pt idx="9">
                  <c:v>50.1</c:v>
                </c:pt>
                <c:pt idx="10">
                  <c:v>49.8</c:v>
                </c:pt>
                <c:pt idx="11">
                  <c:v>50.1</c:v>
                </c:pt>
                <c:pt idx="12">
                  <c:v>50.2</c:v>
                </c:pt>
                <c:pt idx="13">
                  <c:v>50.7</c:v>
                </c:pt>
                <c:pt idx="14">
                  <c:v>51</c:v>
                </c:pt>
                <c:pt idx="15">
                  <c:v>52.7</c:v>
                </c:pt>
                <c:pt idx="16">
                  <c:v>52.8</c:v>
                </c:pt>
                <c:pt idx="17">
                  <c:v>52.9</c:v>
                </c:pt>
                <c:pt idx="18">
                  <c:v>53</c:v>
                </c:pt>
                <c:pt idx="19">
                  <c:v>52.6</c:v>
                </c:pt>
                <c:pt idx="20">
                  <c:v>52.4</c:v>
                </c:pt>
                <c:pt idx="21">
                  <c:v>52.1</c:v>
                </c:pt>
                <c:pt idx="22">
                  <c:v>53</c:v>
                </c:pt>
                <c:pt idx="23">
                  <c:v>52.4</c:v>
                </c:pt>
                <c:pt idx="24">
                  <c:v>52</c:v>
                </c:pt>
                <c:pt idx="25">
                  <c:v>53</c:v>
                </c:pt>
                <c:pt idx="26">
                  <c:v>52.3</c:v>
                </c:pt>
                <c:pt idx="27">
                  <c:v>53.3</c:v>
                </c:pt>
                <c:pt idx="28">
                  <c:v>54.1</c:v>
                </c:pt>
                <c:pt idx="29">
                  <c:v>55</c:v>
                </c:pt>
                <c:pt idx="30">
                  <c:v>53.2</c:v>
                </c:pt>
                <c:pt idx="31">
                  <c:v>53.4</c:v>
                </c:pt>
                <c:pt idx="32">
                  <c:v>55</c:v>
                </c:pt>
                <c:pt idx="33">
                  <c:v>55.2</c:v>
                </c:pt>
                <c:pt idx="34">
                  <c:v>52.8</c:v>
                </c:pt>
                <c:pt idx="35">
                  <c:v>53.3</c:v>
                </c:pt>
                <c:pt idx="36">
                  <c:v>53.2</c:v>
                </c:pt>
                <c:pt idx="37">
                  <c:v>52.8</c:v>
                </c:pt>
                <c:pt idx="38">
                  <c:v>54.4</c:v>
                </c:pt>
                <c:pt idx="39">
                  <c:v>55.4</c:v>
                </c:pt>
                <c:pt idx="40">
                  <c:v>54.7</c:v>
                </c:pt>
                <c:pt idx="41">
                  <c:v>53.3</c:v>
                </c:pt>
                <c:pt idx="42">
                  <c:v>53.3</c:v>
                </c:pt>
                <c:pt idx="43">
                  <c:v>49.2</c:v>
                </c:pt>
                <c:pt idx="44">
                  <c:v>47.7</c:v>
                </c:pt>
                <c:pt idx="45">
                  <c:v>45.2</c:v>
                </c:pt>
                <c:pt idx="46">
                  <c:v>40.9</c:v>
                </c:pt>
                <c:pt idx="47">
                  <c:v>41.2</c:v>
                </c:pt>
                <c:pt idx="48">
                  <c:v>42.2</c:v>
                </c:pt>
                <c:pt idx="49">
                  <c:v>45.1</c:v>
                </c:pt>
                <c:pt idx="50">
                  <c:v>44.8</c:v>
                </c:pt>
                <c:pt idx="51">
                  <c:v>50.1</c:v>
                </c:pt>
                <c:pt idx="52">
                  <c:v>51.2</c:v>
                </c:pt>
                <c:pt idx="53">
                  <c:v>51.8</c:v>
                </c:pt>
                <c:pt idx="54">
                  <c:v>52.8</c:v>
                </c:pt>
                <c:pt idx="55">
                  <c:v>55.1</c:v>
                </c:pt>
                <c:pt idx="56">
                  <c:v>55</c:v>
                </c:pt>
                <c:pt idx="57">
                  <c:v>55.4</c:v>
                </c:pt>
                <c:pt idx="58">
                  <c:v>55.7</c:v>
                </c:pt>
                <c:pt idx="59">
                  <c:v>56.1</c:v>
                </c:pt>
                <c:pt idx="60">
                  <c:v>57.4</c:v>
                </c:pt>
                <c:pt idx="61">
                  <c:v>55.8</c:v>
                </c:pt>
                <c:pt idx="62">
                  <c:v>57</c:v>
                </c:pt>
                <c:pt idx="63">
                  <c:v>55.4</c:v>
                </c:pt>
                <c:pt idx="64">
                  <c:v>52.7</c:v>
                </c:pt>
                <c:pt idx="65">
                  <c:v>50.4</c:v>
                </c:pt>
                <c:pt idx="66">
                  <c:v>49.4</c:v>
                </c:pt>
                <c:pt idx="67">
                  <c:v>51.9</c:v>
                </c:pt>
                <c:pt idx="68">
                  <c:v>52.9</c:v>
                </c:pt>
                <c:pt idx="69">
                  <c:v>54.8</c:v>
                </c:pt>
                <c:pt idx="70">
                  <c:v>55.3</c:v>
                </c:pt>
                <c:pt idx="71">
                  <c:v>54.4</c:v>
                </c:pt>
                <c:pt idx="72">
                  <c:v>54.5</c:v>
                </c:pt>
                <c:pt idx="73">
                  <c:v>51.7</c:v>
                </c:pt>
                <c:pt idx="74">
                  <c:v>51.8</c:v>
                </c:pt>
                <c:pt idx="75">
                  <c:v>51.8</c:v>
                </c:pt>
                <c:pt idx="76">
                  <c:v>51.6</c:v>
                </c:pt>
                <c:pt idx="77">
                  <c:v>50.1</c:v>
                </c:pt>
                <c:pt idx="78">
                  <c:v>49.3</c:v>
                </c:pt>
                <c:pt idx="79">
                  <c:v>49.9</c:v>
                </c:pt>
                <c:pt idx="80">
                  <c:v>49.9</c:v>
                </c:pt>
                <c:pt idx="81">
                  <c:v>51</c:v>
                </c:pt>
                <c:pt idx="82">
                  <c:v>47.7</c:v>
                </c:pt>
                <c:pt idx="83">
                  <c:v>48.7</c:v>
                </c:pt>
                <c:pt idx="84">
                  <c:v>48.8</c:v>
                </c:pt>
                <c:pt idx="85">
                  <c:v>49.6</c:v>
                </c:pt>
                <c:pt idx="86">
                  <c:v>48.3</c:v>
                </c:pt>
                <c:pt idx="87">
                  <c:v>49.3</c:v>
                </c:pt>
                <c:pt idx="88">
                  <c:v>48.4</c:v>
                </c:pt>
                <c:pt idx="89">
                  <c:v>48.2</c:v>
                </c:pt>
                <c:pt idx="90">
                  <c:v>49.3</c:v>
                </c:pt>
                <c:pt idx="91">
                  <c:v>47.7</c:v>
                </c:pt>
                <c:pt idx="92">
                  <c:v>47.9</c:v>
                </c:pt>
                <c:pt idx="93">
                  <c:v>49.5</c:v>
                </c:pt>
                <c:pt idx="94">
                  <c:v>50.5</c:v>
                </c:pt>
                <c:pt idx="95">
                  <c:v>51.5</c:v>
                </c:pt>
                <c:pt idx="96">
                  <c:v>52.3</c:v>
                </c:pt>
                <c:pt idx="97">
                  <c:v>50.4</c:v>
                </c:pt>
                <c:pt idx="98">
                  <c:v>51.6</c:v>
                </c:pt>
                <c:pt idx="99">
                  <c:v>50.4</c:v>
                </c:pt>
                <c:pt idx="100">
                  <c:v>49.2</c:v>
                </c:pt>
                <c:pt idx="101">
                  <c:v>48.2</c:v>
                </c:pt>
                <c:pt idx="102">
                  <c:v>47.7</c:v>
                </c:pt>
                <c:pt idx="103">
                  <c:v>50.1</c:v>
                </c:pt>
                <c:pt idx="104">
                  <c:v>50.2</c:v>
                </c:pt>
                <c:pt idx="105">
                  <c:v>50.9</c:v>
                </c:pt>
                <c:pt idx="106">
                  <c:v>50.8</c:v>
                </c:pt>
                <c:pt idx="107">
                  <c:v>50.5</c:v>
                </c:pt>
                <c:pt idx="108">
                  <c:v>49.5</c:v>
                </c:pt>
                <c:pt idx="109">
                  <c:v>48.5</c:v>
                </c:pt>
                <c:pt idx="110">
                  <c:v>48</c:v>
                </c:pt>
                <c:pt idx="111">
                  <c:v>48.1</c:v>
                </c:pt>
                <c:pt idx="112">
                  <c:v>49.4</c:v>
                </c:pt>
                <c:pt idx="113">
                  <c:v>50.7</c:v>
                </c:pt>
                <c:pt idx="114">
                  <c:v>51.7</c:v>
                </c:pt>
                <c:pt idx="115">
                  <c:v>50.2</c:v>
                </c:pt>
                <c:pt idx="116">
                  <c:v>50.2</c:v>
                </c:pt>
                <c:pt idx="117">
                  <c:v>50.4</c:v>
                </c:pt>
                <c:pt idx="118">
                  <c:v>50</c:v>
                </c:pt>
                <c:pt idx="119">
                  <c:v>49.6</c:v>
                </c:pt>
                <c:pt idx="120">
                  <c:v>49.7</c:v>
                </c:pt>
                <c:pt idx="121">
                  <c:v>50.7</c:v>
                </c:pt>
                <c:pt idx="122">
                  <c:v>49.6</c:v>
                </c:pt>
                <c:pt idx="123">
                  <c:v>48.9</c:v>
                </c:pt>
                <c:pt idx="124">
                  <c:v>49.2</c:v>
                </c:pt>
                <c:pt idx="125">
                  <c:v>49.4</c:v>
                </c:pt>
                <c:pt idx="126">
                  <c:v>47.8</c:v>
                </c:pt>
                <c:pt idx="127">
                  <c:v>47.3</c:v>
                </c:pt>
                <c:pt idx="128">
                  <c:v>47.2</c:v>
                </c:pt>
                <c:pt idx="129">
                  <c:v>48.3</c:v>
                </c:pt>
                <c:pt idx="130">
                  <c:v>48.6</c:v>
                </c:pt>
                <c:pt idx="131">
                  <c:v>48.2</c:v>
                </c:pt>
                <c:pt idx="132">
                  <c:v>48.4</c:v>
                </c:pt>
                <c:pt idx="133">
                  <c:v>48</c:v>
                </c:pt>
                <c:pt idx="134">
                  <c:v>49.7</c:v>
                </c:pt>
                <c:pt idx="135">
                  <c:v>49.4</c:v>
                </c:pt>
                <c:pt idx="136">
                  <c:v>49.2</c:v>
                </c:pt>
                <c:pt idx="137">
                  <c:v>48.6</c:v>
                </c:pt>
                <c:pt idx="138">
                  <c:v>50.6</c:v>
                </c:pt>
                <c:pt idx="139">
                  <c:v>50</c:v>
                </c:pt>
                <c:pt idx="140">
                  <c:v>50.1</c:v>
                </c:pt>
                <c:pt idx="141">
                  <c:v>51.2</c:v>
                </c:pt>
                <c:pt idx="142">
                  <c:v>50.9</c:v>
                </c:pt>
                <c:pt idx="143">
                  <c:v>51.9</c:v>
                </c:pt>
                <c:pt idx="144">
                  <c:v>51</c:v>
                </c:pt>
                <c:pt idx="145">
                  <c:v>51.7</c:v>
                </c:pt>
                <c:pt idx="146">
                  <c:v>51.2</c:v>
                </c:pt>
                <c:pt idx="147">
                  <c:v>50.3</c:v>
                </c:pt>
                <c:pt idx="148">
                  <c:v>49.6</c:v>
                </c:pt>
                <c:pt idx="149">
                  <c:v>50.4</c:v>
                </c:pt>
                <c:pt idx="150">
                  <c:v>51.1</c:v>
                </c:pt>
                <c:pt idx="151">
                  <c:v>51.6</c:v>
                </c:pt>
                <c:pt idx="152">
                  <c:v>51</c:v>
                </c:pt>
                <c:pt idx="153">
                  <c:v>51</c:v>
                </c:pt>
                <c:pt idx="154">
                  <c:v>50.8</c:v>
                </c:pt>
                <c:pt idx="155">
                  <c:v>51.5</c:v>
                </c:pt>
                <c:pt idx="156">
                  <c:v>51.5</c:v>
                </c:pt>
                <c:pt idx="157">
                  <c:v>51.6</c:v>
                </c:pt>
                <c:pt idx="158">
                  <c:v>51</c:v>
                </c:pt>
                <c:pt idx="159">
                  <c:v>51.1</c:v>
                </c:pt>
                <c:pt idx="160">
                  <c:v>51.1</c:v>
                </c:pt>
                <c:pt idx="161">
                  <c:v>51</c:v>
                </c:pt>
                <c:pt idx="162">
                  <c:v>50.8</c:v>
                </c:pt>
                <c:pt idx="163">
                  <c:v>50.6</c:v>
                </c:pt>
                <c:pt idx="164">
                  <c:v>50</c:v>
                </c:pt>
                <c:pt idx="165">
                  <c:v>50.1</c:v>
                </c:pt>
                <c:pt idx="166">
                  <c:v>50.2</c:v>
                </c:pt>
                <c:pt idx="167">
                  <c:v>49.7</c:v>
                </c:pt>
                <c:pt idx="168">
                  <c:v>48.3</c:v>
                </c:pt>
                <c:pt idx="169">
                  <c:v>49.9</c:v>
                </c:pt>
                <c:pt idx="170">
                  <c:v>50.8</c:v>
                </c:pt>
                <c:pt idx="171">
                  <c:v>51.7</c:v>
                </c:pt>
                <c:pt idx="172">
                  <c:v>50.2</c:v>
                </c:pt>
                <c:pt idx="173">
                  <c:v>49.4</c:v>
                </c:pt>
                <c:pt idx="174">
                  <c:v>49.9</c:v>
                </c:pt>
                <c:pt idx="175">
                  <c:v>50.4</c:v>
                </c:pt>
                <c:pt idx="176">
                  <c:v>51.4</c:v>
                </c:pt>
                <c:pt idx="177">
                  <c:v>51.9</c:v>
                </c:pt>
                <c:pt idx="178">
                  <c:v>51.8</c:v>
                </c:pt>
                <c:pt idx="179">
                  <c:v>51.5</c:v>
                </c:pt>
                <c:pt idx="180">
                  <c:v>51.1</c:v>
                </c:pt>
                <c:pt idx="181">
                  <c:v>40.299999999999997</c:v>
                </c:pt>
                <c:pt idx="182">
                  <c:v>50.1</c:v>
                </c:pt>
                <c:pt idx="183">
                  <c:v>49.4</c:v>
                </c:pt>
                <c:pt idx="184">
                  <c:v>50.7</c:v>
                </c:pt>
                <c:pt idx="185">
                  <c:v>51.2</c:v>
                </c:pt>
                <c:pt idx="186">
                  <c:v>52.8</c:v>
                </c:pt>
                <c:pt idx="187">
                  <c:v>53.1</c:v>
                </c:pt>
                <c:pt idx="188">
                  <c:v>53</c:v>
                </c:pt>
                <c:pt idx="189">
                  <c:v>53.6</c:v>
                </c:pt>
                <c:pt idx="190">
                  <c:v>54.9</c:v>
                </c:pt>
                <c:pt idx="191">
                  <c:v>53</c:v>
                </c:pt>
                <c:pt idx="192">
                  <c:v>51.5</c:v>
                </c:pt>
                <c:pt idx="193">
                  <c:v>50.9</c:v>
                </c:pt>
                <c:pt idx="194" formatCode="General">
                  <c:v>50.6</c:v>
                </c:pt>
                <c:pt idx="195" formatCode="General">
                  <c:v>51.9</c:v>
                </c:pt>
                <c:pt idx="196" formatCode="General">
                  <c:v>52</c:v>
                </c:pt>
                <c:pt idx="197" formatCode="General">
                  <c:v>51.3</c:v>
                </c:pt>
                <c:pt idx="198" formatCode="General">
                  <c:v>50.3</c:v>
                </c:pt>
                <c:pt idx="199" formatCode="General">
                  <c:v>49.2</c:v>
                </c:pt>
                <c:pt idx="200" formatCode="General">
                  <c:v>50</c:v>
                </c:pt>
                <c:pt idx="201" formatCode="General">
                  <c:v>50.6</c:v>
                </c:pt>
                <c:pt idx="202" formatCode="General">
                  <c:v>49.9</c:v>
                </c:pt>
                <c:pt idx="203" formatCode="General">
                  <c:v>50.9</c:v>
                </c:pt>
                <c:pt idx="204" formatCode="General">
                  <c:v>49.1</c:v>
                </c:pt>
                <c:pt idx="205" formatCode="General">
                  <c:v>50.4</c:v>
                </c:pt>
                <c:pt idx="206" formatCode="General">
                  <c:v>48.1</c:v>
                </c:pt>
                <c:pt idx="207" formatCode="General">
                  <c:v>46</c:v>
                </c:pt>
                <c:pt idx="208" formatCode="General">
                  <c:v>48.1</c:v>
                </c:pt>
                <c:pt idx="209" formatCode="General">
                  <c:v>51.7</c:v>
                </c:pt>
                <c:pt idx="210" formatCode="General">
                  <c:v>50.4</c:v>
                </c:pt>
                <c:pt idx="211" formatCode="General">
                  <c:v>49.5</c:v>
                </c:pt>
                <c:pt idx="212" formatCode="General">
                  <c:v>48.1</c:v>
                </c:pt>
                <c:pt idx="213" formatCode="General">
                  <c:v>49.2</c:v>
                </c:pt>
                <c:pt idx="214" formatCode="General">
                  <c:v>49.4</c:v>
                </c:pt>
                <c:pt idx="215" formatCode="General">
                  <c:v>49</c:v>
                </c:pt>
                <c:pt idx="216" formatCode="General">
                  <c:v>49.2</c:v>
                </c:pt>
                <c:pt idx="217" formatCode="General">
                  <c:v>51.6</c:v>
                </c:pt>
                <c:pt idx="218" formatCode="General">
                  <c:v>50.9</c:v>
                </c:pt>
                <c:pt idx="219" formatCode="General">
                  <c:v>50.5</c:v>
                </c:pt>
                <c:pt idx="220" formatCode="General">
                  <c:v>50.9</c:v>
                </c:pt>
                <c:pt idx="221" formatCode="General">
                  <c:v>50.5</c:v>
                </c:pt>
                <c:pt idx="222" formatCode="General">
                  <c:v>49.2</c:v>
                </c:pt>
                <c:pt idx="223" formatCode="General">
                  <c:v>51</c:v>
                </c:pt>
                <c:pt idx="224" formatCode="General">
                  <c:v>50.6</c:v>
                </c:pt>
                <c:pt idx="225" formatCode="General">
                  <c:v>49.5</c:v>
                </c:pt>
                <c:pt idx="226" formatCode="General">
                  <c:v>50.7</c:v>
                </c:pt>
                <c:pt idx="227" formatCode="General">
                  <c:v>50.8</c:v>
                </c:pt>
                <c:pt idx="228" formatCode="General">
                  <c:v>50.8</c:v>
                </c:pt>
                <c:pt idx="229" formatCode="General">
                  <c:v>50.9</c:v>
                </c:pt>
                <c:pt idx="230" formatCode="General">
                  <c:v>51.1</c:v>
                </c:pt>
                <c:pt idx="231" formatCode="General">
                  <c:v>51.4</c:v>
                </c:pt>
                <c:pt idx="232" formatCode="General">
                  <c:v>51.7</c:v>
                </c:pt>
                <c:pt idx="233" formatCode="General">
                  <c:v>51.8</c:v>
                </c:pt>
                <c:pt idx="234" formatCode="General">
                  <c:v>49.8</c:v>
                </c:pt>
                <c:pt idx="235" formatCode="General">
                  <c:v>50.4</c:v>
                </c:pt>
                <c:pt idx="236" formatCode="General">
                  <c:v>49.3</c:v>
                </c:pt>
                <c:pt idx="237" formatCode="General">
                  <c:v>50.3</c:v>
                </c:pt>
                <c:pt idx="238" formatCode="General">
                  <c:v>51.5</c:v>
                </c:pt>
                <c:pt idx="239" formatCode="General">
                  <c:v>50.5</c:v>
                </c:pt>
                <c:pt idx="240" formatCode="General">
                  <c:v>50.1</c:v>
                </c:pt>
                <c:pt idx="241" formatCode="General">
                  <c:v>50.8</c:v>
                </c:pt>
                <c:pt idx="242" formatCode="General">
                  <c:v>51.2</c:v>
                </c:pt>
                <c:pt idx="243" formatCode="General">
                  <c:v>50.4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E-4FDE-B947-2FC54D195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984799"/>
        <c:axId val="1497982719"/>
      </c:lineChart>
      <c:dateAx>
        <c:axId val="149798479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2">
                <a:lumMod val="40000"/>
                <a:lumOff val="6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2719"/>
        <c:crossesAt val="50"/>
        <c:auto val="1"/>
        <c:lblOffset val="100"/>
        <c:baseTimeUnit val="months"/>
      </c:dateAx>
      <c:valAx>
        <c:axId val="1497982719"/>
        <c:scaling>
          <c:orientation val="minMax"/>
          <c:max val="7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40000"/>
                  <a:lumOff val="60000"/>
                  <a:alpha val="3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'Caixin PMI'!$C$1</c:f>
              <c:strCache>
                <c:ptCount val="1"/>
                <c:pt idx="0">
                  <c:v>Caixin China Manufacturing PMI MoM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chemeClr val="tx1"/>
              </a:solidFill>
            </a:ln>
            <a:effectLst/>
          </c:spPr>
          <c:invertIfNegative val="1"/>
          <c:cat>
            <c:numRef>
              <c:f>'Caixin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44408</c:v>
                </c:pt>
                <c:pt idx="199">
                  <c:v>44439</c:v>
                </c:pt>
                <c:pt idx="200">
                  <c:v>44469</c:v>
                </c:pt>
                <c:pt idx="201">
                  <c:v>44500</c:v>
                </c:pt>
                <c:pt idx="202">
                  <c:v>44530</c:v>
                </c:pt>
                <c:pt idx="203">
                  <c:v>44561</c:v>
                </c:pt>
                <c:pt idx="204">
                  <c:v>44592</c:v>
                </c:pt>
                <c:pt idx="205">
                  <c:v>44620</c:v>
                </c:pt>
                <c:pt idx="206">
                  <c:v>44651</c:v>
                </c:pt>
                <c:pt idx="207">
                  <c:v>44681</c:v>
                </c:pt>
                <c:pt idx="208">
                  <c:v>44712</c:v>
                </c:pt>
                <c:pt idx="209">
                  <c:v>44742</c:v>
                </c:pt>
                <c:pt idx="210">
                  <c:v>44773</c:v>
                </c:pt>
                <c:pt idx="211">
                  <c:v>44804</c:v>
                </c:pt>
                <c:pt idx="212">
                  <c:v>44834</c:v>
                </c:pt>
                <c:pt idx="213">
                  <c:v>44865</c:v>
                </c:pt>
                <c:pt idx="214">
                  <c:v>44895</c:v>
                </c:pt>
                <c:pt idx="215">
                  <c:v>44926</c:v>
                </c:pt>
                <c:pt idx="216">
                  <c:v>44957</c:v>
                </c:pt>
                <c:pt idx="217">
                  <c:v>44985</c:v>
                </c:pt>
                <c:pt idx="218">
                  <c:v>45016</c:v>
                </c:pt>
                <c:pt idx="219">
                  <c:v>45046</c:v>
                </c:pt>
                <c:pt idx="220">
                  <c:v>45077</c:v>
                </c:pt>
                <c:pt idx="221">
                  <c:v>45107</c:v>
                </c:pt>
                <c:pt idx="222">
                  <c:v>45138</c:v>
                </c:pt>
                <c:pt idx="223">
                  <c:v>45169</c:v>
                </c:pt>
                <c:pt idx="224">
                  <c:v>45199</c:v>
                </c:pt>
                <c:pt idx="225">
                  <c:v>45230</c:v>
                </c:pt>
                <c:pt idx="226">
                  <c:v>45260</c:v>
                </c:pt>
                <c:pt idx="227">
                  <c:v>45291</c:v>
                </c:pt>
                <c:pt idx="228">
                  <c:v>45322</c:v>
                </c:pt>
                <c:pt idx="229">
                  <c:v>45351</c:v>
                </c:pt>
                <c:pt idx="230">
                  <c:v>45382</c:v>
                </c:pt>
                <c:pt idx="231">
                  <c:v>45412</c:v>
                </c:pt>
                <c:pt idx="232">
                  <c:v>45443</c:v>
                </c:pt>
                <c:pt idx="233">
                  <c:v>45473</c:v>
                </c:pt>
                <c:pt idx="234">
                  <c:v>45504</c:v>
                </c:pt>
                <c:pt idx="235">
                  <c:v>45535</c:v>
                </c:pt>
                <c:pt idx="236">
                  <c:v>45565</c:v>
                </c:pt>
                <c:pt idx="237">
                  <c:v>45596</c:v>
                </c:pt>
                <c:pt idx="238">
                  <c:v>45626</c:v>
                </c:pt>
                <c:pt idx="239">
                  <c:v>45657</c:v>
                </c:pt>
                <c:pt idx="240">
                  <c:v>45688</c:v>
                </c:pt>
                <c:pt idx="241">
                  <c:v>45716</c:v>
                </c:pt>
                <c:pt idx="242">
                  <c:v>45747</c:v>
                </c:pt>
                <c:pt idx="243">
                  <c:v>45777</c:v>
                </c:pt>
              </c:numCache>
            </c:numRef>
          </c:cat>
          <c:val>
            <c:numRef>
              <c:f>'Caixin PMI'!$C$2:$C$1000</c:f>
              <c:numCache>
                <c:formatCode>0.0</c:formatCode>
                <c:ptCount val="999"/>
                <c:pt idx="1">
                  <c:v>0.79999999999999716</c:v>
                </c:pt>
                <c:pt idx="2">
                  <c:v>2.3000000000000043</c:v>
                </c:pt>
                <c:pt idx="3">
                  <c:v>-0.80000000000000426</c:v>
                </c:pt>
                <c:pt idx="4">
                  <c:v>-1.1000000000000014</c:v>
                </c:pt>
                <c:pt idx="5">
                  <c:v>-2.2999999999999972</c:v>
                </c:pt>
                <c:pt idx="6">
                  <c:v>0.5</c:v>
                </c:pt>
                <c:pt idx="7">
                  <c:v>-0.89999999999999858</c:v>
                </c:pt>
                <c:pt idx="8">
                  <c:v>0.29999999999999716</c:v>
                </c:pt>
                <c:pt idx="9">
                  <c:v>-0.79999999999999716</c:v>
                </c:pt>
                <c:pt idx="10">
                  <c:v>-0.30000000000000426</c:v>
                </c:pt>
                <c:pt idx="11">
                  <c:v>0.30000000000000426</c:v>
                </c:pt>
                <c:pt idx="12">
                  <c:v>0.10000000000000142</c:v>
                </c:pt>
                <c:pt idx="13">
                  <c:v>0.5</c:v>
                </c:pt>
                <c:pt idx="14">
                  <c:v>0.29999999999999716</c:v>
                </c:pt>
                <c:pt idx="15">
                  <c:v>1.7000000000000028</c:v>
                </c:pt>
                <c:pt idx="16">
                  <c:v>9.9999999999994316E-2</c:v>
                </c:pt>
                <c:pt idx="17">
                  <c:v>0.10000000000000142</c:v>
                </c:pt>
                <c:pt idx="18">
                  <c:v>0.10000000000000142</c:v>
                </c:pt>
                <c:pt idx="19">
                  <c:v>-0.39999999999999858</c:v>
                </c:pt>
                <c:pt idx="20">
                  <c:v>-0.20000000000000284</c:v>
                </c:pt>
                <c:pt idx="21">
                  <c:v>-0.29999999999999716</c:v>
                </c:pt>
                <c:pt idx="22">
                  <c:v>0.89999999999999858</c:v>
                </c:pt>
                <c:pt idx="23">
                  <c:v>-0.60000000000000142</c:v>
                </c:pt>
                <c:pt idx="24">
                  <c:v>-0.39999999999999858</c:v>
                </c:pt>
                <c:pt idx="25">
                  <c:v>1</c:v>
                </c:pt>
                <c:pt idx="26">
                  <c:v>-0.70000000000000284</c:v>
                </c:pt>
                <c:pt idx="27">
                  <c:v>1</c:v>
                </c:pt>
                <c:pt idx="28">
                  <c:v>0.80000000000000426</c:v>
                </c:pt>
                <c:pt idx="29">
                  <c:v>0.89999999999999858</c:v>
                </c:pt>
                <c:pt idx="30">
                  <c:v>-1.7999999999999972</c:v>
                </c:pt>
                <c:pt idx="31">
                  <c:v>0.19999999999999574</c:v>
                </c:pt>
                <c:pt idx="32">
                  <c:v>1.6000000000000014</c:v>
                </c:pt>
                <c:pt idx="33">
                  <c:v>0.20000000000000284</c:v>
                </c:pt>
                <c:pt idx="34">
                  <c:v>-2.4000000000000057</c:v>
                </c:pt>
                <c:pt idx="35">
                  <c:v>0.5</c:v>
                </c:pt>
                <c:pt idx="36">
                  <c:v>-9.9999999999994316E-2</c:v>
                </c:pt>
                <c:pt idx="37">
                  <c:v>-0.40000000000000568</c:v>
                </c:pt>
                <c:pt idx="38">
                  <c:v>1.6000000000000014</c:v>
                </c:pt>
                <c:pt idx="39">
                  <c:v>1</c:v>
                </c:pt>
                <c:pt idx="40">
                  <c:v>-0.69999999999999574</c:v>
                </c:pt>
                <c:pt idx="41">
                  <c:v>-1.4000000000000057</c:v>
                </c:pt>
                <c:pt idx="42">
                  <c:v>0</c:v>
                </c:pt>
                <c:pt idx="43">
                  <c:v>-4.0999999999999943</c:v>
                </c:pt>
                <c:pt idx="44">
                  <c:v>-1.5</c:v>
                </c:pt>
                <c:pt idx="45">
                  <c:v>-2.5</c:v>
                </c:pt>
                <c:pt idx="46">
                  <c:v>-4.3000000000000043</c:v>
                </c:pt>
                <c:pt idx="47">
                  <c:v>0.30000000000000426</c:v>
                </c:pt>
                <c:pt idx="48">
                  <c:v>1</c:v>
                </c:pt>
                <c:pt idx="49">
                  <c:v>2.8999999999999986</c:v>
                </c:pt>
                <c:pt idx="50">
                  <c:v>-0.30000000000000426</c:v>
                </c:pt>
                <c:pt idx="51">
                  <c:v>5.3000000000000043</c:v>
                </c:pt>
                <c:pt idx="52">
                  <c:v>1.1000000000000014</c:v>
                </c:pt>
                <c:pt idx="53">
                  <c:v>0.59999999999999432</c:v>
                </c:pt>
                <c:pt idx="54">
                  <c:v>1</c:v>
                </c:pt>
                <c:pt idx="55">
                  <c:v>2.3000000000000043</c:v>
                </c:pt>
                <c:pt idx="56">
                  <c:v>-0.10000000000000142</c:v>
                </c:pt>
                <c:pt idx="57">
                  <c:v>0.39999999999999858</c:v>
                </c:pt>
                <c:pt idx="58">
                  <c:v>0.30000000000000426</c:v>
                </c:pt>
                <c:pt idx="59">
                  <c:v>0.39999999999999858</c:v>
                </c:pt>
                <c:pt idx="60">
                  <c:v>1.2999999999999972</c:v>
                </c:pt>
                <c:pt idx="61">
                  <c:v>-1.6000000000000014</c:v>
                </c:pt>
                <c:pt idx="62">
                  <c:v>1.2000000000000028</c:v>
                </c:pt>
                <c:pt idx="63">
                  <c:v>-1.6000000000000014</c:v>
                </c:pt>
                <c:pt idx="64">
                  <c:v>-2.6999999999999957</c:v>
                </c:pt>
                <c:pt idx="65">
                  <c:v>-2.3000000000000043</c:v>
                </c:pt>
                <c:pt idx="66">
                  <c:v>-1</c:v>
                </c:pt>
                <c:pt idx="67">
                  <c:v>2.5</c:v>
                </c:pt>
                <c:pt idx="68">
                  <c:v>1</c:v>
                </c:pt>
                <c:pt idx="69">
                  <c:v>1.8999999999999986</c:v>
                </c:pt>
                <c:pt idx="70">
                  <c:v>0.5</c:v>
                </c:pt>
                <c:pt idx="71">
                  <c:v>-0.89999999999999858</c:v>
                </c:pt>
                <c:pt idx="72">
                  <c:v>0.10000000000000142</c:v>
                </c:pt>
                <c:pt idx="73">
                  <c:v>-2.7999999999999972</c:v>
                </c:pt>
                <c:pt idx="74">
                  <c:v>9.9999999999994316E-2</c:v>
                </c:pt>
                <c:pt idx="75">
                  <c:v>0</c:v>
                </c:pt>
                <c:pt idx="76">
                  <c:v>-0.19999999999999574</c:v>
                </c:pt>
                <c:pt idx="77">
                  <c:v>-1.5</c:v>
                </c:pt>
                <c:pt idx="78">
                  <c:v>-0.80000000000000426</c:v>
                </c:pt>
                <c:pt idx="79">
                  <c:v>0.60000000000000142</c:v>
                </c:pt>
                <c:pt idx="80">
                  <c:v>0</c:v>
                </c:pt>
                <c:pt idx="81">
                  <c:v>1.1000000000000014</c:v>
                </c:pt>
                <c:pt idx="82">
                  <c:v>-3.2999999999999972</c:v>
                </c:pt>
                <c:pt idx="83">
                  <c:v>1</c:v>
                </c:pt>
                <c:pt idx="84">
                  <c:v>9.9999999999994316E-2</c:v>
                </c:pt>
                <c:pt idx="85">
                  <c:v>0.80000000000000426</c:v>
                </c:pt>
                <c:pt idx="86">
                  <c:v>-1.3000000000000043</c:v>
                </c:pt>
                <c:pt idx="87">
                  <c:v>1</c:v>
                </c:pt>
                <c:pt idx="88">
                  <c:v>-0.89999999999999858</c:v>
                </c:pt>
                <c:pt idx="89">
                  <c:v>-0.19999999999999574</c:v>
                </c:pt>
                <c:pt idx="90">
                  <c:v>1.0999999999999943</c:v>
                </c:pt>
                <c:pt idx="91">
                  <c:v>-1.5999999999999943</c:v>
                </c:pt>
                <c:pt idx="92">
                  <c:v>0.19999999999999574</c:v>
                </c:pt>
                <c:pt idx="93">
                  <c:v>1.6000000000000014</c:v>
                </c:pt>
                <c:pt idx="94">
                  <c:v>1</c:v>
                </c:pt>
                <c:pt idx="95">
                  <c:v>1</c:v>
                </c:pt>
                <c:pt idx="96">
                  <c:v>0.79999999999999716</c:v>
                </c:pt>
                <c:pt idx="97">
                  <c:v>-1.8999999999999986</c:v>
                </c:pt>
                <c:pt idx="98">
                  <c:v>1.2000000000000028</c:v>
                </c:pt>
                <c:pt idx="99">
                  <c:v>-1.2000000000000028</c:v>
                </c:pt>
                <c:pt idx="100">
                  <c:v>-1.1999999999999957</c:v>
                </c:pt>
                <c:pt idx="101">
                  <c:v>-1</c:v>
                </c:pt>
                <c:pt idx="102">
                  <c:v>-0.5</c:v>
                </c:pt>
                <c:pt idx="103">
                  <c:v>2.3999999999999986</c:v>
                </c:pt>
                <c:pt idx="104">
                  <c:v>0.10000000000000142</c:v>
                </c:pt>
                <c:pt idx="105">
                  <c:v>0.69999999999999574</c:v>
                </c:pt>
                <c:pt idx="106">
                  <c:v>-0.10000000000000142</c:v>
                </c:pt>
                <c:pt idx="107">
                  <c:v>-0.29999999999999716</c:v>
                </c:pt>
                <c:pt idx="108">
                  <c:v>-1</c:v>
                </c:pt>
                <c:pt idx="109">
                  <c:v>-1</c:v>
                </c:pt>
                <c:pt idx="110">
                  <c:v>-0.5</c:v>
                </c:pt>
                <c:pt idx="111">
                  <c:v>0.10000000000000142</c:v>
                </c:pt>
                <c:pt idx="112">
                  <c:v>1.2999999999999972</c:v>
                </c:pt>
                <c:pt idx="113">
                  <c:v>1.3000000000000043</c:v>
                </c:pt>
                <c:pt idx="114">
                  <c:v>1</c:v>
                </c:pt>
                <c:pt idx="115">
                  <c:v>-1.5</c:v>
                </c:pt>
                <c:pt idx="116">
                  <c:v>0</c:v>
                </c:pt>
                <c:pt idx="117">
                  <c:v>0.19999999999999574</c:v>
                </c:pt>
                <c:pt idx="118">
                  <c:v>-0.39999999999999858</c:v>
                </c:pt>
                <c:pt idx="119">
                  <c:v>-0.39999999999999858</c:v>
                </c:pt>
                <c:pt idx="120">
                  <c:v>0.10000000000000142</c:v>
                </c:pt>
                <c:pt idx="121">
                  <c:v>1</c:v>
                </c:pt>
                <c:pt idx="122">
                  <c:v>-1.1000000000000014</c:v>
                </c:pt>
                <c:pt idx="123">
                  <c:v>-0.70000000000000284</c:v>
                </c:pt>
                <c:pt idx="124">
                  <c:v>0.30000000000000426</c:v>
                </c:pt>
                <c:pt idx="125">
                  <c:v>0.19999999999999574</c:v>
                </c:pt>
                <c:pt idx="126">
                  <c:v>-1.6000000000000014</c:v>
                </c:pt>
                <c:pt idx="127">
                  <c:v>-0.5</c:v>
                </c:pt>
                <c:pt idx="128">
                  <c:v>-9.9999999999994316E-2</c:v>
                </c:pt>
                <c:pt idx="129">
                  <c:v>1.0999999999999943</c:v>
                </c:pt>
                <c:pt idx="130">
                  <c:v>0.30000000000000426</c:v>
                </c:pt>
                <c:pt idx="131">
                  <c:v>-0.39999999999999858</c:v>
                </c:pt>
                <c:pt idx="132">
                  <c:v>0.19999999999999574</c:v>
                </c:pt>
                <c:pt idx="133">
                  <c:v>-0.39999999999999858</c:v>
                </c:pt>
                <c:pt idx="134">
                  <c:v>1.7000000000000028</c:v>
                </c:pt>
                <c:pt idx="135">
                  <c:v>-0.30000000000000426</c:v>
                </c:pt>
                <c:pt idx="136">
                  <c:v>-0.19999999999999574</c:v>
                </c:pt>
                <c:pt idx="137">
                  <c:v>-0.60000000000000142</c:v>
                </c:pt>
                <c:pt idx="138">
                  <c:v>2</c:v>
                </c:pt>
                <c:pt idx="139">
                  <c:v>-0.60000000000000142</c:v>
                </c:pt>
                <c:pt idx="140">
                  <c:v>0.10000000000000142</c:v>
                </c:pt>
                <c:pt idx="141">
                  <c:v>1.1000000000000014</c:v>
                </c:pt>
                <c:pt idx="142">
                  <c:v>-0.30000000000000426</c:v>
                </c:pt>
                <c:pt idx="143">
                  <c:v>1</c:v>
                </c:pt>
                <c:pt idx="144">
                  <c:v>-0.89999999999999858</c:v>
                </c:pt>
                <c:pt idx="145">
                  <c:v>0.70000000000000284</c:v>
                </c:pt>
                <c:pt idx="146">
                  <c:v>-0.5</c:v>
                </c:pt>
                <c:pt idx="147">
                  <c:v>-0.90000000000000568</c:v>
                </c:pt>
                <c:pt idx="148">
                  <c:v>-0.69999999999999574</c:v>
                </c:pt>
                <c:pt idx="149">
                  <c:v>0.79999999999999716</c:v>
                </c:pt>
                <c:pt idx="150">
                  <c:v>0.70000000000000284</c:v>
                </c:pt>
                <c:pt idx="151">
                  <c:v>0.5</c:v>
                </c:pt>
                <c:pt idx="152">
                  <c:v>-0.60000000000000142</c:v>
                </c:pt>
                <c:pt idx="153">
                  <c:v>0</c:v>
                </c:pt>
                <c:pt idx="154">
                  <c:v>-0.20000000000000284</c:v>
                </c:pt>
                <c:pt idx="155">
                  <c:v>0.70000000000000284</c:v>
                </c:pt>
                <c:pt idx="156">
                  <c:v>0</c:v>
                </c:pt>
                <c:pt idx="157">
                  <c:v>0.10000000000000142</c:v>
                </c:pt>
                <c:pt idx="158">
                  <c:v>-0.60000000000000142</c:v>
                </c:pt>
                <c:pt idx="159">
                  <c:v>0.10000000000000142</c:v>
                </c:pt>
                <c:pt idx="160">
                  <c:v>0</c:v>
                </c:pt>
                <c:pt idx="161">
                  <c:v>-0.10000000000000142</c:v>
                </c:pt>
                <c:pt idx="162">
                  <c:v>-0.20000000000000284</c:v>
                </c:pt>
                <c:pt idx="163">
                  <c:v>-0.19999999999999574</c:v>
                </c:pt>
                <c:pt idx="164">
                  <c:v>-0.60000000000000142</c:v>
                </c:pt>
                <c:pt idx="165">
                  <c:v>0.10000000000000142</c:v>
                </c:pt>
                <c:pt idx="166">
                  <c:v>0.10000000000000142</c:v>
                </c:pt>
                <c:pt idx="167">
                  <c:v>-0.5</c:v>
                </c:pt>
                <c:pt idx="168">
                  <c:v>-1.4000000000000057</c:v>
                </c:pt>
                <c:pt idx="169">
                  <c:v>1.6000000000000014</c:v>
                </c:pt>
                <c:pt idx="170">
                  <c:v>0.89999999999999858</c:v>
                </c:pt>
                <c:pt idx="171">
                  <c:v>0.90000000000000568</c:v>
                </c:pt>
                <c:pt idx="172">
                  <c:v>-1.5</c:v>
                </c:pt>
                <c:pt idx="173">
                  <c:v>-0.80000000000000426</c:v>
                </c:pt>
                <c:pt idx="174">
                  <c:v>0.5</c:v>
                </c:pt>
                <c:pt idx="175">
                  <c:v>0.5</c:v>
                </c:pt>
                <c:pt idx="176">
                  <c:v>1</c:v>
                </c:pt>
                <c:pt idx="177">
                  <c:v>0.5</c:v>
                </c:pt>
                <c:pt idx="178">
                  <c:v>-0.10000000000000142</c:v>
                </c:pt>
                <c:pt idx="179">
                  <c:v>-0.29999999999999716</c:v>
                </c:pt>
                <c:pt idx="180">
                  <c:v>-0.39999999999999858</c:v>
                </c:pt>
                <c:pt idx="181">
                  <c:v>-10.800000000000004</c:v>
                </c:pt>
                <c:pt idx="182">
                  <c:v>9.8000000000000043</c:v>
                </c:pt>
                <c:pt idx="183">
                  <c:v>-0.70000000000000284</c:v>
                </c:pt>
                <c:pt idx="184">
                  <c:v>1.3000000000000043</c:v>
                </c:pt>
                <c:pt idx="185">
                  <c:v>0.5</c:v>
                </c:pt>
                <c:pt idx="186">
                  <c:v>1.5999999999999943</c:v>
                </c:pt>
                <c:pt idx="187">
                  <c:v>0.30000000000000426</c:v>
                </c:pt>
                <c:pt idx="188">
                  <c:v>-0.10000000000000142</c:v>
                </c:pt>
                <c:pt idx="189">
                  <c:v>0.60000000000000142</c:v>
                </c:pt>
                <c:pt idx="190">
                  <c:v>1.2999999999999972</c:v>
                </c:pt>
                <c:pt idx="191">
                  <c:v>-1.8999999999999986</c:v>
                </c:pt>
                <c:pt idx="192">
                  <c:v>-1.5</c:v>
                </c:pt>
                <c:pt idx="193">
                  <c:v>-0.60000000000000142</c:v>
                </c:pt>
                <c:pt idx="194">
                  <c:v>-0.29999999999999716</c:v>
                </c:pt>
                <c:pt idx="195">
                  <c:v>1.2999999999999972</c:v>
                </c:pt>
                <c:pt idx="196">
                  <c:v>0.10000000000000142</c:v>
                </c:pt>
                <c:pt idx="197">
                  <c:v>-0.70000000000000284</c:v>
                </c:pt>
                <c:pt idx="198">
                  <c:v>-1</c:v>
                </c:pt>
                <c:pt idx="199">
                  <c:v>-1.0999999999999943</c:v>
                </c:pt>
                <c:pt idx="200">
                  <c:v>0.79999999999999716</c:v>
                </c:pt>
                <c:pt idx="201">
                  <c:v>0.60000000000000142</c:v>
                </c:pt>
                <c:pt idx="202">
                  <c:v>-0.70000000000000284</c:v>
                </c:pt>
                <c:pt idx="203">
                  <c:v>1</c:v>
                </c:pt>
                <c:pt idx="204">
                  <c:v>-1.7999999999999972</c:v>
                </c:pt>
                <c:pt idx="205">
                  <c:v>1.2999999999999972</c:v>
                </c:pt>
                <c:pt idx="206">
                  <c:v>-2.2999999999999972</c:v>
                </c:pt>
                <c:pt idx="207">
                  <c:v>-2.1000000000000014</c:v>
                </c:pt>
                <c:pt idx="208">
                  <c:v>2.1000000000000014</c:v>
                </c:pt>
                <c:pt idx="209">
                  <c:v>3.6000000000000014</c:v>
                </c:pt>
                <c:pt idx="210">
                  <c:v>-1.3000000000000043</c:v>
                </c:pt>
                <c:pt idx="211">
                  <c:v>-0.89999999999999858</c:v>
                </c:pt>
                <c:pt idx="212">
                  <c:v>-1.3999999999999986</c:v>
                </c:pt>
                <c:pt idx="213">
                  <c:v>1.1000000000000014</c:v>
                </c:pt>
                <c:pt idx="214">
                  <c:v>0.19999999999999574</c:v>
                </c:pt>
                <c:pt idx="215">
                  <c:v>-0.39999999999999858</c:v>
                </c:pt>
                <c:pt idx="216">
                  <c:v>0.20000000000000284</c:v>
                </c:pt>
                <c:pt idx="217">
                  <c:v>2.3999999999999986</c:v>
                </c:pt>
                <c:pt idx="218">
                  <c:v>-0.70000000000000284</c:v>
                </c:pt>
                <c:pt idx="219">
                  <c:v>-0.39999999999999858</c:v>
                </c:pt>
                <c:pt idx="220">
                  <c:v>-1.2999999999999972</c:v>
                </c:pt>
                <c:pt idx="221">
                  <c:v>1.2999999999999972</c:v>
                </c:pt>
                <c:pt idx="222">
                  <c:v>-1.7999999999999972</c:v>
                </c:pt>
                <c:pt idx="223">
                  <c:v>0.39999999999999858</c:v>
                </c:pt>
                <c:pt idx="224">
                  <c:v>1.1000000000000014</c:v>
                </c:pt>
                <c:pt idx="225">
                  <c:v>-1.1000000000000014</c:v>
                </c:pt>
                <c:pt idx="226">
                  <c:v>1.2000000000000028</c:v>
                </c:pt>
                <c:pt idx="227">
                  <c:v>9.9999999999994316E-2</c:v>
                </c:pt>
                <c:pt idx="228">
                  <c:v>0</c:v>
                </c:pt>
                <c:pt idx="229">
                  <c:v>0.10000000000000142</c:v>
                </c:pt>
                <c:pt idx="230">
                  <c:v>0.20000000000000284</c:v>
                </c:pt>
                <c:pt idx="231">
                  <c:v>0.29999999999999716</c:v>
                </c:pt>
                <c:pt idx="232">
                  <c:v>0.30000000000000426</c:v>
                </c:pt>
                <c:pt idx="233">
                  <c:v>9.9999999999994316E-2</c:v>
                </c:pt>
                <c:pt idx="234">
                  <c:v>-2</c:v>
                </c:pt>
                <c:pt idx="235">
                  <c:v>0.60000000000000142</c:v>
                </c:pt>
                <c:pt idx="236">
                  <c:v>-1.1000000000000014</c:v>
                </c:pt>
                <c:pt idx="237">
                  <c:v>1</c:v>
                </c:pt>
                <c:pt idx="238">
                  <c:v>1.2000000000000028</c:v>
                </c:pt>
                <c:pt idx="239">
                  <c:v>-1</c:v>
                </c:pt>
                <c:pt idx="240">
                  <c:v>-0.39999999999999858</c:v>
                </c:pt>
                <c:pt idx="241">
                  <c:v>0.69999999999999574</c:v>
                </c:pt>
                <c:pt idx="242">
                  <c:v>0.40000000000000568</c:v>
                </c:pt>
                <c:pt idx="243">
                  <c:v>-0.80000000000000426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 w="3175">
                    <a:solidFill>
                      <a:schemeClr val="tx1"/>
                    </a:solidFill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2F44-4416-B48E-96C1DC529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97984799"/>
        <c:axId val="1497982719"/>
      </c:barChart>
      <c:dateAx>
        <c:axId val="149798479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2">
                <a:lumMod val="40000"/>
                <a:lumOff val="6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2719"/>
        <c:crossesAt val="0"/>
        <c:auto val="1"/>
        <c:lblOffset val="100"/>
        <c:baseTimeUnit val="months"/>
      </c:dateAx>
      <c:valAx>
        <c:axId val="149798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40000"/>
                  <a:lumOff val="60000"/>
                  <a:alpha val="3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solidFill>
                  <a:schemeClr val="bg1"/>
                </a:solidFill>
              </a:rPr>
              <a:t>Caixin Manufacturing PMI vs China Nominal GDP</a:t>
            </a:r>
            <a:r>
              <a:rPr lang="en-GB" sz="1200" baseline="0">
                <a:solidFill>
                  <a:schemeClr val="bg1"/>
                </a:solidFill>
              </a:rPr>
              <a:t> Growth YoY%</a:t>
            </a:r>
            <a:endParaRPr lang="en-GB" sz="12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'Caixin PMI'!$B$1</c:f>
              <c:strCache>
                <c:ptCount val="1"/>
                <c:pt idx="0">
                  <c:v>Caixin China Manufacturing PMI</c:v>
                </c:pt>
              </c:strCache>
            </c:strRef>
          </c:tx>
          <c:spPr>
            <a:ln w="158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'Caixin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44408</c:v>
                </c:pt>
                <c:pt idx="199">
                  <c:v>44439</c:v>
                </c:pt>
                <c:pt idx="200">
                  <c:v>44469</c:v>
                </c:pt>
                <c:pt idx="201">
                  <c:v>44500</c:v>
                </c:pt>
                <c:pt idx="202">
                  <c:v>44530</c:v>
                </c:pt>
                <c:pt idx="203">
                  <c:v>44561</c:v>
                </c:pt>
                <c:pt idx="204">
                  <c:v>44592</c:v>
                </c:pt>
                <c:pt idx="205">
                  <c:v>44620</c:v>
                </c:pt>
                <c:pt idx="206">
                  <c:v>44651</c:v>
                </c:pt>
                <c:pt idx="207">
                  <c:v>44681</c:v>
                </c:pt>
                <c:pt idx="208">
                  <c:v>44712</c:v>
                </c:pt>
                <c:pt idx="209">
                  <c:v>44742</c:v>
                </c:pt>
                <c:pt idx="210">
                  <c:v>44773</c:v>
                </c:pt>
                <c:pt idx="211">
                  <c:v>44804</c:v>
                </c:pt>
                <c:pt idx="212">
                  <c:v>44834</c:v>
                </c:pt>
                <c:pt idx="213">
                  <c:v>44865</c:v>
                </c:pt>
                <c:pt idx="214">
                  <c:v>44895</c:v>
                </c:pt>
                <c:pt idx="215">
                  <c:v>44926</c:v>
                </c:pt>
                <c:pt idx="216">
                  <c:v>44957</c:v>
                </c:pt>
                <c:pt idx="217">
                  <c:v>44985</c:v>
                </c:pt>
                <c:pt idx="218">
                  <c:v>45016</c:v>
                </c:pt>
                <c:pt idx="219">
                  <c:v>45046</c:v>
                </c:pt>
                <c:pt idx="220">
                  <c:v>45077</c:v>
                </c:pt>
                <c:pt idx="221">
                  <c:v>45107</c:v>
                </c:pt>
                <c:pt idx="222">
                  <c:v>45138</c:v>
                </c:pt>
                <c:pt idx="223">
                  <c:v>45169</c:v>
                </c:pt>
                <c:pt idx="224">
                  <c:v>45199</c:v>
                </c:pt>
                <c:pt idx="225">
                  <c:v>45230</c:v>
                </c:pt>
                <c:pt idx="226">
                  <c:v>45260</c:v>
                </c:pt>
                <c:pt idx="227">
                  <c:v>45291</c:v>
                </c:pt>
                <c:pt idx="228">
                  <c:v>45322</c:v>
                </c:pt>
                <c:pt idx="229">
                  <c:v>45351</c:v>
                </c:pt>
                <c:pt idx="230">
                  <c:v>45382</c:v>
                </c:pt>
                <c:pt idx="231">
                  <c:v>45412</c:v>
                </c:pt>
                <c:pt idx="232">
                  <c:v>45443</c:v>
                </c:pt>
                <c:pt idx="233">
                  <c:v>45473</c:v>
                </c:pt>
                <c:pt idx="234">
                  <c:v>45504</c:v>
                </c:pt>
                <c:pt idx="235">
                  <c:v>45535</c:v>
                </c:pt>
                <c:pt idx="236">
                  <c:v>45565</c:v>
                </c:pt>
                <c:pt idx="237">
                  <c:v>45596</c:v>
                </c:pt>
                <c:pt idx="238">
                  <c:v>45626</c:v>
                </c:pt>
                <c:pt idx="239">
                  <c:v>45657</c:v>
                </c:pt>
                <c:pt idx="240">
                  <c:v>45688</c:v>
                </c:pt>
                <c:pt idx="241">
                  <c:v>45716</c:v>
                </c:pt>
                <c:pt idx="242">
                  <c:v>45747</c:v>
                </c:pt>
                <c:pt idx="243">
                  <c:v>45777</c:v>
                </c:pt>
              </c:numCache>
            </c:numRef>
          </c:cat>
          <c:val>
            <c:numRef>
              <c:f>'Caixin PMI'!$B$2:$B$1000</c:f>
              <c:numCache>
                <c:formatCode>0.0</c:formatCode>
                <c:ptCount val="999"/>
                <c:pt idx="0">
                  <c:v>52.1</c:v>
                </c:pt>
                <c:pt idx="1">
                  <c:v>52.9</c:v>
                </c:pt>
                <c:pt idx="2">
                  <c:v>55.2</c:v>
                </c:pt>
                <c:pt idx="3">
                  <c:v>54.4</c:v>
                </c:pt>
                <c:pt idx="4">
                  <c:v>53.3</c:v>
                </c:pt>
                <c:pt idx="5">
                  <c:v>51</c:v>
                </c:pt>
                <c:pt idx="6">
                  <c:v>51.5</c:v>
                </c:pt>
                <c:pt idx="7">
                  <c:v>50.6</c:v>
                </c:pt>
                <c:pt idx="8">
                  <c:v>50.9</c:v>
                </c:pt>
                <c:pt idx="9">
                  <c:v>50.1</c:v>
                </c:pt>
                <c:pt idx="10">
                  <c:v>49.8</c:v>
                </c:pt>
                <c:pt idx="11">
                  <c:v>50.1</c:v>
                </c:pt>
                <c:pt idx="12">
                  <c:v>50.2</c:v>
                </c:pt>
                <c:pt idx="13">
                  <c:v>50.7</c:v>
                </c:pt>
                <c:pt idx="14">
                  <c:v>51</c:v>
                </c:pt>
                <c:pt idx="15">
                  <c:v>52.7</c:v>
                </c:pt>
                <c:pt idx="16">
                  <c:v>52.8</c:v>
                </c:pt>
                <c:pt idx="17">
                  <c:v>52.9</c:v>
                </c:pt>
                <c:pt idx="18">
                  <c:v>53</c:v>
                </c:pt>
                <c:pt idx="19">
                  <c:v>52.6</c:v>
                </c:pt>
                <c:pt idx="20">
                  <c:v>52.4</c:v>
                </c:pt>
                <c:pt idx="21">
                  <c:v>52.1</c:v>
                </c:pt>
                <c:pt idx="22">
                  <c:v>53</c:v>
                </c:pt>
                <c:pt idx="23">
                  <c:v>52.4</c:v>
                </c:pt>
                <c:pt idx="24">
                  <c:v>52</c:v>
                </c:pt>
                <c:pt idx="25">
                  <c:v>53</c:v>
                </c:pt>
                <c:pt idx="26">
                  <c:v>52.3</c:v>
                </c:pt>
                <c:pt idx="27">
                  <c:v>53.3</c:v>
                </c:pt>
                <c:pt idx="28">
                  <c:v>54.1</c:v>
                </c:pt>
                <c:pt idx="29">
                  <c:v>55</c:v>
                </c:pt>
                <c:pt idx="30">
                  <c:v>53.2</c:v>
                </c:pt>
                <c:pt idx="31">
                  <c:v>53.4</c:v>
                </c:pt>
                <c:pt idx="32">
                  <c:v>55</c:v>
                </c:pt>
                <c:pt idx="33">
                  <c:v>55.2</c:v>
                </c:pt>
                <c:pt idx="34">
                  <c:v>52.8</c:v>
                </c:pt>
                <c:pt idx="35">
                  <c:v>53.3</c:v>
                </c:pt>
                <c:pt idx="36">
                  <c:v>53.2</c:v>
                </c:pt>
                <c:pt idx="37">
                  <c:v>52.8</c:v>
                </c:pt>
                <c:pt idx="38">
                  <c:v>54.4</c:v>
                </c:pt>
                <c:pt idx="39">
                  <c:v>55.4</c:v>
                </c:pt>
                <c:pt idx="40">
                  <c:v>54.7</c:v>
                </c:pt>
                <c:pt idx="41">
                  <c:v>53.3</c:v>
                </c:pt>
                <c:pt idx="42">
                  <c:v>53.3</c:v>
                </c:pt>
                <c:pt idx="43">
                  <c:v>49.2</c:v>
                </c:pt>
                <c:pt idx="44">
                  <c:v>47.7</c:v>
                </c:pt>
                <c:pt idx="45">
                  <c:v>45.2</c:v>
                </c:pt>
                <c:pt idx="46">
                  <c:v>40.9</c:v>
                </c:pt>
                <c:pt idx="47">
                  <c:v>41.2</c:v>
                </c:pt>
                <c:pt idx="48">
                  <c:v>42.2</c:v>
                </c:pt>
                <c:pt idx="49">
                  <c:v>45.1</c:v>
                </c:pt>
                <c:pt idx="50">
                  <c:v>44.8</c:v>
                </c:pt>
                <c:pt idx="51">
                  <c:v>50.1</c:v>
                </c:pt>
                <c:pt idx="52">
                  <c:v>51.2</c:v>
                </c:pt>
                <c:pt idx="53">
                  <c:v>51.8</c:v>
                </c:pt>
                <c:pt idx="54">
                  <c:v>52.8</c:v>
                </c:pt>
                <c:pt idx="55">
                  <c:v>55.1</c:v>
                </c:pt>
                <c:pt idx="56">
                  <c:v>55</c:v>
                </c:pt>
                <c:pt idx="57">
                  <c:v>55.4</c:v>
                </c:pt>
                <c:pt idx="58">
                  <c:v>55.7</c:v>
                </c:pt>
                <c:pt idx="59">
                  <c:v>56.1</c:v>
                </c:pt>
                <c:pt idx="60">
                  <c:v>57.4</c:v>
                </c:pt>
                <c:pt idx="61">
                  <c:v>55.8</c:v>
                </c:pt>
                <c:pt idx="62">
                  <c:v>57</c:v>
                </c:pt>
                <c:pt idx="63">
                  <c:v>55.4</c:v>
                </c:pt>
                <c:pt idx="64">
                  <c:v>52.7</c:v>
                </c:pt>
                <c:pt idx="65">
                  <c:v>50.4</c:v>
                </c:pt>
                <c:pt idx="66">
                  <c:v>49.4</c:v>
                </c:pt>
                <c:pt idx="67">
                  <c:v>51.9</c:v>
                </c:pt>
                <c:pt idx="68">
                  <c:v>52.9</c:v>
                </c:pt>
                <c:pt idx="69">
                  <c:v>54.8</c:v>
                </c:pt>
                <c:pt idx="70">
                  <c:v>55.3</c:v>
                </c:pt>
                <c:pt idx="71">
                  <c:v>54.4</c:v>
                </c:pt>
                <c:pt idx="72">
                  <c:v>54.5</c:v>
                </c:pt>
                <c:pt idx="73">
                  <c:v>51.7</c:v>
                </c:pt>
                <c:pt idx="74">
                  <c:v>51.8</c:v>
                </c:pt>
                <c:pt idx="75">
                  <c:v>51.8</c:v>
                </c:pt>
                <c:pt idx="76">
                  <c:v>51.6</c:v>
                </c:pt>
                <c:pt idx="77">
                  <c:v>50.1</c:v>
                </c:pt>
                <c:pt idx="78">
                  <c:v>49.3</c:v>
                </c:pt>
                <c:pt idx="79">
                  <c:v>49.9</c:v>
                </c:pt>
                <c:pt idx="80">
                  <c:v>49.9</c:v>
                </c:pt>
                <c:pt idx="81">
                  <c:v>51</c:v>
                </c:pt>
                <c:pt idx="82">
                  <c:v>47.7</c:v>
                </c:pt>
                <c:pt idx="83">
                  <c:v>48.7</c:v>
                </c:pt>
                <c:pt idx="84">
                  <c:v>48.8</c:v>
                </c:pt>
                <c:pt idx="85">
                  <c:v>49.6</c:v>
                </c:pt>
                <c:pt idx="86">
                  <c:v>48.3</c:v>
                </c:pt>
                <c:pt idx="87">
                  <c:v>49.3</c:v>
                </c:pt>
                <c:pt idx="88">
                  <c:v>48.4</c:v>
                </c:pt>
                <c:pt idx="89">
                  <c:v>48.2</c:v>
                </c:pt>
                <c:pt idx="90">
                  <c:v>49.3</c:v>
                </c:pt>
                <c:pt idx="91">
                  <c:v>47.7</c:v>
                </c:pt>
                <c:pt idx="92">
                  <c:v>47.9</c:v>
                </c:pt>
                <c:pt idx="93">
                  <c:v>49.5</c:v>
                </c:pt>
                <c:pt idx="94">
                  <c:v>50.5</c:v>
                </c:pt>
                <c:pt idx="95">
                  <c:v>51.5</c:v>
                </c:pt>
                <c:pt idx="96">
                  <c:v>52.3</c:v>
                </c:pt>
                <c:pt idx="97">
                  <c:v>50.4</c:v>
                </c:pt>
                <c:pt idx="98">
                  <c:v>51.6</c:v>
                </c:pt>
                <c:pt idx="99">
                  <c:v>50.4</c:v>
                </c:pt>
                <c:pt idx="100">
                  <c:v>49.2</c:v>
                </c:pt>
                <c:pt idx="101">
                  <c:v>48.2</c:v>
                </c:pt>
                <c:pt idx="102">
                  <c:v>47.7</c:v>
                </c:pt>
                <c:pt idx="103">
                  <c:v>50.1</c:v>
                </c:pt>
                <c:pt idx="104">
                  <c:v>50.2</c:v>
                </c:pt>
                <c:pt idx="105">
                  <c:v>50.9</c:v>
                </c:pt>
                <c:pt idx="106">
                  <c:v>50.8</c:v>
                </c:pt>
                <c:pt idx="107">
                  <c:v>50.5</c:v>
                </c:pt>
                <c:pt idx="108">
                  <c:v>49.5</c:v>
                </c:pt>
                <c:pt idx="109">
                  <c:v>48.5</c:v>
                </c:pt>
                <c:pt idx="110">
                  <c:v>48</c:v>
                </c:pt>
                <c:pt idx="111">
                  <c:v>48.1</c:v>
                </c:pt>
                <c:pt idx="112">
                  <c:v>49.4</c:v>
                </c:pt>
                <c:pt idx="113">
                  <c:v>50.7</c:v>
                </c:pt>
                <c:pt idx="114">
                  <c:v>51.7</c:v>
                </c:pt>
                <c:pt idx="115">
                  <c:v>50.2</c:v>
                </c:pt>
                <c:pt idx="116">
                  <c:v>50.2</c:v>
                </c:pt>
                <c:pt idx="117">
                  <c:v>50.4</c:v>
                </c:pt>
                <c:pt idx="118">
                  <c:v>50</c:v>
                </c:pt>
                <c:pt idx="119">
                  <c:v>49.6</c:v>
                </c:pt>
                <c:pt idx="120">
                  <c:v>49.7</c:v>
                </c:pt>
                <c:pt idx="121">
                  <c:v>50.7</c:v>
                </c:pt>
                <c:pt idx="122">
                  <c:v>49.6</c:v>
                </c:pt>
                <c:pt idx="123">
                  <c:v>48.9</c:v>
                </c:pt>
                <c:pt idx="124">
                  <c:v>49.2</c:v>
                </c:pt>
                <c:pt idx="125">
                  <c:v>49.4</c:v>
                </c:pt>
                <c:pt idx="126">
                  <c:v>47.8</c:v>
                </c:pt>
                <c:pt idx="127">
                  <c:v>47.3</c:v>
                </c:pt>
                <c:pt idx="128">
                  <c:v>47.2</c:v>
                </c:pt>
                <c:pt idx="129">
                  <c:v>48.3</c:v>
                </c:pt>
                <c:pt idx="130">
                  <c:v>48.6</c:v>
                </c:pt>
                <c:pt idx="131">
                  <c:v>48.2</c:v>
                </c:pt>
                <c:pt idx="132">
                  <c:v>48.4</c:v>
                </c:pt>
                <c:pt idx="133">
                  <c:v>48</c:v>
                </c:pt>
                <c:pt idx="134">
                  <c:v>49.7</c:v>
                </c:pt>
                <c:pt idx="135">
                  <c:v>49.4</c:v>
                </c:pt>
                <c:pt idx="136">
                  <c:v>49.2</c:v>
                </c:pt>
                <c:pt idx="137">
                  <c:v>48.6</c:v>
                </c:pt>
                <c:pt idx="138">
                  <c:v>50.6</c:v>
                </c:pt>
                <c:pt idx="139">
                  <c:v>50</c:v>
                </c:pt>
                <c:pt idx="140">
                  <c:v>50.1</c:v>
                </c:pt>
                <c:pt idx="141">
                  <c:v>51.2</c:v>
                </c:pt>
                <c:pt idx="142">
                  <c:v>50.9</c:v>
                </c:pt>
                <c:pt idx="143">
                  <c:v>51.9</c:v>
                </c:pt>
                <c:pt idx="144">
                  <c:v>51</c:v>
                </c:pt>
                <c:pt idx="145">
                  <c:v>51.7</c:v>
                </c:pt>
                <c:pt idx="146">
                  <c:v>51.2</c:v>
                </c:pt>
                <c:pt idx="147">
                  <c:v>50.3</c:v>
                </c:pt>
                <c:pt idx="148">
                  <c:v>49.6</c:v>
                </c:pt>
                <c:pt idx="149">
                  <c:v>50.4</c:v>
                </c:pt>
                <c:pt idx="150">
                  <c:v>51.1</c:v>
                </c:pt>
                <c:pt idx="151">
                  <c:v>51.6</c:v>
                </c:pt>
                <c:pt idx="152">
                  <c:v>51</c:v>
                </c:pt>
                <c:pt idx="153">
                  <c:v>51</c:v>
                </c:pt>
                <c:pt idx="154">
                  <c:v>50.8</c:v>
                </c:pt>
                <c:pt idx="155">
                  <c:v>51.5</c:v>
                </c:pt>
                <c:pt idx="156">
                  <c:v>51.5</c:v>
                </c:pt>
                <c:pt idx="157">
                  <c:v>51.6</c:v>
                </c:pt>
                <c:pt idx="158">
                  <c:v>51</c:v>
                </c:pt>
                <c:pt idx="159">
                  <c:v>51.1</c:v>
                </c:pt>
                <c:pt idx="160">
                  <c:v>51.1</c:v>
                </c:pt>
                <c:pt idx="161">
                  <c:v>51</c:v>
                </c:pt>
                <c:pt idx="162">
                  <c:v>50.8</c:v>
                </c:pt>
                <c:pt idx="163">
                  <c:v>50.6</c:v>
                </c:pt>
                <c:pt idx="164">
                  <c:v>50</c:v>
                </c:pt>
                <c:pt idx="165">
                  <c:v>50.1</c:v>
                </c:pt>
                <c:pt idx="166">
                  <c:v>50.2</c:v>
                </c:pt>
                <c:pt idx="167">
                  <c:v>49.7</c:v>
                </c:pt>
                <c:pt idx="168">
                  <c:v>48.3</c:v>
                </c:pt>
                <c:pt idx="169">
                  <c:v>49.9</c:v>
                </c:pt>
                <c:pt idx="170">
                  <c:v>50.8</c:v>
                </c:pt>
                <c:pt idx="171">
                  <c:v>51.7</c:v>
                </c:pt>
                <c:pt idx="172">
                  <c:v>50.2</c:v>
                </c:pt>
                <c:pt idx="173">
                  <c:v>49.4</c:v>
                </c:pt>
                <c:pt idx="174">
                  <c:v>49.9</c:v>
                </c:pt>
                <c:pt idx="175">
                  <c:v>50.4</c:v>
                </c:pt>
                <c:pt idx="176">
                  <c:v>51.4</c:v>
                </c:pt>
                <c:pt idx="177">
                  <c:v>51.9</c:v>
                </c:pt>
                <c:pt idx="178">
                  <c:v>51.8</c:v>
                </c:pt>
                <c:pt idx="179">
                  <c:v>51.5</c:v>
                </c:pt>
                <c:pt idx="180">
                  <c:v>51.1</c:v>
                </c:pt>
                <c:pt idx="181">
                  <c:v>40.299999999999997</c:v>
                </c:pt>
                <c:pt idx="182">
                  <c:v>50.1</c:v>
                </c:pt>
                <c:pt idx="183">
                  <c:v>49.4</c:v>
                </c:pt>
                <c:pt idx="184">
                  <c:v>50.7</c:v>
                </c:pt>
                <c:pt idx="185">
                  <c:v>51.2</c:v>
                </c:pt>
                <c:pt idx="186">
                  <c:v>52.8</c:v>
                </c:pt>
                <c:pt idx="187">
                  <c:v>53.1</c:v>
                </c:pt>
                <c:pt idx="188">
                  <c:v>53</c:v>
                </c:pt>
                <c:pt idx="189">
                  <c:v>53.6</c:v>
                </c:pt>
                <c:pt idx="190">
                  <c:v>54.9</c:v>
                </c:pt>
                <c:pt idx="191">
                  <c:v>53</c:v>
                </c:pt>
                <c:pt idx="192">
                  <c:v>51.5</c:v>
                </c:pt>
                <c:pt idx="193">
                  <c:v>50.9</c:v>
                </c:pt>
                <c:pt idx="194" formatCode="General">
                  <c:v>50.6</c:v>
                </c:pt>
                <c:pt idx="195" formatCode="General">
                  <c:v>51.9</c:v>
                </c:pt>
                <c:pt idx="196" formatCode="General">
                  <c:v>52</c:v>
                </c:pt>
                <c:pt idx="197" formatCode="General">
                  <c:v>51.3</c:v>
                </c:pt>
                <c:pt idx="198" formatCode="General">
                  <c:v>50.3</c:v>
                </c:pt>
                <c:pt idx="199" formatCode="General">
                  <c:v>49.2</c:v>
                </c:pt>
                <c:pt idx="200" formatCode="General">
                  <c:v>50</c:v>
                </c:pt>
                <c:pt idx="201" formatCode="General">
                  <c:v>50.6</c:v>
                </c:pt>
                <c:pt idx="202" formatCode="General">
                  <c:v>49.9</c:v>
                </c:pt>
                <c:pt idx="203" formatCode="General">
                  <c:v>50.9</c:v>
                </c:pt>
                <c:pt idx="204" formatCode="General">
                  <c:v>49.1</c:v>
                </c:pt>
                <c:pt idx="205" formatCode="General">
                  <c:v>50.4</c:v>
                </c:pt>
                <c:pt idx="206" formatCode="General">
                  <c:v>48.1</c:v>
                </c:pt>
                <c:pt idx="207" formatCode="General">
                  <c:v>46</c:v>
                </c:pt>
                <c:pt idx="208" formatCode="General">
                  <c:v>48.1</c:v>
                </c:pt>
                <c:pt idx="209" formatCode="General">
                  <c:v>51.7</c:v>
                </c:pt>
                <c:pt idx="210" formatCode="General">
                  <c:v>50.4</c:v>
                </c:pt>
                <c:pt idx="211" formatCode="General">
                  <c:v>49.5</c:v>
                </c:pt>
                <c:pt idx="212" formatCode="General">
                  <c:v>48.1</c:v>
                </c:pt>
                <c:pt idx="213" formatCode="General">
                  <c:v>49.2</c:v>
                </c:pt>
                <c:pt idx="214" formatCode="General">
                  <c:v>49.4</c:v>
                </c:pt>
                <c:pt idx="215" formatCode="General">
                  <c:v>49</c:v>
                </c:pt>
                <c:pt idx="216" formatCode="General">
                  <c:v>49.2</c:v>
                </c:pt>
                <c:pt idx="217" formatCode="General">
                  <c:v>51.6</c:v>
                </c:pt>
                <c:pt idx="218" formatCode="General">
                  <c:v>50.9</c:v>
                </c:pt>
                <c:pt idx="219" formatCode="General">
                  <c:v>50.5</c:v>
                </c:pt>
                <c:pt idx="220" formatCode="General">
                  <c:v>50.9</c:v>
                </c:pt>
                <c:pt idx="221" formatCode="General">
                  <c:v>50.5</c:v>
                </c:pt>
                <c:pt idx="222" formatCode="General">
                  <c:v>49.2</c:v>
                </c:pt>
                <c:pt idx="223" formatCode="General">
                  <c:v>51</c:v>
                </c:pt>
                <c:pt idx="224" formatCode="General">
                  <c:v>50.6</c:v>
                </c:pt>
                <c:pt idx="225" formatCode="General">
                  <c:v>49.5</c:v>
                </c:pt>
                <c:pt idx="226" formatCode="General">
                  <c:v>50.7</c:v>
                </c:pt>
                <c:pt idx="227" formatCode="General">
                  <c:v>50.8</c:v>
                </c:pt>
                <c:pt idx="228" formatCode="General">
                  <c:v>50.8</c:v>
                </c:pt>
                <c:pt idx="229" formatCode="General">
                  <c:v>50.9</c:v>
                </c:pt>
                <c:pt idx="230" formatCode="General">
                  <c:v>51.1</c:v>
                </c:pt>
                <c:pt idx="231" formatCode="General">
                  <c:v>51.4</c:v>
                </c:pt>
                <c:pt idx="232" formatCode="General">
                  <c:v>51.7</c:v>
                </c:pt>
                <c:pt idx="233" formatCode="General">
                  <c:v>51.8</c:v>
                </c:pt>
                <c:pt idx="234" formatCode="General">
                  <c:v>49.8</c:v>
                </c:pt>
                <c:pt idx="235" formatCode="General">
                  <c:v>50.4</c:v>
                </c:pt>
                <c:pt idx="236" formatCode="General">
                  <c:v>49.3</c:v>
                </c:pt>
                <c:pt idx="237" formatCode="General">
                  <c:v>50.3</c:v>
                </c:pt>
                <c:pt idx="238" formatCode="General">
                  <c:v>51.5</c:v>
                </c:pt>
                <c:pt idx="239" formatCode="General">
                  <c:v>50.5</c:v>
                </c:pt>
                <c:pt idx="240" formatCode="General">
                  <c:v>50.1</c:v>
                </c:pt>
                <c:pt idx="241" formatCode="General">
                  <c:v>50.8</c:v>
                </c:pt>
                <c:pt idx="242" formatCode="General">
                  <c:v>51.2</c:v>
                </c:pt>
                <c:pt idx="243" formatCode="General">
                  <c:v>50.4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CE-4C42-BA81-1D700C39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7984799"/>
        <c:axId val="1497982719"/>
      </c:lineChart>
      <c:lineChart>
        <c:grouping val="standard"/>
        <c:varyColors val="0"/>
        <c:ser>
          <c:idx val="1"/>
          <c:order val="1"/>
          <c:tx>
            <c:strRef>
              <c:f>'Caixin PMI'!$D$1</c:f>
              <c:strCache>
                <c:ptCount val="1"/>
                <c:pt idx="0">
                  <c:v>China Nominal GDP YoY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'Caixin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44408</c:v>
                </c:pt>
                <c:pt idx="199">
                  <c:v>44439</c:v>
                </c:pt>
                <c:pt idx="200">
                  <c:v>44469</c:v>
                </c:pt>
                <c:pt idx="201">
                  <c:v>44500</c:v>
                </c:pt>
                <c:pt idx="202">
                  <c:v>44530</c:v>
                </c:pt>
                <c:pt idx="203">
                  <c:v>44561</c:v>
                </c:pt>
                <c:pt idx="204">
                  <c:v>44592</c:v>
                </c:pt>
                <c:pt idx="205">
                  <c:v>44620</c:v>
                </c:pt>
                <c:pt idx="206">
                  <c:v>44651</c:v>
                </c:pt>
                <c:pt idx="207">
                  <c:v>44681</c:v>
                </c:pt>
                <c:pt idx="208">
                  <c:v>44712</c:v>
                </c:pt>
                <c:pt idx="209">
                  <c:v>44742</c:v>
                </c:pt>
                <c:pt idx="210">
                  <c:v>44773</c:v>
                </c:pt>
                <c:pt idx="211">
                  <c:v>44804</c:v>
                </c:pt>
                <c:pt idx="212">
                  <c:v>44834</c:v>
                </c:pt>
                <c:pt idx="213">
                  <c:v>44865</c:v>
                </c:pt>
                <c:pt idx="214">
                  <c:v>44895</c:v>
                </c:pt>
                <c:pt idx="215">
                  <c:v>44926</c:v>
                </c:pt>
                <c:pt idx="216">
                  <c:v>44957</c:v>
                </c:pt>
                <c:pt idx="217">
                  <c:v>44985</c:v>
                </c:pt>
                <c:pt idx="218">
                  <c:v>45016</c:v>
                </c:pt>
                <c:pt idx="219">
                  <c:v>45046</c:v>
                </c:pt>
                <c:pt idx="220">
                  <c:v>45077</c:v>
                </c:pt>
                <c:pt idx="221">
                  <c:v>45107</c:v>
                </c:pt>
                <c:pt idx="222">
                  <c:v>45138</c:v>
                </c:pt>
                <c:pt idx="223">
                  <c:v>45169</c:v>
                </c:pt>
                <c:pt idx="224">
                  <c:v>45199</c:v>
                </c:pt>
                <c:pt idx="225">
                  <c:v>45230</c:v>
                </c:pt>
                <c:pt idx="226">
                  <c:v>45260</c:v>
                </c:pt>
                <c:pt idx="227">
                  <c:v>45291</c:v>
                </c:pt>
                <c:pt idx="228">
                  <c:v>45322</c:v>
                </c:pt>
                <c:pt idx="229">
                  <c:v>45351</c:v>
                </c:pt>
                <c:pt idx="230">
                  <c:v>45382</c:v>
                </c:pt>
                <c:pt idx="231">
                  <c:v>45412</c:v>
                </c:pt>
                <c:pt idx="232">
                  <c:v>45443</c:v>
                </c:pt>
                <c:pt idx="233">
                  <c:v>45473</c:v>
                </c:pt>
                <c:pt idx="234">
                  <c:v>45504</c:v>
                </c:pt>
                <c:pt idx="235">
                  <c:v>45535</c:v>
                </c:pt>
                <c:pt idx="236">
                  <c:v>45565</c:v>
                </c:pt>
                <c:pt idx="237">
                  <c:v>45596</c:v>
                </c:pt>
                <c:pt idx="238">
                  <c:v>45626</c:v>
                </c:pt>
                <c:pt idx="239">
                  <c:v>45657</c:v>
                </c:pt>
                <c:pt idx="240">
                  <c:v>45688</c:v>
                </c:pt>
                <c:pt idx="241">
                  <c:v>45716</c:v>
                </c:pt>
                <c:pt idx="242">
                  <c:v>45747</c:v>
                </c:pt>
                <c:pt idx="243">
                  <c:v>45777</c:v>
                </c:pt>
              </c:numCache>
            </c:numRef>
          </c:cat>
          <c:val>
            <c:numRef>
              <c:f>'Caixin PMI'!$D$2:$D$1000</c:f>
              <c:numCache>
                <c:formatCode>0.00%</c:formatCode>
                <c:ptCount val="999"/>
                <c:pt idx="2">
                  <c:v>0.1710455469161607</c:v>
                </c:pt>
                <c:pt idx="5">
                  <c:v>0.15742051843889526</c:v>
                </c:pt>
                <c:pt idx="8">
                  <c:v>0.14795842790586566</c:v>
                </c:pt>
                <c:pt idx="11">
                  <c:v>0.15586288345264632</c:v>
                </c:pt>
                <c:pt idx="14">
                  <c:v>0.16378391874086895</c:v>
                </c:pt>
                <c:pt idx="17">
                  <c:v>0.17592441693028626</c:v>
                </c:pt>
                <c:pt idx="20">
                  <c:v>0.1668525926265092</c:v>
                </c:pt>
                <c:pt idx="23">
                  <c:v>0.1776369371103641</c:v>
                </c:pt>
                <c:pt idx="26">
                  <c:v>0.21411715226991279</c:v>
                </c:pt>
                <c:pt idx="29">
                  <c:v>0.22987547770882011</c:v>
                </c:pt>
                <c:pt idx="32">
                  <c:v>0.23931992858251294</c:v>
                </c:pt>
                <c:pt idx="35">
                  <c:v>0.23651872948809838</c:v>
                </c:pt>
                <c:pt idx="38">
                  <c:v>0.21368876105900525</c:v>
                </c:pt>
                <c:pt idx="41">
                  <c:v>0.21503328105511454</c:v>
                </c:pt>
                <c:pt idx="44">
                  <c:v>0.1867819193720397</c:v>
                </c:pt>
                <c:pt idx="47">
                  <c:v>0.12749191870272125</c:v>
                </c:pt>
                <c:pt idx="50">
                  <c:v>6.6388366756229944E-2</c:v>
                </c:pt>
                <c:pt idx="53">
                  <c:v>6.5479381744541376E-2</c:v>
                </c:pt>
                <c:pt idx="56">
                  <c:v>8.9580293984605763E-2</c:v>
                </c:pt>
                <c:pt idx="59">
                  <c:v>0.13671856503455504</c:v>
                </c:pt>
                <c:pt idx="62">
                  <c:v>0.18278245777191438</c:v>
                </c:pt>
                <c:pt idx="65">
                  <c:v>0.18459968187270603</c:v>
                </c:pt>
                <c:pt idx="68">
                  <c:v>0.17938070206095036</c:v>
                </c:pt>
                <c:pt idx="71">
                  <c:v>0.1832963388339095</c:v>
                </c:pt>
                <c:pt idx="74">
                  <c:v>0.19392397598664246</c:v>
                </c:pt>
                <c:pt idx="77">
                  <c:v>0.19676911524609597</c:v>
                </c:pt>
                <c:pt idx="80">
                  <c:v>0.19439204180299474</c:v>
                </c:pt>
                <c:pt idx="83">
                  <c:v>0.15678318419402748</c:v>
                </c:pt>
                <c:pt idx="86">
                  <c:v>0.12336280593740412</c:v>
                </c:pt>
                <c:pt idx="89">
                  <c:v>0.10450065982090218</c:v>
                </c:pt>
                <c:pt idx="92">
                  <c:v>9.1080907253508592E-2</c:v>
                </c:pt>
                <c:pt idx="95">
                  <c:v>9.9990508078639406E-2</c:v>
                </c:pt>
                <c:pt idx="98">
                  <c:v>0.1030355085652741</c:v>
                </c:pt>
                <c:pt idx="101">
                  <c:v>9.2887939896710847E-2</c:v>
                </c:pt>
                <c:pt idx="104">
                  <c:v>0.1023473165249229</c:v>
                </c:pt>
                <c:pt idx="107">
                  <c:v>0.10513200537506906</c:v>
                </c:pt>
                <c:pt idx="110">
                  <c:v>8.7371455763478378E-2</c:v>
                </c:pt>
                <c:pt idx="113">
                  <c:v>9.0377769586820422E-2</c:v>
                </c:pt>
                <c:pt idx="116">
                  <c:v>8.7122354287501036E-2</c:v>
                </c:pt>
                <c:pt idx="119">
                  <c:v>7.7823335556584716E-2</c:v>
                </c:pt>
                <c:pt idx="122">
                  <c:v>7.372914710023748E-2</c:v>
                </c:pt>
                <c:pt idx="125">
                  <c:v>7.7066463202666524E-2</c:v>
                </c:pt>
                <c:pt idx="128">
                  <c:v>6.7154244470938984E-2</c:v>
                </c:pt>
                <c:pt idx="131">
                  <c:v>6.4945371010939112E-2</c:v>
                </c:pt>
                <c:pt idx="134">
                  <c:v>7.4581557637098284E-2</c:v>
                </c:pt>
                <c:pt idx="137">
                  <c:v>7.6289070820060756E-2</c:v>
                </c:pt>
                <c:pt idx="140">
                  <c:v>8.1614313210194744E-2</c:v>
                </c:pt>
                <c:pt idx="143">
                  <c:v>9.8629142522130619E-2</c:v>
                </c:pt>
                <c:pt idx="146">
                  <c:v>0.11980604642571269</c:v>
                </c:pt>
                <c:pt idx="149">
                  <c:v>0.11323688785843178</c:v>
                </c:pt>
                <c:pt idx="152">
                  <c:v>0.1140182796138014</c:v>
                </c:pt>
                <c:pt idx="155">
                  <c:v>0.11278975564149651</c:v>
                </c:pt>
                <c:pt idx="158">
                  <c:v>0.1108937980740945</c:v>
                </c:pt>
                <c:pt idx="161">
                  <c:v>0.10899661946528449</c:v>
                </c:pt>
                <c:pt idx="164">
                  <c:v>0.10190831963825242</c:v>
                </c:pt>
                <c:pt idx="167">
                  <c:v>9.9309047707437426E-2</c:v>
                </c:pt>
                <c:pt idx="170">
                  <c:v>7.4900623998629845E-2</c:v>
                </c:pt>
                <c:pt idx="173">
                  <c:v>7.8318573402118785E-2</c:v>
                </c:pt>
                <c:pt idx="176">
                  <c:v>7.0677255460406485E-2</c:v>
                </c:pt>
                <c:pt idx="179">
                  <c:v>6.9507269649536907E-2</c:v>
                </c:pt>
                <c:pt idx="182">
                  <c:v>-5.2684024325833856E-2</c:v>
                </c:pt>
                <c:pt idx="185">
                  <c:v>3.0983103287500757E-2</c:v>
                </c:pt>
                <c:pt idx="188">
                  <c:v>5.5487772574222438E-2</c:v>
                </c:pt>
                <c:pt idx="191">
                  <c:v>7.0447763350891313E-2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CE-4C42-BA81-1D700C39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5280447"/>
        <c:axId val="1585291679"/>
      </c:lineChart>
      <c:dateAx>
        <c:axId val="149798479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2">
                <a:lumMod val="40000"/>
                <a:lumOff val="6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2719"/>
        <c:crossesAt val="50"/>
        <c:auto val="1"/>
        <c:lblOffset val="100"/>
        <c:baseTimeUnit val="months"/>
      </c:dateAx>
      <c:valAx>
        <c:axId val="1497982719"/>
        <c:scaling>
          <c:orientation val="minMax"/>
          <c:max val="7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40000"/>
                  <a:lumOff val="60000"/>
                  <a:alpha val="3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accent4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accent4">
                        <a:lumMod val="40000"/>
                        <a:lumOff val="60000"/>
                      </a:schemeClr>
                    </a:solidFill>
                  </a:rPr>
                  <a:t>Caixin PMI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8262734875187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accent4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4799"/>
        <c:crosses val="autoZero"/>
        <c:crossBetween val="between"/>
      </c:valAx>
      <c:valAx>
        <c:axId val="1585291679"/>
        <c:scaling>
          <c:orientation val="minMax"/>
          <c:min val="-5.000000000000001E-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accent1"/>
                    </a:solidFill>
                  </a:rPr>
                  <a:t>China Nominal GDP YoY%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80447"/>
        <c:crosses val="max"/>
        <c:crossBetween val="between"/>
      </c:valAx>
      <c:dateAx>
        <c:axId val="1585280447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585291679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solidFill>
                  <a:schemeClr val="bg1"/>
                </a:solidFill>
              </a:rPr>
              <a:t>Caixin Manufacturing PMI vs China Real GDP (CPI Adj)</a:t>
            </a:r>
            <a:r>
              <a:rPr lang="en-GB" sz="1200" baseline="0">
                <a:solidFill>
                  <a:schemeClr val="bg1"/>
                </a:solidFill>
              </a:rPr>
              <a:t> Growth YoY%</a:t>
            </a:r>
            <a:endParaRPr lang="en-GB" sz="12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'Caixin PMI'!$B$1</c:f>
              <c:strCache>
                <c:ptCount val="1"/>
                <c:pt idx="0">
                  <c:v>Caixin China Manufacturing PMI</c:v>
                </c:pt>
              </c:strCache>
            </c:strRef>
          </c:tx>
          <c:spPr>
            <a:ln w="158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'Caixin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44408</c:v>
                </c:pt>
                <c:pt idx="199">
                  <c:v>44439</c:v>
                </c:pt>
                <c:pt idx="200">
                  <c:v>44469</c:v>
                </c:pt>
                <c:pt idx="201">
                  <c:v>44500</c:v>
                </c:pt>
                <c:pt idx="202">
                  <c:v>44530</c:v>
                </c:pt>
                <c:pt idx="203">
                  <c:v>44561</c:v>
                </c:pt>
                <c:pt idx="204">
                  <c:v>44592</c:v>
                </c:pt>
                <c:pt idx="205">
                  <c:v>44620</c:v>
                </c:pt>
                <c:pt idx="206">
                  <c:v>44651</c:v>
                </c:pt>
                <c:pt idx="207">
                  <c:v>44681</c:v>
                </c:pt>
                <c:pt idx="208">
                  <c:v>44712</c:v>
                </c:pt>
                <c:pt idx="209">
                  <c:v>44742</c:v>
                </c:pt>
                <c:pt idx="210">
                  <c:v>44773</c:v>
                </c:pt>
                <c:pt idx="211">
                  <c:v>44804</c:v>
                </c:pt>
                <c:pt idx="212">
                  <c:v>44834</c:v>
                </c:pt>
                <c:pt idx="213">
                  <c:v>44865</c:v>
                </c:pt>
                <c:pt idx="214">
                  <c:v>44895</c:v>
                </c:pt>
                <c:pt idx="215">
                  <c:v>44926</c:v>
                </c:pt>
                <c:pt idx="216">
                  <c:v>44957</c:v>
                </c:pt>
                <c:pt idx="217">
                  <c:v>44985</c:v>
                </c:pt>
                <c:pt idx="218">
                  <c:v>45016</c:v>
                </c:pt>
                <c:pt idx="219">
                  <c:v>45046</c:v>
                </c:pt>
                <c:pt idx="220">
                  <c:v>45077</c:v>
                </c:pt>
                <c:pt idx="221">
                  <c:v>45107</c:v>
                </c:pt>
                <c:pt idx="222">
                  <c:v>45138</c:v>
                </c:pt>
                <c:pt idx="223">
                  <c:v>45169</c:v>
                </c:pt>
                <c:pt idx="224">
                  <c:v>45199</c:v>
                </c:pt>
                <c:pt idx="225">
                  <c:v>45230</c:v>
                </c:pt>
                <c:pt idx="226">
                  <c:v>45260</c:v>
                </c:pt>
                <c:pt idx="227">
                  <c:v>45291</c:v>
                </c:pt>
                <c:pt idx="228">
                  <c:v>45322</c:v>
                </c:pt>
                <c:pt idx="229">
                  <c:v>45351</c:v>
                </c:pt>
                <c:pt idx="230">
                  <c:v>45382</c:v>
                </c:pt>
                <c:pt idx="231">
                  <c:v>45412</c:v>
                </c:pt>
                <c:pt idx="232">
                  <c:v>45443</c:v>
                </c:pt>
                <c:pt idx="233">
                  <c:v>45473</c:v>
                </c:pt>
                <c:pt idx="234">
                  <c:v>45504</c:v>
                </c:pt>
                <c:pt idx="235">
                  <c:v>45535</c:v>
                </c:pt>
                <c:pt idx="236">
                  <c:v>45565</c:v>
                </c:pt>
                <c:pt idx="237">
                  <c:v>45596</c:v>
                </c:pt>
                <c:pt idx="238">
                  <c:v>45626</c:v>
                </c:pt>
                <c:pt idx="239">
                  <c:v>45657</c:v>
                </c:pt>
                <c:pt idx="240">
                  <c:v>45688</c:v>
                </c:pt>
                <c:pt idx="241">
                  <c:v>45716</c:v>
                </c:pt>
                <c:pt idx="242">
                  <c:v>45747</c:v>
                </c:pt>
                <c:pt idx="243">
                  <c:v>45777</c:v>
                </c:pt>
              </c:numCache>
            </c:numRef>
          </c:cat>
          <c:val>
            <c:numRef>
              <c:f>'Caixin PMI'!$B$2:$B$1000</c:f>
              <c:numCache>
                <c:formatCode>0.0</c:formatCode>
                <c:ptCount val="999"/>
                <c:pt idx="0">
                  <c:v>52.1</c:v>
                </c:pt>
                <c:pt idx="1">
                  <c:v>52.9</c:v>
                </c:pt>
                <c:pt idx="2">
                  <c:v>55.2</c:v>
                </c:pt>
                <c:pt idx="3">
                  <c:v>54.4</c:v>
                </c:pt>
                <c:pt idx="4">
                  <c:v>53.3</c:v>
                </c:pt>
                <c:pt idx="5">
                  <c:v>51</c:v>
                </c:pt>
                <c:pt idx="6">
                  <c:v>51.5</c:v>
                </c:pt>
                <c:pt idx="7">
                  <c:v>50.6</c:v>
                </c:pt>
                <c:pt idx="8">
                  <c:v>50.9</c:v>
                </c:pt>
                <c:pt idx="9">
                  <c:v>50.1</c:v>
                </c:pt>
                <c:pt idx="10">
                  <c:v>49.8</c:v>
                </c:pt>
                <c:pt idx="11">
                  <c:v>50.1</c:v>
                </c:pt>
                <c:pt idx="12">
                  <c:v>50.2</c:v>
                </c:pt>
                <c:pt idx="13">
                  <c:v>50.7</c:v>
                </c:pt>
                <c:pt idx="14">
                  <c:v>51</c:v>
                </c:pt>
                <c:pt idx="15">
                  <c:v>52.7</c:v>
                </c:pt>
                <c:pt idx="16">
                  <c:v>52.8</c:v>
                </c:pt>
                <c:pt idx="17">
                  <c:v>52.9</c:v>
                </c:pt>
                <c:pt idx="18">
                  <c:v>53</c:v>
                </c:pt>
                <c:pt idx="19">
                  <c:v>52.6</c:v>
                </c:pt>
                <c:pt idx="20">
                  <c:v>52.4</c:v>
                </c:pt>
                <c:pt idx="21">
                  <c:v>52.1</c:v>
                </c:pt>
                <c:pt idx="22">
                  <c:v>53</c:v>
                </c:pt>
                <c:pt idx="23">
                  <c:v>52.4</c:v>
                </c:pt>
                <c:pt idx="24">
                  <c:v>52</c:v>
                </c:pt>
                <c:pt idx="25">
                  <c:v>53</c:v>
                </c:pt>
                <c:pt idx="26">
                  <c:v>52.3</c:v>
                </c:pt>
                <c:pt idx="27">
                  <c:v>53.3</c:v>
                </c:pt>
                <c:pt idx="28">
                  <c:v>54.1</c:v>
                </c:pt>
                <c:pt idx="29">
                  <c:v>55</c:v>
                </c:pt>
                <c:pt idx="30">
                  <c:v>53.2</c:v>
                </c:pt>
                <c:pt idx="31">
                  <c:v>53.4</c:v>
                </c:pt>
                <c:pt idx="32">
                  <c:v>55</c:v>
                </c:pt>
                <c:pt idx="33">
                  <c:v>55.2</c:v>
                </c:pt>
                <c:pt idx="34">
                  <c:v>52.8</c:v>
                </c:pt>
                <c:pt idx="35">
                  <c:v>53.3</c:v>
                </c:pt>
                <c:pt idx="36">
                  <c:v>53.2</c:v>
                </c:pt>
                <c:pt idx="37">
                  <c:v>52.8</c:v>
                </c:pt>
                <c:pt idx="38">
                  <c:v>54.4</c:v>
                </c:pt>
                <c:pt idx="39">
                  <c:v>55.4</c:v>
                </c:pt>
                <c:pt idx="40">
                  <c:v>54.7</c:v>
                </c:pt>
                <c:pt idx="41">
                  <c:v>53.3</c:v>
                </c:pt>
                <c:pt idx="42">
                  <c:v>53.3</c:v>
                </c:pt>
                <c:pt idx="43">
                  <c:v>49.2</c:v>
                </c:pt>
                <c:pt idx="44">
                  <c:v>47.7</c:v>
                </c:pt>
                <c:pt idx="45">
                  <c:v>45.2</c:v>
                </c:pt>
                <c:pt idx="46">
                  <c:v>40.9</c:v>
                </c:pt>
                <c:pt idx="47">
                  <c:v>41.2</c:v>
                </c:pt>
                <c:pt idx="48">
                  <c:v>42.2</c:v>
                </c:pt>
                <c:pt idx="49">
                  <c:v>45.1</c:v>
                </c:pt>
                <c:pt idx="50">
                  <c:v>44.8</c:v>
                </c:pt>
                <c:pt idx="51">
                  <c:v>50.1</c:v>
                </c:pt>
                <c:pt idx="52">
                  <c:v>51.2</c:v>
                </c:pt>
                <c:pt idx="53">
                  <c:v>51.8</c:v>
                </c:pt>
                <c:pt idx="54">
                  <c:v>52.8</c:v>
                </c:pt>
                <c:pt idx="55">
                  <c:v>55.1</c:v>
                </c:pt>
                <c:pt idx="56">
                  <c:v>55</c:v>
                </c:pt>
                <c:pt idx="57">
                  <c:v>55.4</c:v>
                </c:pt>
                <c:pt idx="58">
                  <c:v>55.7</c:v>
                </c:pt>
                <c:pt idx="59">
                  <c:v>56.1</c:v>
                </c:pt>
                <c:pt idx="60">
                  <c:v>57.4</c:v>
                </c:pt>
                <c:pt idx="61">
                  <c:v>55.8</c:v>
                </c:pt>
                <c:pt idx="62">
                  <c:v>57</c:v>
                </c:pt>
                <c:pt idx="63">
                  <c:v>55.4</c:v>
                </c:pt>
                <c:pt idx="64">
                  <c:v>52.7</c:v>
                </c:pt>
                <c:pt idx="65">
                  <c:v>50.4</c:v>
                </c:pt>
                <c:pt idx="66">
                  <c:v>49.4</c:v>
                </c:pt>
                <c:pt idx="67">
                  <c:v>51.9</c:v>
                </c:pt>
                <c:pt idx="68">
                  <c:v>52.9</c:v>
                </c:pt>
                <c:pt idx="69">
                  <c:v>54.8</c:v>
                </c:pt>
                <c:pt idx="70">
                  <c:v>55.3</c:v>
                </c:pt>
                <c:pt idx="71">
                  <c:v>54.4</c:v>
                </c:pt>
                <c:pt idx="72">
                  <c:v>54.5</c:v>
                </c:pt>
                <c:pt idx="73">
                  <c:v>51.7</c:v>
                </c:pt>
                <c:pt idx="74">
                  <c:v>51.8</c:v>
                </c:pt>
                <c:pt idx="75">
                  <c:v>51.8</c:v>
                </c:pt>
                <c:pt idx="76">
                  <c:v>51.6</c:v>
                </c:pt>
                <c:pt idx="77">
                  <c:v>50.1</c:v>
                </c:pt>
                <c:pt idx="78">
                  <c:v>49.3</c:v>
                </c:pt>
                <c:pt idx="79">
                  <c:v>49.9</c:v>
                </c:pt>
                <c:pt idx="80">
                  <c:v>49.9</c:v>
                </c:pt>
                <c:pt idx="81">
                  <c:v>51</c:v>
                </c:pt>
                <c:pt idx="82">
                  <c:v>47.7</c:v>
                </c:pt>
                <c:pt idx="83">
                  <c:v>48.7</c:v>
                </c:pt>
                <c:pt idx="84">
                  <c:v>48.8</c:v>
                </c:pt>
                <c:pt idx="85">
                  <c:v>49.6</c:v>
                </c:pt>
                <c:pt idx="86">
                  <c:v>48.3</c:v>
                </c:pt>
                <c:pt idx="87">
                  <c:v>49.3</c:v>
                </c:pt>
                <c:pt idx="88">
                  <c:v>48.4</c:v>
                </c:pt>
                <c:pt idx="89">
                  <c:v>48.2</c:v>
                </c:pt>
                <c:pt idx="90">
                  <c:v>49.3</c:v>
                </c:pt>
                <c:pt idx="91">
                  <c:v>47.7</c:v>
                </c:pt>
                <c:pt idx="92">
                  <c:v>47.9</c:v>
                </c:pt>
                <c:pt idx="93">
                  <c:v>49.5</c:v>
                </c:pt>
                <c:pt idx="94">
                  <c:v>50.5</c:v>
                </c:pt>
                <c:pt idx="95">
                  <c:v>51.5</c:v>
                </c:pt>
                <c:pt idx="96">
                  <c:v>52.3</c:v>
                </c:pt>
                <c:pt idx="97">
                  <c:v>50.4</c:v>
                </c:pt>
                <c:pt idx="98">
                  <c:v>51.6</c:v>
                </c:pt>
                <c:pt idx="99">
                  <c:v>50.4</c:v>
                </c:pt>
                <c:pt idx="100">
                  <c:v>49.2</c:v>
                </c:pt>
                <c:pt idx="101">
                  <c:v>48.2</c:v>
                </c:pt>
                <c:pt idx="102">
                  <c:v>47.7</c:v>
                </c:pt>
                <c:pt idx="103">
                  <c:v>50.1</c:v>
                </c:pt>
                <c:pt idx="104">
                  <c:v>50.2</c:v>
                </c:pt>
                <c:pt idx="105">
                  <c:v>50.9</c:v>
                </c:pt>
                <c:pt idx="106">
                  <c:v>50.8</c:v>
                </c:pt>
                <c:pt idx="107">
                  <c:v>50.5</c:v>
                </c:pt>
                <c:pt idx="108">
                  <c:v>49.5</c:v>
                </c:pt>
                <c:pt idx="109">
                  <c:v>48.5</c:v>
                </c:pt>
                <c:pt idx="110">
                  <c:v>48</c:v>
                </c:pt>
                <c:pt idx="111">
                  <c:v>48.1</c:v>
                </c:pt>
                <c:pt idx="112">
                  <c:v>49.4</c:v>
                </c:pt>
                <c:pt idx="113">
                  <c:v>50.7</c:v>
                </c:pt>
                <c:pt idx="114">
                  <c:v>51.7</c:v>
                </c:pt>
                <c:pt idx="115">
                  <c:v>50.2</c:v>
                </c:pt>
                <c:pt idx="116">
                  <c:v>50.2</c:v>
                </c:pt>
                <c:pt idx="117">
                  <c:v>50.4</c:v>
                </c:pt>
                <c:pt idx="118">
                  <c:v>50</c:v>
                </c:pt>
                <c:pt idx="119">
                  <c:v>49.6</c:v>
                </c:pt>
                <c:pt idx="120">
                  <c:v>49.7</c:v>
                </c:pt>
                <c:pt idx="121">
                  <c:v>50.7</c:v>
                </c:pt>
                <c:pt idx="122">
                  <c:v>49.6</c:v>
                </c:pt>
                <c:pt idx="123">
                  <c:v>48.9</c:v>
                </c:pt>
                <c:pt idx="124">
                  <c:v>49.2</c:v>
                </c:pt>
                <c:pt idx="125">
                  <c:v>49.4</c:v>
                </c:pt>
                <c:pt idx="126">
                  <c:v>47.8</c:v>
                </c:pt>
                <c:pt idx="127">
                  <c:v>47.3</c:v>
                </c:pt>
                <c:pt idx="128">
                  <c:v>47.2</c:v>
                </c:pt>
                <c:pt idx="129">
                  <c:v>48.3</c:v>
                </c:pt>
                <c:pt idx="130">
                  <c:v>48.6</c:v>
                </c:pt>
                <c:pt idx="131">
                  <c:v>48.2</c:v>
                </c:pt>
                <c:pt idx="132">
                  <c:v>48.4</c:v>
                </c:pt>
                <c:pt idx="133">
                  <c:v>48</c:v>
                </c:pt>
                <c:pt idx="134">
                  <c:v>49.7</c:v>
                </c:pt>
                <c:pt idx="135">
                  <c:v>49.4</c:v>
                </c:pt>
                <c:pt idx="136">
                  <c:v>49.2</c:v>
                </c:pt>
                <c:pt idx="137">
                  <c:v>48.6</c:v>
                </c:pt>
                <c:pt idx="138">
                  <c:v>50.6</c:v>
                </c:pt>
                <c:pt idx="139">
                  <c:v>50</c:v>
                </c:pt>
                <c:pt idx="140">
                  <c:v>50.1</c:v>
                </c:pt>
                <c:pt idx="141">
                  <c:v>51.2</c:v>
                </c:pt>
                <c:pt idx="142">
                  <c:v>50.9</c:v>
                </c:pt>
                <c:pt idx="143">
                  <c:v>51.9</c:v>
                </c:pt>
                <c:pt idx="144">
                  <c:v>51</c:v>
                </c:pt>
                <c:pt idx="145">
                  <c:v>51.7</c:v>
                </c:pt>
                <c:pt idx="146">
                  <c:v>51.2</c:v>
                </c:pt>
                <c:pt idx="147">
                  <c:v>50.3</c:v>
                </c:pt>
                <c:pt idx="148">
                  <c:v>49.6</c:v>
                </c:pt>
                <c:pt idx="149">
                  <c:v>50.4</c:v>
                </c:pt>
                <c:pt idx="150">
                  <c:v>51.1</c:v>
                </c:pt>
                <c:pt idx="151">
                  <c:v>51.6</c:v>
                </c:pt>
                <c:pt idx="152">
                  <c:v>51</c:v>
                </c:pt>
                <c:pt idx="153">
                  <c:v>51</c:v>
                </c:pt>
                <c:pt idx="154">
                  <c:v>50.8</c:v>
                </c:pt>
                <c:pt idx="155">
                  <c:v>51.5</c:v>
                </c:pt>
                <c:pt idx="156">
                  <c:v>51.5</c:v>
                </c:pt>
                <c:pt idx="157">
                  <c:v>51.6</c:v>
                </c:pt>
                <c:pt idx="158">
                  <c:v>51</c:v>
                </c:pt>
                <c:pt idx="159">
                  <c:v>51.1</c:v>
                </c:pt>
                <c:pt idx="160">
                  <c:v>51.1</c:v>
                </c:pt>
                <c:pt idx="161">
                  <c:v>51</c:v>
                </c:pt>
                <c:pt idx="162">
                  <c:v>50.8</c:v>
                </c:pt>
                <c:pt idx="163">
                  <c:v>50.6</c:v>
                </c:pt>
                <c:pt idx="164">
                  <c:v>50</c:v>
                </c:pt>
                <c:pt idx="165">
                  <c:v>50.1</c:v>
                </c:pt>
                <c:pt idx="166">
                  <c:v>50.2</c:v>
                </c:pt>
                <c:pt idx="167">
                  <c:v>49.7</c:v>
                </c:pt>
                <c:pt idx="168">
                  <c:v>48.3</c:v>
                </c:pt>
                <c:pt idx="169">
                  <c:v>49.9</c:v>
                </c:pt>
                <c:pt idx="170">
                  <c:v>50.8</c:v>
                </c:pt>
                <c:pt idx="171">
                  <c:v>51.7</c:v>
                </c:pt>
                <c:pt idx="172">
                  <c:v>50.2</c:v>
                </c:pt>
                <c:pt idx="173">
                  <c:v>49.4</c:v>
                </c:pt>
                <c:pt idx="174">
                  <c:v>49.9</c:v>
                </c:pt>
                <c:pt idx="175">
                  <c:v>50.4</c:v>
                </c:pt>
                <c:pt idx="176">
                  <c:v>51.4</c:v>
                </c:pt>
                <c:pt idx="177">
                  <c:v>51.9</c:v>
                </c:pt>
                <c:pt idx="178">
                  <c:v>51.8</c:v>
                </c:pt>
                <c:pt idx="179">
                  <c:v>51.5</c:v>
                </c:pt>
                <c:pt idx="180">
                  <c:v>51.1</c:v>
                </c:pt>
                <c:pt idx="181">
                  <c:v>40.299999999999997</c:v>
                </c:pt>
                <c:pt idx="182">
                  <c:v>50.1</c:v>
                </c:pt>
                <c:pt idx="183">
                  <c:v>49.4</c:v>
                </c:pt>
                <c:pt idx="184">
                  <c:v>50.7</c:v>
                </c:pt>
                <c:pt idx="185">
                  <c:v>51.2</c:v>
                </c:pt>
                <c:pt idx="186">
                  <c:v>52.8</c:v>
                </c:pt>
                <c:pt idx="187">
                  <c:v>53.1</c:v>
                </c:pt>
                <c:pt idx="188">
                  <c:v>53</c:v>
                </c:pt>
                <c:pt idx="189">
                  <c:v>53.6</c:v>
                </c:pt>
                <c:pt idx="190">
                  <c:v>54.9</c:v>
                </c:pt>
                <c:pt idx="191">
                  <c:v>53</c:v>
                </c:pt>
                <c:pt idx="192">
                  <c:v>51.5</c:v>
                </c:pt>
                <c:pt idx="193">
                  <c:v>50.9</c:v>
                </c:pt>
                <c:pt idx="194" formatCode="General">
                  <c:v>50.6</c:v>
                </c:pt>
                <c:pt idx="195" formatCode="General">
                  <c:v>51.9</c:v>
                </c:pt>
                <c:pt idx="196" formatCode="General">
                  <c:v>52</c:v>
                </c:pt>
                <c:pt idx="197" formatCode="General">
                  <c:v>51.3</c:v>
                </c:pt>
                <c:pt idx="198" formatCode="General">
                  <c:v>50.3</c:v>
                </c:pt>
                <c:pt idx="199" formatCode="General">
                  <c:v>49.2</c:v>
                </c:pt>
                <c:pt idx="200" formatCode="General">
                  <c:v>50</c:v>
                </c:pt>
                <c:pt idx="201" formatCode="General">
                  <c:v>50.6</c:v>
                </c:pt>
                <c:pt idx="202" formatCode="General">
                  <c:v>49.9</c:v>
                </c:pt>
                <c:pt idx="203" formatCode="General">
                  <c:v>50.9</c:v>
                </c:pt>
                <c:pt idx="204" formatCode="General">
                  <c:v>49.1</c:v>
                </c:pt>
                <c:pt idx="205" formatCode="General">
                  <c:v>50.4</c:v>
                </c:pt>
                <c:pt idx="206" formatCode="General">
                  <c:v>48.1</c:v>
                </c:pt>
                <c:pt idx="207" formatCode="General">
                  <c:v>46</c:v>
                </c:pt>
                <c:pt idx="208" formatCode="General">
                  <c:v>48.1</c:v>
                </c:pt>
                <c:pt idx="209" formatCode="General">
                  <c:v>51.7</c:v>
                </c:pt>
                <c:pt idx="210" formatCode="General">
                  <c:v>50.4</c:v>
                </c:pt>
                <c:pt idx="211" formatCode="General">
                  <c:v>49.5</c:v>
                </c:pt>
                <c:pt idx="212" formatCode="General">
                  <c:v>48.1</c:v>
                </c:pt>
                <c:pt idx="213" formatCode="General">
                  <c:v>49.2</c:v>
                </c:pt>
                <c:pt idx="214" formatCode="General">
                  <c:v>49.4</c:v>
                </c:pt>
                <c:pt idx="215" formatCode="General">
                  <c:v>49</c:v>
                </c:pt>
                <c:pt idx="216" formatCode="General">
                  <c:v>49.2</c:v>
                </c:pt>
                <c:pt idx="217" formatCode="General">
                  <c:v>51.6</c:v>
                </c:pt>
                <c:pt idx="218" formatCode="General">
                  <c:v>50.9</c:v>
                </c:pt>
                <c:pt idx="219" formatCode="General">
                  <c:v>50.5</c:v>
                </c:pt>
                <c:pt idx="220" formatCode="General">
                  <c:v>50.9</c:v>
                </c:pt>
                <c:pt idx="221" formatCode="General">
                  <c:v>50.5</c:v>
                </c:pt>
                <c:pt idx="222" formatCode="General">
                  <c:v>49.2</c:v>
                </c:pt>
                <c:pt idx="223" formatCode="General">
                  <c:v>51</c:v>
                </c:pt>
                <c:pt idx="224" formatCode="General">
                  <c:v>50.6</c:v>
                </c:pt>
                <c:pt idx="225" formatCode="General">
                  <c:v>49.5</c:v>
                </c:pt>
                <c:pt idx="226" formatCode="General">
                  <c:v>50.7</c:v>
                </c:pt>
                <c:pt idx="227" formatCode="General">
                  <c:v>50.8</c:v>
                </c:pt>
                <c:pt idx="228" formatCode="General">
                  <c:v>50.8</c:v>
                </c:pt>
                <c:pt idx="229" formatCode="General">
                  <c:v>50.9</c:v>
                </c:pt>
                <c:pt idx="230" formatCode="General">
                  <c:v>51.1</c:v>
                </c:pt>
                <c:pt idx="231" formatCode="General">
                  <c:v>51.4</c:v>
                </c:pt>
                <c:pt idx="232" formatCode="General">
                  <c:v>51.7</c:v>
                </c:pt>
                <c:pt idx="233" formatCode="General">
                  <c:v>51.8</c:v>
                </c:pt>
                <c:pt idx="234" formatCode="General">
                  <c:v>49.8</c:v>
                </c:pt>
                <c:pt idx="235" formatCode="General">
                  <c:v>50.4</c:v>
                </c:pt>
                <c:pt idx="236" formatCode="General">
                  <c:v>49.3</c:v>
                </c:pt>
                <c:pt idx="237" formatCode="General">
                  <c:v>50.3</c:v>
                </c:pt>
                <c:pt idx="238" formatCode="General">
                  <c:v>51.5</c:v>
                </c:pt>
                <c:pt idx="239" formatCode="General">
                  <c:v>50.5</c:v>
                </c:pt>
                <c:pt idx="240" formatCode="General">
                  <c:v>50.1</c:v>
                </c:pt>
                <c:pt idx="241" formatCode="General">
                  <c:v>50.8</c:v>
                </c:pt>
                <c:pt idx="242" formatCode="General">
                  <c:v>51.2</c:v>
                </c:pt>
                <c:pt idx="243" formatCode="General">
                  <c:v>50.4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2B-4A13-B2B6-BD688047C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7984799"/>
        <c:axId val="1497982719"/>
      </c:lineChart>
      <c:lineChart>
        <c:grouping val="standard"/>
        <c:varyColors val="0"/>
        <c:ser>
          <c:idx val="1"/>
          <c:order val="1"/>
          <c:tx>
            <c:strRef>
              <c:f>'Caixin PMI'!$E$1</c:f>
              <c:strCache>
                <c:ptCount val="1"/>
                <c:pt idx="0">
                  <c:v>China Real GDP (CPI Adj 2000) YoY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'Caixin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  <c:pt idx="194">
                  <c:v>44286</c:v>
                </c:pt>
                <c:pt idx="195">
                  <c:v>44316</c:v>
                </c:pt>
                <c:pt idx="196">
                  <c:v>44347</c:v>
                </c:pt>
                <c:pt idx="197">
                  <c:v>44377</c:v>
                </c:pt>
                <c:pt idx="198">
                  <c:v>44408</c:v>
                </c:pt>
                <c:pt idx="199">
                  <c:v>44439</c:v>
                </c:pt>
                <c:pt idx="200">
                  <c:v>44469</c:v>
                </c:pt>
                <c:pt idx="201">
                  <c:v>44500</c:v>
                </c:pt>
                <c:pt idx="202">
                  <c:v>44530</c:v>
                </c:pt>
                <c:pt idx="203">
                  <c:v>44561</c:v>
                </c:pt>
                <c:pt idx="204">
                  <c:v>44592</c:v>
                </c:pt>
                <c:pt idx="205">
                  <c:v>44620</c:v>
                </c:pt>
                <c:pt idx="206">
                  <c:v>44651</c:v>
                </c:pt>
                <c:pt idx="207">
                  <c:v>44681</c:v>
                </c:pt>
                <c:pt idx="208">
                  <c:v>44712</c:v>
                </c:pt>
                <c:pt idx="209">
                  <c:v>44742</c:v>
                </c:pt>
                <c:pt idx="210">
                  <c:v>44773</c:v>
                </c:pt>
                <c:pt idx="211">
                  <c:v>44804</c:v>
                </c:pt>
                <c:pt idx="212">
                  <c:v>44834</c:v>
                </c:pt>
                <c:pt idx="213">
                  <c:v>44865</c:v>
                </c:pt>
                <c:pt idx="214">
                  <c:v>44895</c:v>
                </c:pt>
                <c:pt idx="215">
                  <c:v>44926</c:v>
                </c:pt>
                <c:pt idx="216">
                  <c:v>44957</c:v>
                </c:pt>
                <c:pt idx="217">
                  <c:v>44985</c:v>
                </c:pt>
                <c:pt idx="218">
                  <c:v>45016</c:v>
                </c:pt>
                <c:pt idx="219">
                  <c:v>45046</c:v>
                </c:pt>
                <c:pt idx="220">
                  <c:v>45077</c:v>
                </c:pt>
                <c:pt idx="221">
                  <c:v>45107</c:v>
                </c:pt>
                <c:pt idx="222">
                  <c:v>45138</c:v>
                </c:pt>
                <c:pt idx="223">
                  <c:v>45169</c:v>
                </c:pt>
                <c:pt idx="224">
                  <c:v>45199</c:v>
                </c:pt>
                <c:pt idx="225">
                  <c:v>45230</c:v>
                </c:pt>
                <c:pt idx="226">
                  <c:v>45260</c:v>
                </c:pt>
                <c:pt idx="227">
                  <c:v>45291</c:v>
                </c:pt>
                <c:pt idx="228">
                  <c:v>45322</c:v>
                </c:pt>
                <c:pt idx="229">
                  <c:v>45351</c:v>
                </c:pt>
                <c:pt idx="230">
                  <c:v>45382</c:v>
                </c:pt>
                <c:pt idx="231">
                  <c:v>45412</c:v>
                </c:pt>
                <c:pt idx="232">
                  <c:v>45443</c:v>
                </c:pt>
                <c:pt idx="233">
                  <c:v>45473</c:v>
                </c:pt>
                <c:pt idx="234">
                  <c:v>45504</c:v>
                </c:pt>
                <c:pt idx="235">
                  <c:v>45535</c:v>
                </c:pt>
                <c:pt idx="236">
                  <c:v>45565</c:v>
                </c:pt>
                <c:pt idx="237">
                  <c:v>45596</c:v>
                </c:pt>
                <c:pt idx="238">
                  <c:v>45626</c:v>
                </c:pt>
                <c:pt idx="239">
                  <c:v>45657</c:v>
                </c:pt>
                <c:pt idx="240">
                  <c:v>45688</c:v>
                </c:pt>
                <c:pt idx="241">
                  <c:v>45716</c:v>
                </c:pt>
                <c:pt idx="242">
                  <c:v>45747</c:v>
                </c:pt>
                <c:pt idx="243">
                  <c:v>45777</c:v>
                </c:pt>
              </c:numCache>
            </c:numRef>
          </c:cat>
          <c:val>
            <c:numRef>
              <c:f>'Caixin PMI'!$E$2:$E$1000</c:f>
              <c:numCache>
                <c:formatCode>0.00%</c:formatCode>
                <c:ptCount val="999"/>
                <c:pt idx="2">
                  <c:v>0.14138765773363082</c:v>
                </c:pt>
                <c:pt idx="5">
                  <c:v>0.13944663180914429</c:v>
                </c:pt>
                <c:pt idx="8">
                  <c:v>0.13800179739800944</c:v>
                </c:pt>
                <c:pt idx="11">
                  <c:v>0.13786242741344035</c:v>
                </c:pt>
                <c:pt idx="14">
                  <c:v>0.1536245837706911</c:v>
                </c:pt>
                <c:pt idx="17">
                  <c:v>0.1346927223755221</c:v>
                </c:pt>
                <c:pt idx="20">
                  <c:v>0.1147844457277396</c:v>
                </c:pt>
                <c:pt idx="23">
                  <c:v>0.11064673049026474</c:v>
                </c:pt>
                <c:pt idx="26">
                  <c:v>0.13812461723340808</c:v>
                </c:pt>
                <c:pt idx="29">
                  <c:v>0.1620395023896124</c:v>
                </c:pt>
                <c:pt idx="32">
                  <c:v>0.16664263626275089</c:v>
                </c:pt>
                <c:pt idx="35">
                  <c:v>0.16165267803544525</c:v>
                </c:pt>
                <c:pt idx="38">
                  <c:v>0.12137742843128274</c:v>
                </c:pt>
                <c:pt idx="41">
                  <c:v>0.13503389433701596</c:v>
                </c:pt>
                <c:pt idx="44">
                  <c:v>0.13401421674071368</c:v>
                </c:pt>
                <c:pt idx="47">
                  <c:v>0.11346205440718649</c:v>
                </c:pt>
                <c:pt idx="50">
                  <c:v>7.936462270493605E-2</c:v>
                </c:pt>
                <c:pt idx="53">
                  <c:v>8.3859547766860443E-2</c:v>
                </c:pt>
                <c:pt idx="56">
                  <c:v>9.846693523892025E-2</c:v>
                </c:pt>
                <c:pt idx="59">
                  <c:v>0.11771293906985059</c:v>
                </c:pt>
                <c:pt idx="62">
                  <c:v>0.15728622305098616</c:v>
                </c:pt>
                <c:pt idx="65">
                  <c:v>0.15328516654580504</c:v>
                </c:pt>
                <c:pt idx="68">
                  <c:v>0.14022146400650137</c:v>
                </c:pt>
                <c:pt idx="71">
                  <c:v>0.13153977039160702</c:v>
                </c:pt>
                <c:pt idx="74">
                  <c:v>0.13148366825859181</c:v>
                </c:pt>
                <c:pt idx="77">
                  <c:v>0.1228777989069525</c:v>
                </c:pt>
                <c:pt idx="80">
                  <c:v>0.12399826549315462</c:v>
                </c:pt>
                <c:pt idx="83">
                  <c:v>0.11160845887195836</c:v>
                </c:pt>
                <c:pt idx="86">
                  <c:v>8.3809846182119285E-2</c:v>
                </c:pt>
                <c:pt idx="89">
                  <c:v>8.1735514773051854E-2</c:v>
                </c:pt>
                <c:pt idx="92">
                  <c:v>7.1795995815350455E-2</c:v>
                </c:pt>
                <c:pt idx="95">
                  <c:v>7.4111992762201373E-2</c:v>
                </c:pt>
                <c:pt idx="98">
                  <c:v>8.1441893494780704E-2</c:v>
                </c:pt>
                <c:pt idx="101">
                  <c:v>6.5080061515865761E-2</c:v>
                </c:pt>
                <c:pt idx="104">
                  <c:v>7.0033538759095126E-2</c:v>
                </c:pt>
                <c:pt idx="107">
                  <c:v>7.808423840168266E-2</c:v>
                </c:pt>
                <c:pt idx="110">
                  <c:v>6.2801444498852277E-2</c:v>
                </c:pt>
                <c:pt idx="113">
                  <c:v>6.4659118933200421E-2</c:v>
                </c:pt>
                <c:pt idx="116">
                  <c:v>6.7836659438342606E-2</c:v>
                </c:pt>
                <c:pt idx="119">
                  <c:v>6.0823194219721932E-2</c:v>
                </c:pt>
                <c:pt idx="122">
                  <c:v>5.6808157953327942E-2</c:v>
                </c:pt>
                <c:pt idx="125">
                  <c:v>6.115190847750096E-2</c:v>
                </c:pt>
                <c:pt idx="128">
                  <c:v>5.0337909612577558E-2</c:v>
                </c:pt>
                <c:pt idx="131">
                  <c:v>4.7127171251201139E-2</c:v>
                </c:pt>
                <c:pt idx="134">
                  <c:v>4.9293299892705367E-2</c:v>
                </c:pt>
                <c:pt idx="137">
                  <c:v>5.5184540018935024E-2</c:v>
                </c:pt>
                <c:pt idx="140">
                  <c:v>5.9355480490787205E-2</c:v>
                </c:pt>
                <c:pt idx="143">
                  <c:v>7.6005124959466652E-2</c:v>
                </c:pt>
                <c:pt idx="146">
                  <c:v>0.10988521908522286</c:v>
                </c:pt>
                <c:pt idx="149">
                  <c:v>9.6760627500285246E-2</c:v>
                </c:pt>
                <c:pt idx="152">
                  <c:v>9.7523928093544487E-2</c:v>
                </c:pt>
                <c:pt idx="155">
                  <c:v>9.4125338814514681E-2</c:v>
                </c:pt>
                <c:pt idx="158">
                  <c:v>9.018144954258811E-2</c:v>
                </c:pt>
                <c:pt idx="161">
                  <c:v>9.159114530808643E-2</c:v>
                </c:pt>
                <c:pt idx="164">
                  <c:v>7.7083125314886036E-2</c:v>
                </c:pt>
                <c:pt idx="167">
                  <c:v>7.9930216170367441E-2</c:v>
                </c:pt>
                <c:pt idx="170">
                  <c:v>5.1652397542671036E-2</c:v>
                </c:pt>
                <c:pt idx="173">
                  <c:v>4.9730926028627831E-2</c:v>
                </c:pt>
                <c:pt idx="176">
                  <c:v>3.919011716588261E-2</c:v>
                </c:pt>
                <c:pt idx="179">
                  <c:v>2.3665749444651496E-2</c:v>
                </c:pt>
                <c:pt idx="182">
                  <c:v>-9.2261751407978765E-2</c:v>
                </c:pt>
                <c:pt idx="185">
                  <c:v>5.9260905267017883E-3</c:v>
                </c:pt>
                <c:pt idx="188">
                  <c:v>3.8060500406656095E-2</c:v>
                </c:pt>
                <c:pt idx="191">
                  <c:v>6.8682761912851165E-2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2B-4A13-B2B6-BD688047C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5280447"/>
        <c:axId val="1585291679"/>
      </c:lineChart>
      <c:dateAx>
        <c:axId val="149798479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2">
                <a:lumMod val="40000"/>
                <a:lumOff val="6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2719"/>
        <c:crossesAt val="50"/>
        <c:auto val="1"/>
        <c:lblOffset val="100"/>
        <c:baseTimeUnit val="months"/>
      </c:dateAx>
      <c:valAx>
        <c:axId val="1497982719"/>
        <c:scaling>
          <c:orientation val="minMax"/>
          <c:max val="7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40000"/>
                  <a:lumOff val="60000"/>
                  <a:alpha val="3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accent4">
                        <a:lumMod val="40000"/>
                        <a:lumOff val="60000"/>
                      </a:schemeClr>
                    </a:solidFill>
                  </a:rPr>
                  <a:t>Caixin PMI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984799"/>
        <c:crosses val="autoZero"/>
        <c:crossBetween val="between"/>
      </c:valAx>
      <c:valAx>
        <c:axId val="1585291679"/>
        <c:scaling>
          <c:orientation val="minMax"/>
          <c:max val="0.2"/>
          <c:min val="-0.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accent1"/>
                    </a:solidFill>
                  </a:rPr>
                  <a:t>China Real GDP</a:t>
                </a:r>
                <a:r>
                  <a:rPr lang="en-GB" sz="1100" baseline="0">
                    <a:solidFill>
                      <a:schemeClr val="accent1"/>
                    </a:solidFill>
                  </a:rPr>
                  <a:t>  (CPI Adj) Growth YoY% </a:t>
                </a:r>
                <a:endParaRPr lang="en-GB" sz="1100">
                  <a:solidFill>
                    <a:schemeClr val="accent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80447"/>
        <c:crosses val="max"/>
        <c:crossBetween val="between"/>
      </c:valAx>
      <c:dateAx>
        <c:axId val="1585280447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585291679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solidFill>
                  <a:schemeClr val="bg1"/>
                </a:solidFill>
              </a:rPr>
              <a:t>China</a:t>
            </a:r>
            <a:r>
              <a:rPr lang="en-GB" sz="1200" baseline="0">
                <a:solidFill>
                  <a:schemeClr val="bg1"/>
                </a:solidFill>
              </a:rPr>
              <a:t> Caixin - Official Manufacturing PMI vs Nominal GDP</a:t>
            </a:r>
            <a:endParaRPr lang="en-GB" sz="12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'Official vs Caixin PMI'!$D$1</c:f>
              <c:strCache>
                <c:ptCount val="1"/>
                <c:pt idx="0">
                  <c:v>Caixin - Official  Manufacturing PMI</c:v>
                </c:pt>
              </c:strCache>
            </c:strRef>
          </c:tx>
          <c:spPr>
            <a:solidFill>
              <a:srgbClr val="00B050">
                <a:alpha val="80000"/>
              </a:srgbClr>
            </a:solidFill>
            <a:ln>
              <a:solidFill>
                <a:schemeClr val="bg1"/>
              </a:solidFill>
            </a:ln>
            <a:effectLst/>
          </c:spPr>
          <c:invertIfNegative val="1"/>
          <c:cat>
            <c:numRef>
              <c:f>'Official vs Caixin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</c:numCache>
            </c:numRef>
          </c:cat>
          <c:val>
            <c:numRef>
              <c:f>'Official vs Caixin PMI'!$D$2:$D$1000</c:f>
              <c:numCache>
                <c:formatCode>0.0</c:formatCode>
                <c:ptCount val="999"/>
                <c:pt idx="0">
                  <c:v>-2.6000000000000014</c:v>
                </c:pt>
                <c:pt idx="1">
                  <c:v>-1.6000000000000014</c:v>
                </c:pt>
                <c:pt idx="2">
                  <c:v>-2.6999999999999957</c:v>
                </c:pt>
                <c:pt idx="3">
                  <c:v>-2.3000000000000043</c:v>
                </c:pt>
                <c:pt idx="4">
                  <c:v>0.39999999999999858</c:v>
                </c:pt>
                <c:pt idx="5">
                  <c:v>-0.70000000000000284</c:v>
                </c:pt>
                <c:pt idx="6">
                  <c:v>0.39999999999999858</c:v>
                </c:pt>
                <c:pt idx="7">
                  <c:v>-2</c:v>
                </c:pt>
                <c:pt idx="8">
                  <c:v>-4.2000000000000028</c:v>
                </c:pt>
                <c:pt idx="9">
                  <c:v>-4</c:v>
                </c:pt>
                <c:pt idx="10">
                  <c:v>-4.3000000000000043</c:v>
                </c:pt>
                <c:pt idx="11">
                  <c:v>-4.1999999999999957</c:v>
                </c:pt>
                <c:pt idx="12">
                  <c:v>-1.8999999999999986</c:v>
                </c:pt>
                <c:pt idx="13">
                  <c:v>-1.3999999999999986</c:v>
                </c:pt>
                <c:pt idx="14">
                  <c:v>-4.2999999999999972</c:v>
                </c:pt>
                <c:pt idx="15">
                  <c:v>-5.3999999999999986</c:v>
                </c:pt>
                <c:pt idx="16">
                  <c:v>-2</c:v>
                </c:pt>
                <c:pt idx="17">
                  <c:v>-1.2000000000000028</c:v>
                </c:pt>
                <c:pt idx="18">
                  <c:v>0.60000000000000142</c:v>
                </c:pt>
                <c:pt idx="19">
                  <c:v>-0.5</c:v>
                </c:pt>
                <c:pt idx="20">
                  <c:v>-4.6000000000000014</c:v>
                </c:pt>
                <c:pt idx="21">
                  <c:v>-2.6000000000000014</c:v>
                </c:pt>
                <c:pt idx="22">
                  <c:v>-2.2999999999999972</c:v>
                </c:pt>
                <c:pt idx="23">
                  <c:v>-2.3999999999999986</c:v>
                </c:pt>
                <c:pt idx="24">
                  <c:v>-3.1000000000000014</c:v>
                </c:pt>
                <c:pt idx="25">
                  <c:v>-0.10000000000000142</c:v>
                </c:pt>
                <c:pt idx="26">
                  <c:v>-3.8000000000000043</c:v>
                </c:pt>
                <c:pt idx="27">
                  <c:v>-5.3000000000000043</c:v>
                </c:pt>
                <c:pt idx="28">
                  <c:v>-1.6000000000000014</c:v>
                </c:pt>
                <c:pt idx="29">
                  <c:v>0.5</c:v>
                </c:pt>
                <c:pt idx="30">
                  <c:v>-9.9999999999994316E-2</c:v>
                </c:pt>
                <c:pt idx="31">
                  <c:v>-0.60000000000000142</c:v>
                </c:pt>
                <c:pt idx="32">
                  <c:v>-1.1000000000000014</c:v>
                </c:pt>
                <c:pt idx="33">
                  <c:v>2</c:v>
                </c:pt>
                <c:pt idx="34">
                  <c:v>-2.6000000000000014</c:v>
                </c:pt>
                <c:pt idx="35">
                  <c:v>-2</c:v>
                </c:pt>
                <c:pt idx="36">
                  <c:v>0.20000000000000284</c:v>
                </c:pt>
                <c:pt idx="37">
                  <c:v>-0.60000000000000142</c:v>
                </c:pt>
                <c:pt idx="38">
                  <c:v>-4</c:v>
                </c:pt>
                <c:pt idx="39">
                  <c:v>-3.8000000000000043</c:v>
                </c:pt>
                <c:pt idx="40">
                  <c:v>1.4000000000000057</c:v>
                </c:pt>
                <c:pt idx="41">
                  <c:v>1.2999999999999972</c:v>
                </c:pt>
                <c:pt idx="42">
                  <c:v>4.8999999999999986</c:v>
                </c:pt>
                <c:pt idx="43">
                  <c:v>0.80000000000000426</c:v>
                </c:pt>
                <c:pt idx="44">
                  <c:v>-3.5</c:v>
                </c:pt>
                <c:pt idx="45">
                  <c:v>0.60000000000000142</c:v>
                </c:pt>
                <c:pt idx="46">
                  <c:v>2.1000000000000014</c:v>
                </c:pt>
                <c:pt idx="47">
                  <c:v>0</c:v>
                </c:pt>
                <c:pt idx="48">
                  <c:v>-3.0999999999999943</c:v>
                </c:pt>
                <c:pt idx="49">
                  <c:v>-3.8999999999999986</c:v>
                </c:pt>
                <c:pt idx="50">
                  <c:v>-7.6000000000000014</c:v>
                </c:pt>
                <c:pt idx="51">
                  <c:v>-3.3999999999999986</c:v>
                </c:pt>
                <c:pt idx="52">
                  <c:v>-1.8999999999999986</c:v>
                </c:pt>
                <c:pt idx="53">
                  <c:v>-1.4000000000000057</c:v>
                </c:pt>
                <c:pt idx="54">
                  <c:v>-0.5</c:v>
                </c:pt>
                <c:pt idx="55">
                  <c:v>1.1000000000000014</c:v>
                </c:pt>
                <c:pt idx="56">
                  <c:v>0.70000000000000284</c:v>
                </c:pt>
                <c:pt idx="57">
                  <c:v>0.19999999999999574</c:v>
                </c:pt>
                <c:pt idx="58">
                  <c:v>0.5</c:v>
                </c:pt>
                <c:pt idx="59">
                  <c:v>-0.5</c:v>
                </c:pt>
                <c:pt idx="60">
                  <c:v>1.6000000000000014</c:v>
                </c:pt>
                <c:pt idx="61">
                  <c:v>3.7999999999999972</c:v>
                </c:pt>
                <c:pt idx="62">
                  <c:v>1.8999999999999986</c:v>
                </c:pt>
                <c:pt idx="63">
                  <c:v>-0.30000000000000426</c:v>
                </c:pt>
                <c:pt idx="64">
                  <c:v>-1.1999999999999957</c:v>
                </c:pt>
                <c:pt idx="65">
                  <c:v>-1.7000000000000028</c:v>
                </c:pt>
                <c:pt idx="66">
                  <c:v>-1.8000000000000043</c:v>
                </c:pt>
                <c:pt idx="67">
                  <c:v>0.19999999999999574</c:v>
                </c:pt>
                <c:pt idx="68">
                  <c:v>-0.89999999999999858</c:v>
                </c:pt>
                <c:pt idx="69">
                  <c:v>9.9999999999994316E-2</c:v>
                </c:pt>
                <c:pt idx="70">
                  <c:v>9.9999999999994316E-2</c:v>
                </c:pt>
                <c:pt idx="71">
                  <c:v>0.5</c:v>
                </c:pt>
                <c:pt idx="72">
                  <c:v>1.6000000000000014</c:v>
                </c:pt>
                <c:pt idx="73">
                  <c:v>-0.5</c:v>
                </c:pt>
                <c:pt idx="74">
                  <c:v>-1.6000000000000014</c:v>
                </c:pt>
                <c:pt idx="75">
                  <c:v>-1.1000000000000014</c:v>
                </c:pt>
                <c:pt idx="76">
                  <c:v>-0.39999999999999858</c:v>
                </c:pt>
                <c:pt idx="77">
                  <c:v>-0.79999999999999716</c:v>
                </c:pt>
                <c:pt idx="78">
                  <c:v>-1.4000000000000057</c:v>
                </c:pt>
                <c:pt idx="79">
                  <c:v>-1</c:v>
                </c:pt>
                <c:pt idx="80">
                  <c:v>-1.3000000000000043</c:v>
                </c:pt>
                <c:pt idx="81">
                  <c:v>0.60000000000000142</c:v>
                </c:pt>
                <c:pt idx="82">
                  <c:v>-1.2999999999999972</c:v>
                </c:pt>
                <c:pt idx="83">
                  <c:v>-1.5999999999999943</c:v>
                </c:pt>
                <c:pt idx="84">
                  <c:v>-1.7000000000000028</c:v>
                </c:pt>
                <c:pt idx="85">
                  <c:v>-1.3999999999999986</c:v>
                </c:pt>
                <c:pt idx="86">
                  <c:v>-4.8000000000000043</c:v>
                </c:pt>
                <c:pt idx="87">
                  <c:v>-4</c:v>
                </c:pt>
                <c:pt idx="88">
                  <c:v>-2</c:v>
                </c:pt>
                <c:pt idx="89">
                  <c:v>-2</c:v>
                </c:pt>
                <c:pt idx="90">
                  <c:v>-0.80000000000000426</c:v>
                </c:pt>
                <c:pt idx="91">
                  <c:v>-1.5</c:v>
                </c:pt>
                <c:pt idx="92">
                  <c:v>-1.8999999999999986</c:v>
                </c:pt>
                <c:pt idx="93">
                  <c:v>-0.70000000000000284</c:v>
                </c:pt>
                <c:pt idx="94">
                  <c:v>-0.10000000000000142</c:v>
                </c:pt>
                <c:pt idx="95">
                  <c:v>0.89999999999999858</c:v>
                </c:pt>
                <c:pt idx="96">
                  <c:v>1.8999999999999986</c:v>
                </c:pt>
                <c:pt idx="97">
                  <c:v>0.29999999999999716</c:v>
                </c:pt>
                <c:pt idx="98">
                  <c:v>0.70000000000000284</c:v>
                </c:pt>
                <c:pt idx="99">
                  <c:v>-0.20000000000000284</c:v>
                </c:pt>
                <c:pt idx="100">
                  <c:v>-1.5999999999999943</c:v>
                </c:pt>
                <c:pt idx="101">
                  <c:v>-1.8999999999999986</c:v>
                </c:pt>
                <c:pt idx="102">
                  <c:v>-2.5999999999999943</c:v>
                </c:pt>
                <c:pt idx="103">
                  <c:v>-0.89999999999999858</c:v>
                </c:pt>
                <c:pt idx="104">
                  <c:v>-0.89999999999999858</c:v>
                </c:pt>
                <c:pt idx="105">
                  <c:v>-0.5</c:v>
                </c:pt>
                <c:pt idx="106">
                  <c:v>-0.60000000000000142</c:v>
                </c:pt>
                <c:pt idx="107">
                  <c:v>-0.5</c:v>
                </c:pt>
                <c:pt idx="108">
                  <c:v>-1</c:v>
                </c:pt>
                <c:pt idx="109">
                  <c:v>-1.7000000000000028</c:v>
                </c:pt>
                <c:pt idx="110">
                  <c:v>-2.2999999999999972</c:v>
                </c:pt>
                <c:pt idx="111">
                  <c:v>-2.2999999999999972</c:v>
                </c:pt>
                <c:pt idx="112">
                  <c:v>-1.3999999999999986</c:v>
                </c:pt>
                <c:pt idx="113">
                  <c:v>-0.29999999999999716</c:v>
                </c:pt>
                <c:pt idx="114">
                  <c:v>0</c:v>
                </c:pt>
                <c:pt idx="115">
                  <c:v>-0.89999999999999858</c:v>
                </c:pt>
                <c:pt idx="116">
                  <c:v>-0.89999999999999858</c:v>
                </c:pt>
                <c:pt idx="117">
                  <c:v>-0.39999999999999858</c:v>
                </c:pt>
                <c:pt idx="118">
                  <c:v>-0.29999999999999716</c:v>
                </c:pt>
                <c:pt idx="119">
                  <c:v>-0.5</c:v>
                </c:pt>
                <c:pt idx="120">
                  <c:v>-9.9999999999994316E-2</c:v>
                </c:pt>
                <c:pt idx="121">
                  <c:v>0.80000000000000426</c:v>
                </c:pt>
                <c:pt idx="122">
                  <c:v>-0.5</c:v>
                </c:pt>
                <c:pt idx="123">
                  <c:v>-1.2000000000000028</c:v>
                </c:pt>
                <c:pt idx="124">
                  <c:v>-1</c:v>
                </c:pt>
                <c:pt idx="125">
                  <c:v>-0.80000000000000426</c:v>
                </c:pt>
                <c:pt idx="126">
                  <c:v>-2.2000000000000028</c:v>
                </c:pt>
                <c:pt idx="127">
                  <c:v>-2.4000000000000057</c:v>
                </c:pt>
                <c:pt idx="128">
                  <c:v>-2.5999999999999943</c:v>
                </c:pt>
                <c:pt idx="129">
                  <c:v>-1.5</c:v>
                </c:pt>
                <c:pt idx="130">
                  <c:v>-1</c:v>
                </c:pt>
                <c:pt idx="131">
                  <c:v>-1.5</c:v>
                </c:pt>
                <c:pt idx="132">
                  <c:v>-1</c:v>
                </c:pt>
                <c:pt idx="133">
                  <c:v>-1</c:v>
                </c:pt>
                <c:pt idx="134">
                  <c:v>-0.5</c:v>
                </c:pt>
                <c:pt idx="135">
                  <c:v>-0.70000000000000284</c:v>
                </c:pt>
                <c:pt idx="136">
                  <c:v>-0.89999999999999858</c:v>
                </c:pt>
                <c:pt idx="137">
                  <c:v>-1.3999999999999986</c:v>
                </c:pt>
                <c:pt idx="138">
                  <c:v>0.70000000000000284</c:v>
                </c:pt>
                <c:pt idx="139">
                  <c:v>-0.39999999999999858</c:v>
                </c:pt>
                <c:pt idx="140">
                  <c:v>-0.29999999999999716</c:v>
                </c:pt>
                <c:pt idx="141">
                  <c:v>0</c:v>
                </c:pt>
                <c:pt idx="142">
                  <c:v>-0.80000000000000426</c:v>
                </c:pt>
                <c:pt idx="143">
                  <c:v>0.5</c:v>
                </c:pt>
                <c:pt idx="144">
                  <c:v>-0.29999999999999716</c:v>
                </c:pt>
                <c:pt idx="145">
                  <c:v>0.10000000000000142</c:v>
                </c:pt>
                <c:pt idx="146">
                  <c:v>-0.59999999999999432</c:v>
                </c:pt>
                <c:pt idx="147">
                  <c:v>-0.90000000000000568</c:v>
                </c:pt>
                <c:pt idx="148">
                  <c:v>-1.6000000000000014</c:v>
                </c:pt>
                <c:pt idx="149">
                  <c:v>-1.3000000000000043</c:v>
                </c:pt>
                <c:pt idx="150">
                  <c:v>-0.29999999999999716</c:v>
                </c:pt>
                <c:pt idx="151">
                  <c:v>-0.10000000000000142</c:v>
                </c:pt>
                <c:pt idx="152">
                  <c:v>-1.3999999999999986</c:v>
                </c:pt>
                <c:pt idx="153">
                  <c:v>-0.60000000000000142</c:v>
                </c:pt>
                <c:pt idx="154">
                  <c:v>-1</c:v>
                </c:pt>
                <c:pt idx="155">
                  <c:v>-0.10000000000000142</c:v>
                </c:pt>
                <c:pt idx="156">
                  <c:v>0.20000000000000284</c:v>
                </c:pt>
                <c:pt idx="157">
                  <c:v>1.3000000000000043</c:v>
                </c:pt>
                <c:pt idx="158">
                  <c:v>-0.5</c:v>
                </c:pt>
                <c:pt idx="159">
                  <c:v>-0.29999999999999716</c:v>
                </c:pt>
                <c:pt idx="160">
                  <c:v>-0.79999999999999716</c:v>
                </c:pt>
                <c:pt idx="161">
                  <c:v>-0.5</c:v>
                </c:pt>
                <c:pt idx="162">
                  <c:v>-0.40000000000000568</c:v>
                </c:pt>
                <c:pt idx="163">
                  <c:v>-0.69999999999999574</c:v>
                </c:pt>
                <c:pt idx="164">
                  <c:v>-0.79999999999999716</c:v>
                </c:pt>
                <c:pt idx="165">
                  <c:v>-0.10000000000000142</c:v>
                </c:pt>
                <c:pt idx="166">
                  <c:v>0.20000000000000284</c:v>
                </c:pt>
                <c:pt idx="167">
                  <c:v>0.30000000000000426</c:v>
                </c:pt>
                <c:pt idx="168">
                  <c:v>-1.2000000000000028</c:v>
                </c:pt>
                <c:pt idx="169">
                  <c:v>0.69999999999999574</c:v>
                </c:pt>
                <c:pt idx="170">
                  <c:v>0.29999999999999716</c:v>
                </c:pt>
                <c:pt idx="171">
                  <c:v>1.6000000000000014</c:v>
                </c:pt>
                <c:pt idx="172">
                  <c:v>0.80000000000000426</c:v>
                </c:pt>
                <c:pt idx="173">
                  <c:v>0</c:v>
                </c:pt>
                <c:pt idx="174">
                  <c:v>0.19999999999999574</c:v>
                </c:pt>
                <c:pt idx="175">
                  <c:v>0.89999999999999858</c:v>
                </c:pt>
                <c:pt idx="176">
                  <c:v>1.6000000000000014</c:v>
                </c:pt>
                <c:pt idx="177">
                  <c:v>2.6000000000000014</c:v>
                </c:pt>
                <c:pt idx="178">
                  <c:v>1.5999999999999943</c:v>
                </c:pt>
                <c:pt idx="179">
                  <c:v>1.2999999999999972</c:v>
                </c:pt>
                <c:pt idx="180">
                  <c:v>1.1000000000000014</c:v>
                </c:pt>
                <c:pt idx="181">
                  <c:v>4.5999999999999943</c:v>
                </c:pt>
                <c:pt idx="182">
                  <c:v>-1.8999999999999986</c:v>
                </c:pt>
                <c:pt idx="183">
                  <c:v>-1.3999999999999986</c:v>
                </c:pt>
                <c:pt idx="184">
                  <c:v>0.10000000000000142</c:v>
                </c:pt>
                <c:pt idx="185">
                  <c:v>0.30000000000000426</c:v>
                </c:pt>
                <c:pt idx="186">
                  <c:v>1.6999999999999957</c:v>
                </c:pt>
                <c:pt idx="187">
                  <c:v>2.1000000000000014</c:v>
                </c:pt>
                <c:pt idx="188">
                  <c:v>1.5</c:v>
                </c:pt>
                <c:pt idx="189">
                  <c:v>2.2000000000000028</c:v>
                </c:pt>
                <c:pt idx="190">
                  <c:v>2.7999999999999972</c:v>
                </c:pt>
                <c:pt idx="191">
                  <c:v>1.1000000000000014</c:v>
                </c:pt>
                <c:pt idx="192">
                  <c:v>0.20000000000000284</c:v>
                </c:pt>
                <c:pt idx="193">
                  <c:v>0.29999999999999716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solidFill>
                      <a:schemeClr val="bg1"/>
                    </a:solidFill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E77E-4751-9C31-FFDD41C13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50415248"/>
        <c:axId val="950406928"/>
      </c:barChart>
      <c:lineChart>
        <c:grouping val="standard"/>
        <c:varyColors val="0"/>
        <c:ser>
          <c:idx val="1"/>
          <c:order val="1"/>
          <c:tx>
            <c:strRef>
              <c:f>'Official vs Caixin PMI'!$G$1</c:f>
              <c:strCache>
                <c:ptCount val="1"/>
                <c:pt idx="0">
                  <c:v>China Nominal GDP YoY</c:v>
                </c:pt>
              </c:strCache>
            </c:strRef>
          </c:tx>
          <c:spPr>
            <a:ln w="19050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'Official vs Caixin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</c:numCache>
            </c:numRef>
          </c:cat>
          <c:val>
            <c:numRef>
              <c:f>'Official vs Caixin PMI'!$G$2:$G$1000</c:f>
              <c:numCache>
                <c:formatCode>0.00%</c:formatCode>
                <c:ptCount val="999"/>
                <c:pt idx="2">
                  <c:v>0.1710455469161607</c:v>
                </c:pt>
                <c:pt idx="5">
                  <c:v>0.15742051843889526</c:v>
                </c:pt>
                <c:pt idx="8">
                  <c:v>0.14795842790586566</c:v>
                </c:pt>
                <c:pt idx="11">
                  <c:v>0.15586288345264632</c:v>
                </c:pt>
                <c:pt idx="14">
                  <c:v>0.16378391874086895</c:v>
                </c:pt>
                <c:pt idx="17">
                  <c:v>0.17592441693028626</c:v>
                </c:pt>
                <c:pt idx="20">
                  <c:v>0.1668525926265092</c:v>
                </c:pt>
                <c:pt idx="23">
                  <c:v>0.1776369371103641</c:v>
                </c:pt>
                <c:pt idx="26">
                  <c:v>0.21411715226991279</c:v>
                </c:pt>
                <c:pt idx="29">
                  <c:v>0.22987547770882011</c:v>
                </c:pt>
                <c:pt idx="32">
                  <c:v>0.23931992858251294</c:v>
                </c:pt>
                <c:pt idx="35">
                  <c:v>0.23651872948809838</c:v>
                </c:pt>
                <c:pt idx="38">
                  <c:v>0.21368876105900525</c:v>
                </c:pt>
                <c:pt idx="41">
                  <c:v>0.21503328105511454</c:v>
                </c:pt>
                <c:pt idx="44">
                  <c:v>0.1867819193720397</c:v>
                </c:pt>
                <c:pt idx="47">
                  <c:v>0.12749191870272125</c:v>
                </c:pt>
                <c:pt idx="50">
                  <c:v>6.6388366756229944E-2</c:v>
                </c:pt>
                <c:pt idx="53">
                  <c:v>6.5479381744541376E-2</c:v>
                </c:pt>
                <c:pt idx="56">
                  <c:v>8.9580293984605763E-2</c:v>
                </c:pt>
                <c:pt idx="59">
                  <c:v>0.13671856503455504</c:v>
                </c:pt>
                <c:pt idx="62">
                  <c:v>0.18278245777191438</c:v>
                </c:pt>
                <c:pt idx="65">
                  <c:v>0.18459968187270603</c:v>
                </c:pt>
                <c:pt idx="68">
                  <c:v>0.17938070206095036</c:v>
                </c:pt>
                <c:pt idx="71">
                  <c:v>0.1832963388339095</c:v>
                </c:pt>
                <c:pt idx="74">
                  <c:v>0.19392397598664246</c:v>
                </c:pt>
                <c:pt idx="77">
                  <c:v>0.19676911524609597</c:v>
                </c:pt>
                <c:pt idx="80">
                  <c:v>0.19439204180299474</c:v>
                </c:pt>
                <c:pt idx="83">
                  <c:v>0.15678318419402748</c:v>
                </c:pt>
                <c:pt idx="86">
                  <c:v>0.12336280593740412</c:v>
                </c:pt>
                <c:pt idx="89">
                  <c:v>0.10450065982090218</c:v>
                </c:pt>
                <c:pt idx="92">
                  <c:v>9.1080907253508592E-2</c:v>
                </c:pt>
                <c:pt idx="95">
                  <c:v>9.9990508078639406E-2</c:v>
                </c:pt>
                <c:pt idx="98">
                  <c:v>0.1030355085652741</c:v>
                </c:pt>
                <c:pt idx="101">
                  <c:v>9.2887939896710847E-2</c:v>
                </c:pt>
                <c:pt idx="104">
                  <c:v>0.1023473165249229</c:v>
                </c:pt>
                <c:pt idx="107">
                  <c:v>0.10513200537506906</c:v>
                </c:pt>
                <c:pt idx="110">
                  <c:v>8.7371455763478378E-2</c:v>
                </c:pt>
                <c:pt idx="113">
                  <c:v>9.0377769586820422E-2</c:v>
                </c:pt>
                <c:pt idx="116">
                  <c:v>8.7122354287501036E-2</c:v>
                </c:pt>
                <c:pt idx="119">
                  <c:v>7.7823335556584716E-2</c:v>
                </c:pt>
                <c:pt idx="122">
                  <c:v>7.372914710023748E-2</c:v>
                </c:pt>
                <c:pt idx="125">
                  <c:v>7.7066463202666524E-2</c:v>
                </c:pt>
                <c:pt idx="128">
                  <c:v>6.7154244470938984E-2</c:v>
                </c:pt>
                <c:pt idx="131">
                  <c:v>6.4945371010939112E-2</c:v>
                </c:pt>
                <c:pt idx="134">
                  <c:v>7.4581557637098284E-2</c:v>
                </c:pt>
                <c:pt idx="137">
                  <c:v>7.6289070820060756E-2</c:v>
                </c:pt>
                <c:pt idx="140">
                  <c:v>8.1614313210194744E-2</c:v>
                </c:pt>
                <c:pt idx="143">
                  <c:v>9.8629142522130619E-2</c:v>
                </c:pt>
                <c:pt idx="146">
                  <c:v>0.11980604642571269</c:v>
                </c:pt>
                <c:pt idx="149">
                  <c:v>0.11323688785843178</c:v>
                </c:pt>
                <c:pt idx="152">
                  <c:v>0.1140182796138014</c:v>
                </c:pt>
                <c:pt idx="155">
                  <c:v>0.11278975564149651</c:v>
                </c:pt>
                <c:pt idx="158">
                  <c:v>0.1108937980740945</c:v>
                </c:pt>
                <c:pt idx="161">
                  <c:v>0.10899661946528449</c:v>
                </c:pt>
                <c:pt idx="164">
                  <c:v>0.10190831963825242</c:v>
                </c:pt>
                <c:pt idx="167">
                  <c:v>9.9309047707437426E-2</c:v>
                </c:pt>
                <c:pt idx="170">
                  <c:v>7.4900623998629845E-2</c:v>
                </c:pt>
                <c:pt idx="173">
                  <c:v>7.8318573402118785E-2</c:v>
                </c:pt>
                <c:pt idx="176">
                  <c:v>7.0677255460406485E-2</c:v>
                </c:pt>
                <c:pt idx="179">
                  <c:v>6.9507269649536907E-2</c:v>
                </c:pt>
                <c:pt idx="182">
                  <c:v>-5.2684024325833856E-2</c:v>
                </c:pt>
                <c:pt idx="185">
                  <c:v>3.0983103287500757E-2</c:v>
                </c:pt>
                <c:pt idx="188">
                  <c:v>5.5487772574222438E-2</c:v>
                </c:pt>
                <c:pt idx="191">
                  <c:v>7.0447763350891313E-2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7E-4751-9C31-FFDD41C13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5455200"/>
        <c:axId val="785456032"/>
      </c:lineChart>
      <c:dateAx>
        <c:axId val="95041524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06928"/>
        <c:crosses val="autoZero"/>
        <c:auto val="1"/>
        <c:lblOffset val="100"/>
        <c:baseTimeUnit val="months"/>
      </c:dateAx>
      <c:valAx>
        <c:axId val="950406928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60000"/>
                  <a:lumOff val="40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>
                    <a:solidFill>
                      <a:schemeClr val="bg1"/>
                    </a:solidFill>
                  </a:rPr>
                  <a:t>Caixin - Official Manufacturing PMI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15248"/>
        <c:crosses val="autoZero"/>
        <c:crossBetween val="between"/>
      </c:valAx>
      <c:valAx>
        <c:axId val="7854560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>
                    <a:solidFill>
                      <a:schemeClr val="bg1"/>
                    </a:solidFill>
                  </a:rPr>
                  <a:t>Nominal GDP YoY%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accent4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455200"/>
        <c:crosses val="max"/>
        <c:crossBetween val="between"/>
      </c:valAx>
      <c:dateAx>
        <c:axId val="785455200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785456032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solidFill>
                  <a:schemeClr val="bg1"/>
                </a:solidFill>
              </a:rPr>
              <a:t>China</a:t>
            </a:r>
            <a:r>
              <a:rPr lang="en-GB" sz="1200" baseline="0">
                <a:solidFill>
                  <a:schemeClr val="bg1"/>
                </a:solidFill>
              </a:rPr>
              <a:t> Caixin - Official Manufacturing PMI vs Real (CPI adj) GDP</a:t>
            </a:r>
            <a:endParaRPr lang="en-GB" sz="12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'Official vs Caixin PMI'!$D$1</c:f>
              <c:strCache>
                <c:ptCount val="1"/>
                <c:pt idx="0">
                  <c:v>Caixin - Official  Manufacturing PMI</c:v>
                </c:pt>
              </c:strCache>
            </c:strRef>
          </c:tx>
          <c:spPr>
            <a:solidFill>
              <a:srgbClr val="00B050">
                <a:alpha val="80000"/>
              </a:srgbClr>
            </a:solidFill>
            <a:ln>
              <a:solidFill>
                <a:schemeClr val="bg1"/>
              </a:solidFill>
            </a:ln>
            <a:effectLst/>
          </c:spPr>
          <c:invertIfNegative val="1"/>
          <c:cat>
            <c:numRef>
              <c:f>'Official vs Caixin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</c:numCache>
            </c:numRef>
          </c:cat>
          <c:val>
            <c:numRef>
              <c:f>'Official vs Caixin PMI'!$D$2:$D$1000</c:f>
              <c:numCache>
                <c:formatCode>0.0</c:formatCode>
                <c:ptCount val="999"/>
                <c:pt idx="0">
                  <c:v>-2.6000000000000014</c:v>
                </c:pt>
                <c:pt idx="1">
                  <c:v>-1.6000000000000014</c:v>
                </c:pt>
                <c:pt idx="2">
                  <c:v>-2.6999999999999957</c:v>
                </c:pt>
                <c:pt idx="3">
                  <c:v>-2.3000000000000043</c:v>
                </c:pt>
                <c:pt idx="4">
                  <c:v>0.39999999999999858</c:v>
                </c:pt>
                <c:pt idx="5">
                  <c:v>-0.70000000000000284</c:v>
                </c:pt>
                <c:pt idx="6">
                  <c:v>0.39999999999999858</c:v>
                </c:pt>
                <c:pt idx="7">
                  <c:v>-2</c:v>
                </c:pt>
                <c:pt idx="8">
                  <c:v>-4.2000000000000028</c:v>
                </c:pt>
                <c:pt idx="9">
                  <c:v>-4</c:v>
                </c:pt>
                <c:pt idx="10">
                  <c:v>-4.3000000000000043</c:v>
                </c:pt>
                <c:pt idx="11">
                  <c:v>-4.1999999999999957</c:v>
                </c:pt>
                <c:pt idx="12">
                  <c:v>-1.8999999999999986</c:v>
                </c:pt>
                <c:pt idx="13">
                  <c:v>-1.3999999999999986</c:v>
                </c:pt>
                <c:pt idx="14">
                  <c:v>-4.2999999999999972</c:v>
                </c:pt>
                <c:pt idx="15">
                  <c:v>-5.3999999999999986</c:v>
                </c:pt>
                <c:pt idx="16">
                  <c:v>-2</c:v>
                </c:pt>
                <c:pt idx="17">
                  <c:v>-1.2000000000000028</c:v>
                </c:pt>
                <c:pt idx="18">
                  <c:v>0.60000000000000142</c:v>
                </c:pt>
                <c:pt idx="19">
                  <c:v>-0.5</c:v>
                </c:pt>
                <c:pt idx="20">
                  <c:v>-4.6000000000000014</c:v>
                </c:pt>
                <c:pt idx="21">
                  <c:v>-2.6000000000000014</c:v>
                </c:pt>
                <c:pt idx="22">
                  <c:v>-2.2999999999999972</c:v>
                </c:pt>
                <c:pt idx="23">
                  <c:v>-2.3999999999999986</c:v>
                </c:pt>
                <c:pt idx="24">
                  <c:v>-3.1000000000000014</c:v>
                </c:pt>
                <c:pt idx="25">
                  <c:v>-0.10000000000000142</c:v>
                </c:pt>
                <c:pt idx="26">
                  <c:v>-3.8000000000000043</c:v>
                </c:pt>
                <c:pt idx="27">
                  <c:v>-5.3000000000000043</c:v>
                </c:pt>
                <c:pt idx="28">
                  <c:v>-1.6000000000000014</c:v>
                </c:pt>
                <c:pt idx="29">
                  <c:v>0.5</c:v>
                </c:pt>
                <c:pt idx="30">
                  <c:v>-9.9999999999994316E-2</c:v>
                </c:pt>
                <c:pt idx="31">
                  <c:v>-0.60000000000000142</c:v>
                </c:pt>
                <c:pt idx="32">
                  <c:v>-1.1000000000000014</c:v>
                </c:pt>
                <c:pt idx="33">
                  <c:v>2</c:v>
                </c:pt>
                <c:pt idx="34">
                  <c:v>-2.6000000000000014</c:v>
                </c:pt>
                <c:pt idx="35">
                  <c:v>-2</c:v>
                </c:pt>
                <c:pt idx="36">
                  <c:v>0.20000000000000284</c:v>
                </c:pt>
                <c:pt idx="37">
                  <c:v>-0.60000000000000142</c:v>
                </c:pt>
                <c:pt idx="38">
                  <c:v>-4</c:v>
                </c:pt>
                <c:pt idx="39">
                  <c:v>-3.8000000000000043</c:v>
                </c:pt>
                <c:pt idx="40">
                  <c:v>1.4000000000000057</c:v>
                </c:pt>
                <c:pt idx="41">
                  <c:v>1.2999999999999972</c:v>
                </c:pt>
                <c:pt idx="42">
                  <c:v>4.8999999999999986</c:v>
                </c:pt>
                <c:pt idx="43">
                  <c:v>0.80000000000000426</c:v>
                </c:pt>
                <c:pt idx="44">
                  <c:v>-3.5</c:v>
                </c:pt>
                <c:pt idx="45">
                  <c:v>0.60000000000000142</c:v>
                </c:pt>
                <c:pt idx="46">
                  <c:v>2.1000000000000014</c:v>
                </c:pt>
                <c:pt idx="47">
                  <c:v>0</c:v>
                </c:pt>
                <c:pt idx="48">
                  <c:v>-3.0999999999999943</c:v>
                </c:pt>
                <c:pt idx="49">
                  <c:v>-3.8999999999999986</c:v>
                </c:pt>
                <c:pt idx="50">
                  <c:v>-7.6000000000000014</c:v>
                </c:pt>
                <c:pt idx="51">
                  <c:v>-3.3999999999999986</c:v>
                </c:pt>
                <c:pt idx="52">
                  <c:v>-1.8999999999999986</c:v>
                </c:pt>
                <c:pt idx="53">
                  <c:v>-1.4000000000000057</c:v>
                </c:pt>
                <c:pt idx="54">
                  <c:v>-0.5</c:v>
                </c:pt>
                <c:pt idx="55">
                  <c:v>1.1000000000000014</c:v>
                </c:pt>
                <c:pt idx="56">
                  <c:v>0.70000000000000284</c:v>
                </c:pt>
                <c:pt idx="57">
                  <c:v>0.19999999999999574</c:v>
                </c:pt>
                <c:pt idx="58">
                  <c:v>0.5</c:v>
                </c:pt>
                <c:pt idx="59">
                  <c:v>-0.5</c:v>
                </c:pt>
                <c:pt idx="60">
                  <c:v>1.6000000000000014</c:v>
                </c:pt>
                <c:pt idx="61">
                  <c:v>3.7999999999999972</c:v>
                </c:pt>
                <c:pt idx="62">
                  <c:v>1.8999999999999986</c:v>
                </c:pt>
                <c:pt idx="63">
                  <c:v>-0.30000000000000426</c:v>
                </c:pt>
                <c:pt idx="64">
                  <c:v>-1.1999999999999957</c:v>
                </c:pt>
                <c:pt idx="65">
                  <c:v>-1.7000000000000028</c:v>
                </c:pt>
                <c:pt idx="66">
                  <c:v>-1.8000000000000043</c:v>
                </c:pt>
                <c:pt idx="67">
                  <c:v>0.19999999999999574</c:v>
                </c:pt>
                <c:pt idx="68">
                  <c:v>-0.89999999999999858</c:v>
                </c:pt>
                <c:pt idx="69">
                  <c:v>9.9999999999994316E-2</c:v>
                </c:pt>
                <c:pt idx="70">
                  <c:v>9.9999999999994316E-2</c:v>
                </c:pt>
                <c:pt idx="71">
                  <c:v>0.5</c:v>
                </c:pt>
                <c:pt idx="72">
                  <c:v>1.6000000000000014</c:v>
                </c:pt>
                <c:pt idx="73">
                  <c:v>-0.5</c:v>
                </c:pt>
                <c:pt idx="74">
                  <c:v>-1.6000000000000014</c:v>
                </c:pt>
                <c:pt idx="75">
                  <c:v>-1.1000000000000014</c:v>
                </c:pt>
                <c:pt idx="76">
                  <c:v>-0.39999999999999858</c:v>
                </c:pt>
                <c:pt idx="77">
                  <c:v>-0.79999999999999716</c:v>
                </c:pt>
                <c:pt idx="78">
                  <c:v>-1.4000000000000057</c:v>
                </c:pt>
                <c:pt idx="79">
                  <c:v>-1</c:v>
                </c:pt>
                <c:pt idx="80">
                  <c:v>-1.3000000000000043</c:v>
                </c:pt>
                <c:pt idx="81">
                  <c:v>0.60000000000000142</c:v>
                </c:pt>
                <c:pt idx="82">
                  <c:v>-1.2999999999999972</c:v>
                </c:pt>
                <c:pt idx="83">
                  <c:v>-1.5999999999999943</c:v>
                </c:pt>
                <c:pt idx="84">
                  <c:v>-1.7000000000000028</c:v>
                </c:pt>
                <c:pt idx="85">
                  <c:v>-1.3999999999999986</c:v>
                </c:pt>
                <c:pt idx="86">
                  <c:v>-4.8000000000000043</c:v>
                </c:pt>
                <c:pt idx="87">
                  <c:v>-4</c:v>
                </c:pt>
                <c:pt idx="88">
                  <c:v>-2</c:v>
                </c:pt>
                <c:pt idx="89">
                  <c:v>-2</c:v>
                </c:pt>
                <c:pt idx="90">
                  <c:v>-0.80000000000000426</c:v>
                </c:pt>
                <c:pt idx="91">
                  <c:v>-1.5</c:v>
                </c:pt>
                <c:pt idx="92">
                  <c:v>-1.8999999999999986</c:v>
                </c:pt>
                <c:pt idx="93">
                  <c:v>-0.70000000000000284</c:v>
                </c:pt>
                <c:pt idx="94">
                  <c:v>-0.10000000000000142</c:v>
                </c:pt>
                <c:pt idx="95">
                  <c:v>0.89999999999999858</c:v>
                </c:pt>
                <c:pt idx="96">
                  <c:v>1.8999999999999986</c:v>
                </c:pt>
                <c:pt idx="97">
                  <c:v>0.29999999999999716</c:v>
                </c:pt>
                <c:pt idx="98">
                  <c:v>0.70000000000000284</c:v>
                </c:pt>
                <c:pt idx="99">
                  <c:v>-0.20000000000000284</c:v>
                </c:pt>
                <c:pt idx="100">
                  <c:v>-1.5999999999999943</c:v>
                </c:pt>
                <c:pt idx="101">
                  <c:v>-1.8999999999999986</c:v>
                </c:pt>
                <c:pt idx="102">
                  <c:v>-2.5999999999999943</c:v>
                </c:pt>
                <c:pt idx="103">
                  <c:v>-0.89999999999999858</c:v>
                </c:pt>
                <c:pt idx="104">
                  <c:v>-0.89999999999999858</c:v>
                </c:pt>
                <c:pt idx="105">
                  <c:v>-0.5</c:v>
                </c:pt>
                <c:pt idx="106">
                  <c:v>-0.60000000000000142</c:v>
                </c:pt>
                <c:pt idx="107">
                  <c:v>-0.5</c:v>
                </c:pt>
                <c:pt idx="108">
                  <c:v>-1</c:v>
                </c:pt>
                <c:pt idx="109">
                  <c:v>-1.7000000000000028</c:v>
                </c:pt>
                <c:pt idx="110">
                  <c:v>-2.2999999999999972</c:v>
                </c:pt>
                <c:pt idx="111">
                  <c:v>-2.2999999999999972</c:v>
                </c:pt>
                <c:pt idx="112">
                  <c:v>-1.3999999999999986</c:v>
                </c:pt>
                <c:pt idx="113">
                  <c:v>-0.29999999999999716</c:v>
                </c:pt>
                <c:pt idx="114">
                  <c:v>0</c:v>
                </c:pt>
                <c:pt idx="115">
                  <c:v>-0.89999999999999858</c:v>
                </c:pt>
                <c:pt idx="116">
                  <c:v>-0.89999999999999858</c:v>
                </c:pt>
                <c:pt idx="117">
                  <c:v>-0.39999999999999858</c:v>
                </c:pt>
                <c:pt idx="118">
                  <c:v>-0.29999999999999716</c:v>
                </c:pt>
                <c:pt idx="119">
                  <c:v>-0.5</c:v>
                </c:pt>
                <c:pt idx="120">
                  <c:v>-9.9999999999994316E-2</c:v>
                </c:pt>
                <c:pt idx="121">
                  <c:v>0.80000000000000426</c:v>
                </c:pt>
                <c:pt idx="122">
                  <c:v>-0.5</c:v>
                </c:pt>
                <c:pt idx="123">
                  <c:v>-1.2000000000000028</c:v>
                </c:pt>
                <c:pt idx="124">
                  <c:v>-1</c:v>
                </c:pt>
                <c:pt idx="125">
                  <c:v>-0.80000000000000426</c:v>
                </c:pt>
                <c:pt idx="126">
                  <c:v>-2.2000000000000028</c:v>
                </c:pt>
                <c:pt idx="127">
                  <c:v>-2.4000000000000057</c:v>
                </c:pt>
                <c:pt idx="128">
                  <c:v>-2.5999999999999943</c:v>
                </c:pt>
                <c:pt idx="129">
                  <c:v>-1.5</c:v>
                </c:pt>
                <c:pt idx="130">
                  <c:v>-1</c:v>
                </c:pt>
                <c:pt idx="131">
                  <c:v>-1.5</c:v>
                </c:pt>
                <c:pt idx="132">
                  <c:v>-1</c:v>
                </c:pt>
                <c:pt idx="133">
                  <c:v>-1</c:v>
                </c:pt>
                <c:pt idx="134">
                  <c:v>-0.5</c:v>
                </c:pt>
                <c:pt idx="135">
                  <c:v>-0.70000000000000284</c:v>
                </c:pt>
                <c:pt idx="136">
                  <c:v>-0.89999999999999858</c:v>
                </c:pt>
                <c:pt idx="137">
                  <c:v>-1.3999999999999986</c:v>
                </c:pt>
                <c:pt idx="138">
                  <c:v>0.70000000000000284</c:v>
                </c:pt>
                <c:pt idx="139">
                  <c:v>-0.39999999999999858</c:v>
                </c:pt>
                <c:pt idx="140">
                  <c:v>-0.29999999999999716</c:v>
                </c:pt>
                <c:pt idx="141">
                  <c:v>0</c:v>
                </c:pt>
                <c:pt idx="142">
                  <c:v>-0.80000000000000426</c:v>
                </c:pt>
                <c:pt idx="143">
                  <c:v>0.5</c:v>
                </c:pt>
                <c:pt idx="144">
                  <c:v>-0.29999999999999716</c:v>
                </c:pt>
                <c:pt idx="145">
                  <c:v>0.10000000000000142</c:v>
                </c:pt>
                <c:pt idx="146">
                  <c:v>-0.59999999999999432</c:v>
                </c:pt>
                <c:pt idx="147">
                  <c:v>-0.90000000000000568</c:v>
                </c:pt>
                <c:pt idx="148">
                  <c:v>-1.6000000000000014</c:v>
                </c:pt>
                <c:pt idx="149">
                  <c:v>-1.3000000000000043</c:v>
                </c:pt>
                <c:pt idx="150">
                  <c:v>-0.29999999999999716</c:v>
                </c:pt>
                <c:pt idx="151">
                  <c:v>-0.10000000000000142</c:v>
                </c:pt>
                <c:pt idx="152">
                  <c:v>-1.3999999999999986</c:v>
                </c:pt>
                <c:pt idx="153">
                  <c:v>-0.60000000000000142</c:v>
                </c:pt>
                <c:pt idx="154">
                  <c:v>-1</c:v>
                </c:pt>
                <c:pt idx="155">
                  <c:v>-0.10000000000000142</c:v>
                </c:pt>
                <c:pt idx="156">
                  <c:v>0.20000000000000284</c:v>
                </c:pt>
                <c:pt idx="157">
                  <c:v>1.3000000000000043</c:v>
                </c:pt>
                <c:pt idx="158">
                  <c:v>-0.5</c:v>
                </c:pt>
                <c:pt idx="159">
                  <c:v>-0.29999999999999716</c:v>
                </c:pt>
                <c:pt idx="160">
                  <c:v>-0.79999999999999716</c:v>
                </c:pt>
                <c:pt idx="161">
                  <c:v>-0.5</c:v>
                </c:pt>
                <c:pt idx="162">
                  <c:v>-0.40000000000000568</c:v>
                </c:pt>
                <c:pt idx="163">
                  <c:v>-0.69999999999999574</c:v>
                </c:pt>
                <c:pt idx="164">
                  <c:v>-0.79999999999999716</c:v>
                </c:pt>
                <c:pt idx="165">
                  <c:v>-0.10000000000000142</c:v>
                </c:pt>
                <c:pt idx="166">
                  <c:v>0.20000000000000284</c:v>
                </c:pt>
                <c:pt idx="167">
                  <c:v>0.30000000000000426</c:v>
                </c:pt>
                <c:pt idx="168">
                  <c:v>-1.2000000000000028</c:v>
                </c:pt>
                <c:pt idx="169">
                  <c:v>0.69999999999999574</c:v>
                </c:pt>
                <c:pt idx="170">
                  <c:v>0.29999999999999716</c:v>
                </c:pt>
                <c:pt idx="171">
                  <c:v>1.6000000000000014</c:v>
                </c:pt>
                <c:pt idx="172">
                  <c:v>0.80000000000000426</c:v>
                </c:pt>
                <c:pt idx="173">
                  <c:v>0</c:v>
                </c:pt>
                <c:pt idx="174">
                  <c:v>0.19999999999999574</c:v>
                </c:pt>
                <c:pt idx="175">
                  <c:v>0.89999999999999858</c:v>
                </c:pt>
                <c:pt idx="176">
                  <c:v>1.6000000000000014</c:v>
                </c:pt>
                <c:pt idx="177">
                  <c:v>2.6000000000000014</c:v>
                </c:pt>
                <c:pt idx="178">
                  <c:v>1.5999999999999943</c:v>
                </c:pt>
                <c:pt idx="179">
                  <c:v>1.2999999999999972</c:v>
                </c:pt>
                <c:pt idx="180">
                  <c:v>1.1000000000000014</c:v>
                </c:pt>
                <c:pt idx="181">
                  <c:v>4.5999999999999943</c:v>
                </c:pt>
                <c:pt idx="182">
                  <c:v>-1.8999999999999986</c:v>
                </c:pt>
                <c:pt idx="183">
                  <c:v>-1.3999999999999986</c:v>
                </c:pt>
                <c:pt idx="184">
                  <c:v>0.10000000000000142</c:v>
                </c:pt>
                <c:pt idx="185">
                  <c:v>0.30000000000000426</c:v>
                </c:pt>
                <c:pt idx="186">
                  <c:v>1.6999999999999957</c:v>
                </c:pt>
                <c:pt idx="187">
                  <c:v>2.1000000000000014</c:v>
                </c:pt>
                <c:pt idx="188">
                  <c:v>1.5</c:v>
                </c:pt>
                <c:pt idx="189">
                  <c:v>2.2000000000000028</c:v>
                </c:pt>
                <c:pt idx="190">
                  <c:v>2.7999999999999972</c:v>
                </c:pt>
                <c:pt idx="191">
                  <c:v>1.1000000000000014</c:v>
                </c:pt>
                <c:pt idx="192">
                  <c:v>0.20000000000000284</c:v>
                </c:pt>
                <c:pt idx="193">
                  <c:v>0.29999999999999716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solidFill>
                      <a:schemeClr val="bg1"/>
                    </a:solidFill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5E9F-4037-B62F-0C0C604D7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50415248"/>
        <c:axId val="950406928"/>
      </c:barChart>
      <c:lineChart>
        <c:grouping val="standard"/>
        <c:varyColors val="0"/>
        <c:ser>
          <c:idx val="1"/>
          <c:order val="1"/>
          <c:tx>
            <c:strRef>
              <c:f>'Official vs Caixin PMI'!$H$1</c:f>
              <c:strCache>
                <c:ptCount val="1"/>
                <c:pt idx="0">
                  <c:v>China Real GDP (CPI Adj 2000) YoY</c:v>
                </c:pt>
              </c:strCache>
            </c:strRef>
          </c:tx>
          <c:spPr>
            <a:ln w="19050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'Official vs Caixin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</c:numCache>
            </c:numRef>
          </c:cat>
          <c:val>
            <c:numRef>
              <c:f>'Official vs Caixin PMI'!$H$2:$H$1000</c:f>
              <c:numCache>
                <c:formatCode>0.00%</c:formatCode>
                <c:ptCount val="999"/>
                <c:pt idx="2">
                  <c:v>0.14138765773363082</c:v>
                </c:pt>
                <c:pt idx="5">
                  <c:v>0.13944663180914429</c:v>
                </c:pt>
                <c:pt idx="8">
                  <c:v>0.13800179739800944</c:v>
                </c:pt>
                <c:pt idx="11">
                  <c:v>0.13786242741344035</c:v>
                </c:pt>
                <c:pt idx="14">
                  <c:v>0.1536245837706911</c:v>
                </c:pt>
                <c:pt idx="17">
                  <c:v>0.1346927223755221</c:v>
                </c:pt>
                <c:pt idx="20">
                  <c:v>0.1147844457277396</c:v>
                </c:pt>
                <c:pt idx="23">
                  <c:v>0.11064673049026474</c:v>
                </c:pt>
                <c:pt idx="26">
                  <c:v>0.13812461723340808</c:v>
                </c:pt>
                <c:pt idx="29">
                  <c:v>0.1620395023896124</c:v>
                </c:pt>
                <c:pt idx="32">
                  <c:v>0.16664263626275089</c:v>
                </c:pt>
                <c:pt idx="35">
                  <c:v>0.16165267803544525</c:v>
                </c:pt>
                <c:pt idx="38">
                  <c:v>0.12137742843128274</c:v>
                </c:pt>
                <c:pt idx="41">
                  <c:v>0.13503389433701596</c:v>
                </c:pt>
                <c:pt idx="44">
                  <c:v>0.13401421674071368</c:v>
                </c:pt>
                <c:pt idx="47">
                  <c:v>0.11346205440718649</c:v>
                </c:pt>
                <c:pt idx="50">
                  <c:v>7.936462270493605E-2</c:v>
                </c:pt>
                <c:pt idx="53">
                  <c:v>8.3859547766860443E-2</c:v>
                </c:pt>
                <c:pt idx="56">
                  <c:v>9.846693523892025E-2</c:v>
                </c:pt>
                <c:pt idx="59">
                  <c:v>0.11771293906985059</c:v>
                </c:pt>
                <c:pt idx="62">
                  <c:v>0.15728622305098616</c:v>
                </c:pt>
                <c:pt idx="65">
                  <c:v>0.15328516654580504</c:v>
                </c:pt>
                <c:pt idx="68">
                  <c:v>0.14022146400650137</c:v>
                </c:pt>
                <c:pt idx="71">
                  <c:v>0.13153977039160702</c:v>
                </c:pt>
                <c:pt idx="74">
                  <c:v>0.13148366825859181</c:v>
                </c:pt>
                <c:pt idx="77">
                  <c:v>0.1228777989069525</c:v>
                </c:pt>
                <c:pt idx="80">
                  <c:v>0.12399826549315462</c:v>
                </c:pt>
                <c:pt idx="83">
                  <c:v>0.11160845887195836</c:v>
                </c:pt>
                <c:pt idx="86">
                  <c:v>8.3809846182119285E-2</c:v>
                </c:pt>
                <c:pt idx="89">
                  <c:v>8.1735514773051854E-2</c:v>
                </c:pt>
                <c:pt idx="92">
                  <c:v>7.1795995815350455E-2</c:v>
                </c:pt>
                <c:pt idx="95">
                  <c:v>7.4111992762201373E-2</c:v>
                </c:pt>
                <c:pt idx="98">
                  <c:v>8.1441893494780704E-2</c:v>
                </c:pt>
                <c:pt idx="101">
                  <c:v>6.5080061515865761E-2</c:v>
                </c:pt>
                <c:pt idx="104">
                  <c:v>7.0033538759095126E-2</c:v>
                </c:pt>
                <c:pt idx="107">
                  <c:v>7.808423840168266E-2</c:v>
                </c:pt>
                <c:pt idx="110">
                  <c:v>6.2801444498852277E-2</c:v>
                </c:pt>
                <c:pt idx="113">
                  <c:v>6.4659118933200421E-2</c:v>
                </c:pt>
                <c:pt idx="116">
                  <c:v>6.7836659438342606E-2</c:v>
                </c:pt>
                <c:pt idx="119">
                  <c:v>6.0823194219721932E-2</c:v>
                </c:pt>
                <c:pt idx="122">
                  <c:v>5.6808157953327942E-2</c:v>
                </c:pt>
                <c:pt idx="125">
                  <c:v>6.115190847750096E-2</c:v>
                </c:pt>
                <c:pt idx="128">
                  <c:v>5.0337909612577558E-2</c:v>
                </c:pt>
                <c:pt idx="131">
                  <c:v>4.7127171251201139E-2</c:v>
                </c:pt>
                <c:pt idx="134">
                  <c:v>4.9293299892705367E-2</c:v>
                </c:pt>
                <c:pt idx="137">
                  <c:v>5.5184540018935024E-2</c:v>
                </c:pt>
                <c:pt idx="140">
                  <c:v>5.9355480490787205E-2</c:v>
                </c:pt>
                <c:pt idx="143">
                  <c:v>7.6005124959466652E-2</c:v>
                </c:pt>
                <c:pt idx="146">
                  <c:v>0.10988521908522286</c:v>
                </c:pt>
                <c:pt idx="149">
                  <c:v>9.6760627500285246E-2</c:v>
                </c:pt>
                <c:pt idx="152">
                  <c:v>9.7523928093544487E-2</c:v>
                </c:pt>
                <c:pt idx="155">
                  <c:v>9.4125338814514681E-2</c:v>
                </c:pt>
                <c:pt idx="158">
                  <c:v>9.018144954258811E-2</c:v>
                </c:pt>
                <c:pt idx="161">
                  <c:v>9.159114530808643E-2</c:v>
                </c:pt>
                <c:pt idx="164">
                  <c:v>7.7083125314886036E-2</c:v>
                </c:pt>
                <c:pt idx="167">
                  <c:v>7.9930216170367441E-2</c:v>
                </c:pt>
                <c:pt idx="170">
                  <c:v>5.1652397542671036E-2</c:v>
                </c:pt>
                <c:pt idx="173">
                  <c:v>4.9730926028627831E-2</c:v>
                </c:pt>
                <c:pt idx="176">
                  <c:v>3.919011716588261E-2</c:v>
                </c:pt>
                <c:pt idx="179">
                  <c:v>2.3665749444651496E-2</c:v>
                </c:pt>
                <c:pt idx="182">
                  <c:v>-9.2261751407978765E-2</c:v>
                </c:pt>
                <c:pt idx="185">
                  <c:v>5.9260905267017883E-3</c:v>
                </c:pt>
                <c:pt idx="188">
                  <c:v>3.8060500406656095E-2</c:v>
                </c:pt>
                <c:pt idx="191">
                  <c:v>6.8682761912851165E-2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9F-4037-B62F-0C0C604D7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5455200"/>
        <c:axId val="785456032"/>
      </c:lineChart>
      <c:dateAx>
        <c:axId val="95041524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06928"/>
        <c:crosses val="autoZero"/>
        <c:auto val="1"/>
        <c:lblOffset val="100"/>
        <c:baseTimeUnit val="months"/>
      </c:dateAx>
      <c:valAx>
        <c:axId val="950406928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60000"/>
                  <a:lumOff val="40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>
                    <a:solidFill>
                      <a:schemeClr val="bg1"/>
                    </a:solidFill>
                  </a:rPr>
                  <a:t>Caixin</a:t>
                </a:r>
                <a:r>
                  <a:rPr lang="en-GB" sz="1050" baseline="0">
                    <a:solidFill>
                      <a:schemeClr val="bg1"/>
                    </a:solidFill>
                  </a:rPr>
                  <a:t> - Official Manufacturing PMI</a:t>
                </a:r>
                <a:endParaRPr lang="en-GB" sz="1050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15248"/>
        <c:crosses val="autoZero"/>
        <c:crossBetween val="between"/>
      </c:valAx>
      <c:valAx>
        <c:axId val="7854560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accent4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>
                    <a:solidFill>
                      <a:schemeClr val="accent4">
                        <a:lumMod val="40000"/>
                        <a:lumOff val="60000"/>
                      </a:schemeClr>
                    </a:solidFill>
                  </a:rPr>
                  <a:t>Real GDP (CPI Adj) YoY%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accent4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accent4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455200"/>
        <c:crosses val="max"/>
        <c:crossBetween val="between"/>
      </c:valAx>
      <c:dateAx>
        <c:axId val="785455200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785456032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solidFill>
                  <a:schemeClr val="bg1"/>
                </a:solidFill>
              </a:rPr>
              <a:t>China</a:t>
            </a:r>
            <a:r>
              <a:rPr lang="en-GB" sz="1200" baseline="0">
                <a:solidFill>
                  <a:schemeClr val="bg1"/>
                </a:solidFill>
              </a:rPr>
              <a:t> Caixin - Official Manufacturing PMI </a:t>
            </a:r>
            <a:endParaRPr lang="en-GB" sz="12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'Official vs Caixin PMI'!$D$1</c:f>
              <c:strCache>
                <c:ptCount val="1"/>
                <c:pt idx="0">
                  <c:v>Caixin - Official  Manufacturing PMI</c:v>
                </c:pt>
              </c:strCache>
            </c:strRef>
          </c:tx>
          <c:spPr>
            <a:solidFill>
              <a:srgbClr val="00B050">
                <a:alpha val="80000"/>
              </a:srgbClr>
            </a:solidFill>
            <a:ln>
              <a:solidFill>
                <a:schemeClr val="bg1"/>
              </a:solidFill>
            </a:ln>
            <a:effectLst/>
          </c:spPr>
          <c:invertIfNegative val="1"/>
          <c:cat>
            <c:numRef>
              <c:f>'Official vs Caixin PMI'!$A$2:$A$1000</c:f>
              <c:numCache>
                <c:formatCode>d\-mmm\-yy</c:formatCode>
                <c:ptCount val="999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</c:numCache>
            </c:numRef>
          </c:cat>
          <c:val>
            <c:numRef>
              <c:f>'Official vs Caixin PMI'!$D$2:$D$1000</c:f>
              <c:numCache>
                <c:formatCode>0.0</c:formatCode>
                <c:ptCount val="999"/>
                <c:pt idx="0">
                  <c:v>-2.6000000000000014</c:v>
                </c:pt>
                <c:pt idx="1">
                  <c:v>-1.6000000000000014</c:v>
                </c:pt>
                <c:pt idx="2">
                  <c:v>-2.6999999999999957</c:v>
                </c:pt>
                <c:pt idx="3">
                  <c:v>-2.3000000000000043</c:v>
                </c:pt>
                <c:pt idx="4">
                  <c:v>0.39999999999999858</c:v>
                </c:pt>
                <c:pt idx="5">
                  <c:v>-0.70000000000000284</c:v>
                </c:pt>
                <c:pt idx="6">
                  <c:v>0.39999999999999858</c:v>
                </c:pt>
                <c:pt idx="7">
                  <c:v>-2</c:v>
                </c:pt>
                <c:pt idx="8">
                  <c:v>-4.2000000000000028</c:v>
                </c:pt>
                <c:pt idx="9">
                  <c:v>-4</c:v>
                </c:pt>
                <c:pt idx="10">
                  <c:v>-4.3000000000000043</c:v>
                </c:pt>
                <c:pt idx="11">
                  <c:v>-4.1999999999999957</c:v>
                </c:pt>
                <c:pt idx="12">
                  <c:v>-1.8999999999999986</c:v>
                </c:pt>
                <c:pt idx="13">
                  <c:v>-1.3999999999999986</c:v>
                </c:pt>
                <c:pt idx="14">
                  <c:v>-4.2999999999999972</c:v>
                </c:pt>
                <c:pt idx="15">
                  <c:v>-5.3999999999999986</c:v>
                </c:pt>
                <c:pt idx="16">
                  <c:v>-2</c:v>
                </c:pt>
                <c:pt idx="17">
                  <c:v>-1.2000000000000028</c:v>
                </c:pt>
                <c:pt idx="18">
                  <c:v>0.60000000000000142</c:v>
                </c:pt>
                <c:pt idx="19">
                  <c:v>-0.5</c:v>
                </c:pt>
                <c:pt idx="20">
                  <c:v>-4.6000000000000014</c:v>
                </c:pt>
                <c:pt idx="21">
                  <c:v>-2.6000000000000014</c:v>
                </c:pt>
                <c:pt idx="22">
                  <c:v>-2.2999999999999972</c:v>
                </c:pt>
                <c:pt idx="23">
                  <c:v>-2.3999999999999986</c:v>
                </c:pt>
                <c:pt idx="24">
                  <c:v>-3.1000000000000014</c:v>
                </c:pt>
                <c:pt idx="25">
                  <c:v>-0.10000000000000142</c:v>
                </c:pt>
                <c:pt idx="26">
                  <c:v>-3.8000000000000043</c:v>
                </c:pt>
                <c:pt idx="27">
                  <c:v>-5.3000000000000043</c:v>
                </c:pt>
                <c:pt idx="28">
                  <c:v>-1.6000000000000014</c:v>
                </c:pt>
                <c:pt idx="29">
                  <c:v>0.5</c:v>
                </c:pt>
                <c:pt idx="30">
                  <c:v>-9.9999999999994316E-2</c:v>
                </c:pt>
                <c:pt idx="31">
                  <c:v>-0.60000000000000142</c:v>
                </c:pt>
                <c:pt idx="32">
                  <c:v>-1.1000000000000014</c:v>
                </c:pt>
                <c:pt idx="33">
                  <c:v>2</c:v>
                </c:pt>
                <c:pt idx="34">
                  <c:v>-2.6000000000000014</c:v>
                </c:pt>
                <c:pt idx="35">
                  <c:v>-2</c:v>
                </c:pt>
                <c:pt idx="36">
                  <c:v>0.20000000000000284</c:v>
                </c:pt>
                <c:pt idx="37">
                  <c:v>-0.60000000000000142</c:v>
                </c:pt>
                <c:pt idx="38">
                  <c:v>-4</c:v>
                </c:pt>
                <c:pt idx="39">
                  <c:v>-3.8000000000000043</c:v>
                </c:pt>
                <c:pt idx="40">
                  <c:v>1.4000000000000057</c:v>
                </c:pt>
                <c:pt idx="41">
                  <c:v>1.2999999999999972</c:v>
                </c:pt>
                <c:pt idx="42">
                  <c:v>4.8999999999999986</c:v>
                </c:pt>
                <c:pt idx="43">
                  <c:v>0.80000000000000426</c:v>
                </c:pt>
                <c:pt idx="44">
                  <c:v>-3.5</c:v>
                </c:pt>
                <c:pt idx="45">
                  <c:v>0.60000000000000142</c:v>
                </c:pt>
                <c:pt idx="46">
                  <c:v>2.1000000000000014</c:v>
                </c:pt>
                <c:pt idx="47">
                  <c:v>0</c:v>
                </c:pt>
                <c:pt idx="48">
                  <c:v>-3.0999999999999943</c:v>
                </c:pt>
                <c:pt idx="49">
                  <c:v>-3.8999999999999986</c:v>
                </c:pt>
                <c:pt idx="50">
                  <c:v>-7.6000000000000014</c:v>
                </c:pt>
                <c:pt idx="51">
                  <c:v>-3.3999999999999986</c:v>
                </c:pt>
                <c:pt idx="52">
                  <c:v>-1.8999999999999986</c:v>
                </c:pt>
                <c:pt idx="53">
                  <c:v>-1.4000000000000057</c:v>
                </c:pt>
                <c:pt idx="54">
                  <c:v>-0.5</c:v>
                </c:pt>
                <c:pt idx="55">
                  <c:v>1.1000000000000014</c:v>
                </c:pt>
                <c:pt idx="56">
                  <c:v>0.70000000000000284</c:v>
                </c:pt>
                <c:pt idx="57">
                  <c:v>0.19999999999999574</c:v>
                </c:pt>
                <c:pt idx="58">
                  <c:v>0.5</c:v>
                </c:pt>
                <c:pt idx="59">
                  <c:v>-0.5</c:v>
                </c:pt>
                <c:pt idx="60">
                  <c:v>1.6000000000000014</c:v>
                </c:pt>
                <c:pt idx="61">
                  <c:v>3.7999999999999972</c:v>
                </c:pt>
                <c:pt idx="62">
                  <c:v>1.8999999999999986</c:v>
                </c:pt>
                <c:pt idx="63">
                  <c:v>-0.30000000000000426</c:v>
                </c:pt>
                <c:pt idx="64">
                  <c:v>-1.1999999999999957</c:v>
                </c:pt>
                <c:pt idx="65">
                  <c:v>-1.7000000000000028</c:v>
                </c:pt>
                <c:pt idx="66">
                  <c:v>-1.8000000000000043</c:v>
                </c:pt>
                <c:pt idx="67">
                  <c:v>0.19999999999999574</c:v>
                </c:pt>
                <c:pt idx="68">
                  <c:v>-0.89999999999999858</c:v>
                </c:pt>
                <c:pt idx="69">
                  <c:v>9.9999999999994316E-2</c:v>
                </c:pt>
                <c:pt idx="70">
                  <c:v>9.9999999999994316E-2</c:v>
                </c:pt>
                <c:pt idx="71">
                  <c:v>0.5</c:v>
                </c:pt>
                <c:pt idx="72">
                  <c:v>1.6000000000000014</c:v>
                </c:pt>
                <c:pt idx="73">
                  <c:v>-0.5</c:v>
                </c:pt>
                <c:pt idx="74">
                  <c:v>-1.6000000000000014</c:v>
                </c:pt>
                <c:pt idx="75">
                  <c:v>-1.1000000000000014</c:v>
                </c:pt>
                <c:pt idx="76">
                  <c:v>-0.39999999999999858</c:v>
                </c:pt>
                <c:pt idx="77">
                  <c:v>-0.79999999999999716</c:v>
                </c:pt>
                <c:pt idx="78">
                  <c:v>-1.4000000000000057</c:v>
                </c:pt>
                <c:pt idx="79">
                  <c:v>-1</c:v>
                </c:pt>
                <c:pt idx="80">
                  <c:v>-1.3000000000000043</c:v>
                </c:pt>
                <c:pt idx="81">
                  <c:v>0.60000000000000142</c:v>
                </c:pt>
                <c:pt idx="82">
                  <c:v>-1.2999999999999972</c:v>
                </c:pt>
                <c:pt idx="83">
                  <c:v>-1.5999999999999943</c:v>
                </c:pt>
                <c:pt idx="84">
                  <c:v>-1.7000000000000028</c:v>
                </c:pt>
                <c:pt idx="85">
                  <c:v>-1.3999999999999986</c:v>
                </c:pt>
                <c:pt idx="86">
                  <c:v>-4.8000000000000043</c:v>
                </c:pt>
                <c:pt idx="87">
                  <c:v>-4</c:v>
                </c:pt>
                <c:pt idx="88">
                  <c:v>-2</c:v>
                </c:pt>
                <c:pt idx="89">
                  <c:v>-2</c:v>
                </c:pt>
                <c:pt idx="90">
                  <c:v>-0.80000000000000426</c:v>
                </c:pt>
                <c:pt idx="91">
                  <c:v>-1.5</c:v>
                </c:pt>
                <c:pt idx="92">
                  <c:v>-1.8999999999999986</c:v>
                </c:pt>
                <c:pt idx="93">
                  <c:v>-0.70000000000000284</c:v>
                </c:pt>
                <c:pt idx="94">
                  <c:v>-0.10000000000000142</c:v>
                </c:pt>
                <c:pt idx="95">
                  <c:v>0.89999999999999858</c:v>
                </c:pt>
                <c:pt idx="96">
                  <c:v>1.8999999999999986</c:v>
                </c:pt>
                <c:pt idx="97">
                  <c:v>0.29999999999999716</c:v>
                </c:pt>
                <c:pt idx="98">
                  <c:v>0.70000000000000284</c:v>
                </c:pt>
                <c:pt idx="99">
                  <c:v>-0.20000000000000284</c:v>
                </c:pt>
                <c:pt idx="100">
                  <c:v>-1.5999999999999943</c:v>
                </c:pt>
                <c:pt idx="101">
                  <c:v>-1.8999999999999986</c:v>
                </c:pt>
                <c:pt idx="102">
                  <c:v>-2.5999999999999943</c:v>
                </c:pt>
                <c:pt idx="103">
                  <c:v>-0.89999999999999858</c:v>
                </c:pt>
                <c:pt idx="104">
                  <c:v>-0.89999999999999858</c:v>
                </c:pt>
                <c:pt idx="105">
                  <c:v>-0.5</c:v>
                </c:pt>
                <c:pt idx="106">
                  <c:v>-0.60000000000000142</c:v>
                </c:pt>
                <c:pt idx="107">
                  <c:v>-0.5</c:v>
                </c:pt>
                <c:pt idx="108">
                  <c:v>-1</c:v>
                </c:pt>
                <c:pt idx="109">
                  <c:v>-1.7000000000000028</c:v>
                </c:pt>
                <c:pt idx="110">
                  <c:v>-2.2999999999999972</c:v>
                </c:pt>
                <c:pt idx="111">
                  <c:v>-2.2999999999999972</c:v>
                </c:pt>
                <c:pt idx="112">
                  <c:v>-1.3999999999999986</c:v>
                </c:pt>
                <c:pt idx="113">
                  <c:v>-0.29999999999999716</c:v>
                </c:pt>
                <c:pt idx="114">
                  <c:v>0</c:v>
                </c:pt>
                <c:pt idx="115">
                  <c:v>-0.89999999999999858</c:v>
                </c:pt>
                <c:pt idx="116">
                  <c:v>-0.89999999999999858</c:v>
                </c:pt>
                <c:pt idx="117">
                  <c:v>-0.39999999999999858</c:v>
                </c:pt>
                <c:pt idx="118">
                  <c:v>-0.29999999999999716</c:v>
                </c:pt>
                <c:pt idx="119">
                  <c:v>-0.5</c:v>
                </c:pt>
                <c:pt idx="120">
                  <c:v>-9.9999999999994316E-2</c:v>
                </c:pt>
                <c:pt idx="121">
                  <c:v>0.80000000000000426</c:v>
                </c:pt>
                <c:pt idx="122">
                  <c:v>-0.5</c:v>
                </c:pt>
                <c:pt idx="123">
                  <c:v>-1.2000000000000028</c:v>
                </c:pt>
                <c:pt idx="124">
                  <c:v>-1</c:v>
                </c:pt>
                <c:pt idx="125">
                  <c:v>-0.80000000000000426</c:v>
                </c:pt>
                <c:pt idx="126">
                  <c:v>-2.2000000000000028</c:v>
                </c:pt>
                <c:pt idx="127">
                  <c:v>-2.4000000000000057</c:v>
                </c:pt>
                <c:pt idx="128">
                  <c:v>-2.5999999999999943</c:v>
                </c:pt>
                <c:pt idx="129">
                  <c:v>-1.5</c:v>
                </c:pt>
                <c:pt idx="130">
                  <c:v>-1</c:v>
                </c:pt>
                <c:pt idx="131">
                  <c:v>-1.5</c:v>
                </c:pt>
                <c:pt idx="132">
                  <c:v>-1</c:v>
                </c:pt>
                <c:pt idx="133">
                  <c:v>-1</c:v>
                </c:pt>
                <c:pt idx="134">
                  <c:v>-0.5</c:v>
                </c:pt>
                <c:pt idx="135">
                  <c:v>-0.70000000000000284</c:v>
                </c:pt>
                <c:pt idx="136">
                  <c:v>-0.89999999999999858</c:v>
                </c:pt>
                <c:pt idx="137">
                  <c:v>-1.3999999999999986</c:v>
                </c:pt>
                <c:pt idx="138">
                  <c:v>0.70000000000000284</c:v>
                </c:pt>
                <c:pt idx="139">
                  <c:v>-0.39999999999999858</c:v>
                </c:pt>
                <c:pt idx="140">
                  <c:v>-0.29999999999999716</c:v>
                </c:pt>
                <c:pt idx="141">
                  <c:v>0</c:v>
                </c:pt>
                <c:pt idx="142">
                  <c:v>-0.80000000000000426</c:v>
                </c:pt>
                <c:pt idx="143">
                  <c:v>0.5</c:v>
                </c:pt>
                <c:pt idx="144">
                  <c:v>-0.29999999999999716</c:v>
                </c:pt>
                <c:pt idx="145">
                  <c:v>0.10000000000000142</c:v>
                </c:pt>
                <c:pt idx="146">
                  <c:v>-0.59999999999999432</c:v>
                </c:pt>
                <c:pt idx="147">
                  <c:v>-0.90000000000000568</c:v>
                </c:pt>
                <c:pt idx="148">
                  <c:v>-1.6000000000000014</c:v>
                </c:pt>
                <c:pt idx="149">
                  <c:v>-1.3000000000000043</c:v>
                </c:pt>
                <c:pt idx="150">
                  <c:v>-0.29999999999999716</c:v>
                </c:pt>
                <c:pt idx="151">
                  <c:v>-0.10000000000000142</c:v>
                </c:pt>
                <c:pt idx="152">
                  <c:v>-1.3999999999999986</c:v>
                </c:pt>
                <c:pt idx="153">
                  <c:v>-0.60000000000000142</c:v>
                </c:pt>
                <c:pt idx="154">
                  <c:v>-1</c:v>
                </c:pt>
                <c:pt idx="155">
                  <c:v>-0.10000000000000142</c:v>
                </c:pt>
                <c:pt idx="156">
                  <c:v>0.20000000000000284</c:v>
                </c:pt>
                <c:pt idx="157">
                  <c:v>1.3000000000000043</c:v>
                </c:pt>
                <c:pt idx="158">
                  <c:v>-0.5</c:v>
                </c:pt>
                <c:pt idx="159">
                  <c:v>-0.29999999999999716</c:v>
                </c:pt>
                <c:pt idx="160">
                  <c:v>-0.79999999999999716</c:v>
                </c:pt>
                <c:pt idx="161">
                  <c:v>-0.5</c:v>
                </c:pt>
                <c:pt idx="162">
                  <c:v>-0.40000000000000568</c:v>
                </c:pt>
                <c:pt idx="163">
                  <c:v>-0.69999999999999574</c:v>
                </c:pt>
                <c:pt idx="164">
                  <c:v>-0.79999999999999716</c:v>
                </c:pt>
                <c:pt idx="165">
                  <c:v>-0.10000000000000142</c:v>
                </c:pt>
                <c:pt idx="166">
                  <c:v>0.20000000000000284</c:v>
                </c:pt>
                <c:pt idx="167">
                  <c:v>0.30000000000000426</c:v>
                </c:pt>
                <c:pt idx="168">
                  <c:v>-1.2000000000000028</c:v>
                </c:pt>
                <c:pt idx="169">
                  <c:v>0.69999999999999574</c:v>
                </c:pt>
                <c:pt idx="170">
                  <c:v>0.29999999999999716</c:v>
                </c:pt>
                <c:pt idx="171">
                  <c:v>1.6000000000000014</c:v>
                </c:pt>
                <c:pt idx="172">
                  <c:v>0.80000000000000426</c:v>
                </c:pt>
                <c:pt idx="173">
                  <c:v>0</c:v>
                </c:pt>
                <c:pt idx="174">
                  <c:v>0.19999999999999574</c:v>
                </c:pt>
                <c:pt idx="175">
                  <c:v>0.89999999999999858</c:v>
                </c:pt>
                <c:pt idx="176">
                  <c:v>1.6000000000000014</c:v>
                </c:pt>
                <c:pt idx="177">
                  <c:v>2.6000000000000014</c:v>
                </c:pt>
                <c:pt idx="178">
                  <c:v>1.5999999999999943</c:v>
                </c:pt>
                <c:pt idx="179">
                  <c:v>1.2999999999999972</c:v>
                </c:pt>
                <c:pt idx="180">
                  <c:v>1.1000000000000014</c:v>
                </c:pt>
                <c:pt idx="181">
                  <c:v>4.5999999999999943</c:v>
                </c:pt>
                <c:pt idx="182">
                  <c:v>-1.8999999999999986</c:v>
                </c:pt>
                <c:pt idx="183">
                  <c:v>-1.3999999999999986</c:v>
                </c:pt>
                <c:pt idx="184">
                  <c:v>0.10000000000000142</c:v>
                </c:pt>
                <c:pt idx="185">
                  <c:v>0.30000000000000426</c:v>
                </c:pt>
                <c:pt idx="186">
                  <c:v>1.6999999999999957</c:v>
                </c:pt>
                <c:pt idx="187">
                  <c:v>2.1000000000000014</c:v>
                </c:pt>
                <c:pt idx="188">
                  <c:v>1.5</c:v>
                </c:pt>
                <c:pt idx="189">
                  <c:v>2.2000000000000028</c:v>
                </c:pt>
                <c:pt idx="190">
                  <c:v>2.7999999999999972</c:v>
                </c:pt>
                <c:pt idx="191">
                  <c:v>1.1000000000000014</c:v>
                </c:pt>
                <c:pt idx="192">
                  <c:v>0.20000000000000284</c:v>
                </c:pt>
                <c:pt idx="193">
                  <c:v>0.29999999999999716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solidFill>
                      <a:schemeClr val="bg1"/>
                    </a:solidFill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3AEC-43C5-84E5-E4E5088CA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50415248"/>
        <c:axId val="950406928"/>
      </c:barChart>
      <c:dateAx>
        <c:axId val="95041524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06928"/>
        <c:crosses val="autoZero"/>
        <c:auto val="1"/>
        <c:lblOffset val="100"/>
        <c:baseTimeUnit val="months"/>
      </c:dateAx>
      <c:valAx>
        <c:axId val="950406928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60000"/>
                  <a:lumOff val="40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>
                    <a:solidFill>
                      <a:schemeClr val="bg1"/>
                    </a:solidFill>
                  </a:rPr>
                  <a:t>Caixin - Official Manufacturing PMI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1524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solidFill>
                  <a:schemeClr val="bg1"/>
                </a:solidFill>
              </a:rPr>
              <a:t>China</a:t>
            </a:r>
            <a:r>
              <a:rPr lang="en-GB" sz="1200" baseline="0">
                <a:solidFill>
                  <a:schemeClr val="bg1"/>
                </a:solidFill>
              </a:rPr>
              <a:t> Caixin - Official Manufacturing PMI</a:t>
            </a:r>
            <a:endParaRPr lang="en-GB" sz="12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'Official vs Caixin PMI'!$F$1</c:f>
              <c:strCache>
                <c:ptCount val="1"/>
                <c:pt idx="0">
                  <c:v>Caixin - Official PMI with Filter 2: NOT Previous Cirteria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bg1"/>
              </a:solidFill>
            </a:ln>
            <a:effectLst/>
          </c:spPr>
          <c:invertIfNegative val="1"/>
          <c:cat>
            <c:numRef>
              <c:f>'Official vs Caixin PMI'!$A$2:$A$195</c:f>
              <c:numCache>
                <c:formatCode>d\-mmm\-yy</c:formatCode>
                <c:ptCount val="19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</c:numCache>
            </c:numRef>
          </c:cat>
          <c:val>
            <c:numRef>
              <c:f>'Official vs Caixin PMI'!$F$2:$F$1000</c:f>
              <c:numCache>
                <c:formatCode>0.0</c:formatCode>
                <c:ptCount val="999"/>
                <c:pt idx="0">
                  <c:v>-2.6000000000000014</c:v>
                </c:pt>
                <c:pt idx="1">
                  <c:v>-1.6000000000000014</c:v>
                </c:pt>
                <c:pt idx="2">
                  <c:v>-2.6999999999999957</c:v>
                </c:pt>
                <c:pt idx="3">
                  <c:v>-2.3000000000000043</c:v>
                </c:pt>
                <c:pt idx="4">
                  <c:v>0.39999999999999858</c:v>
                </c:pt>
                <c:pt idx="5">
                  <c:v>-0.70000000000000284</c:v>
                </c:pt>
                <c:pt idx="6">
                  <c:v>0.39999999999999858</c:v>
                </c:pt>
                <c:pt idx="7">
                  <c:v>-2</c:v>
                </c:pt>
                <c:pt idx="8">
                  <c:v>-4.2000000000000028</c:v>
                </c:pt>
                <c:pt idx="9">
                  <c:v>-4</c:v>
                </c:pt>
                <c:pt idx="10">
                  <c:v>0</c:v>
                </c:pt>
                <c:pt idx="11">
                  <c:v>-4.1999999999999957</c:v>
                </c:pt>
                <c:pt idx="12">
                  <c:v>-1.8999999999999986</c:v>
                </c:pt>
                <c:pt idx="13">
                  <c:v>-1.3999999999999986</c:v>
                </c:pt>
                <c:pt idx="14">
                  <c:v>-4.2999999999999972</c:v>
                </c:pt>
                <c:pt idx="15">
                  <c:v>-5.3999999999999986</c:v>
                </c:pt>
                <c:pt idx="16">
                  <c:v>-2</c:v>
                </c:pt>
                <c:pt idx="17">
                  <c:v>-1.2000000000000028</c:v>
                </c:pt>
                <c:pt idx="18">
                  <c:v>0.60000000000000142</c:v>
                </c:pt>
                <c:pt idx="19">
                  <c:v>-0.5</c:v>
                </c:pt>
                <c:pt idx="20">
                  <c:v>-4.6000000000000014</c:v>
                </c:pt>
                <c:pt idx="21">
                  <c:v>-2.6000000000000014</c:v>
                </c:pt>
                <c:pt idx="22">
                  <c:v>-2.2999999999999972</c:v>
                </c:pt>
                <c:pt idx="23">
                  <c:v>-2.3999999999999986</c:v>
                </c:pt>
                <c:pt idx="24">
                  <c:v>-3.1000000000000014</c:v>
                </c:pt>
                <c:pt idx="25">
                  <c:v>-0.10000000000000142</c:v>
                </c:pt>
                <c:pt idx="26">
                  <c:v>-3.8000000000000043</c:v>
                </c:pt>
                <c:pt idx="27">
                  <c:v>-5.3000000000000043</c:v>
                </c:pt>
                <c:pt idx="28">
                  <c:v>-1.6000000000000014</c:v>
                </c:pt>
                <c:pt idx="29">
                  <c:v>0.5</c:v>
                </c:pt>
                <c:pt idx="30">
                  <c:v>-9.9999999999994316E-2</c:v>
                </c:pt>
                <c:pt idx="31">
                  <c:v>-0.60000000000000142</c:v>
                </c:pt>
                <c:pt idx="32">
                  <c:v>-1.1000000000000014</c:v>
                </c:pt>
                <c:pt idx="33">
                  <c:v>2</c:v>
                </c:pt>
                <c:pt idx="34">
                  <c:v>-2.6000000000000014</c:v>
                </c:pt>
                <c:pt idx="35">
                  <c:v>-2</c:v>
                </c:pt>
                <c:pt idx="36">
                  <c:v>0.20000000000000284</c:v>
                </c:pt>
                <c:pt idx="37">
                  <c:v>-0.60000000000000142</c:v>
                </c:pt>
                <c:pt idx="38">
                  <c:v>-4</c:v>
                </c:pt>
                <c:pt idx="39">
                  <c:v>-3.8000000000000043</c:v>
                </c:pt>
                <c:pt idx="40">
                  <c:v>1.4000000000000057</c:v>
                </c:pt>
                <c:pt idx="41">
                  <c:v>1.2999999999999972</c:v>
                </c:pt>
                <c:pt idx="42">
                  <c:v>4.8999999999999986</c:v>
                </c:pt>
                <c:pt idx="43">
                  <c:v>0.80000000000000426</c:v>
                </c:pt>
                <c:pt idx="44">
                  <c:v>0</c:v>
                </c:pt>
                <c:pt idx="45">
                  <c:v>0.60000000000000142</c:v>
                </c:pt>
                <c:pt idx="46">
                  <c:v>2.1000000000000014</c:v>
                </c:pt>
                <c:pt idx="47">
                  <c:v>0</c:v>
                </c:pt>
                <c:pt idx="48">
                  <c:v>-3.0999999999999943</c:v>
                </c:pt>
                <c:pt idx="49">
                  <c:v>-3.8999999999999986</c:v>
                </c:pt>
                <c:pt idx="50">
                  <c:v>0</c:v>
                </c:pt>
                <c:pt idx="51">
                  <c:v>-3.3999999999999986</c:v>
                </c:pt>
                <c:pt idx="52">
                  <c:v>-1.8999999999999986</c:v>
                </c:pt>
                <c:pt idx="53">
                  <c:v>-1.4000000000000057</c:v>
                </c:pt>
                <c:pt idx="54">
                  <c:v>-0.5</c:v>
                </c:pt>
                <c:pt idx="55">
                  <c:v>1.1000000000000014</c:v>
                </c:pt>
                <c:pt idx="56">
                  <c:v>0.70000000000000284</c:v>
                </c:pt>
                <c:pt idx="57">
                  <c:v>0.19999999999999574</c:v>
                </c:pt>
                <c:pt idx="58">
                  <c:v>0.5</c:v>
                </c:pt>
                <c:pt idx="59">
                  <c:v>-0.5</c:v>
                </c:pt>
                <c:pt idx="60">
                  <c:v>1.6000000000000014</c:v>
                </c:pt>
                <c:pt idx="61">
                  <c:v>3.7999999999999972</c:v>
                </c:pt>
                <c:pt idx="62">
                  <c:v>1.8999999999999986</c:v>
                </c:pt>
                <c:pt idx="63">
                  <c:v>-0.30000000000000426</c:v>
                </c:pt>
                <c:pt idx="64">
                  <c:v>-1.1999999999999957</c:v>
                </c:pt>
                <c:pt idx="65">
                  <c:v>-1.7000000000000028</c:v>
                </c:pt>
                <c:pt idx="66">
                  <c:v>0</c:v>
                </c:pt>
                <c:pt idx="67">
                  <c:v>0.19999999999999574</c:v>
                </c:pt>
                <c:pt idx="68">
                  <c:v>-0.89999999999999858</c:v>
                </c:pt>
                <c:pt idx="69">
                  <c:v>9.9999999999994316E-2</c:v>
                </c:pt>
                <c:pt idx="70">
                  <c:v>9.9999999999994316E-2</c:v>
                </c:pt>
                <c:pt idx="71">
                  <c:v>0.5</c:v>
                </c:pt>
                <c:pt idx="72">
                  <c:v>1.6000000000000014</c:v>
                </c:pt>
                <c:pt idx="73">
                  <c:v>-0.5</c:v>
                </c:pt>
                <c:pt idx="74">
                  <c:v>-1.6000000000000014</c:v>
                </c:pt>
                <c:pt idx="75">
                  <c:v>-1.1000000000000014</c:v>
                </c:pt>
                <c:pt idx="76">
                  <c:v>-0.39999999999999858</c:v>
                </c:pt>
                <c:pt idx="77">
                  <c:v>-0.79999999999999716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0.60000000000000142</c:v>
                </c:pt>
                <c:pt idx="82">
                  <c:v>-1.2999999999999972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-1.5</c:v>
                </c:pt>
                <c:pt idx="92">
                  <c:v>-1.8999999999999986</c:v>
                </c:pt>
                <c:pt idx="93">
                  <c:v>0</c:v>
                </c:pt>
                <c:pt idx="94">
                  <c:v>-0.10000000000000142</c:v>
                </c:pt>
                <c:pt idx="95">
                  <c:v>0.89999999999999858</c:v>
                </c:pt>
                <c:pt idx="96">
                  <c:v>1.8999999999999986</c:v>
                </c:pt>
                <c:pt idx="97">
                  <c:v>0.29999999999999716</c:v>
                </c:pt>
                <c:pt idx="98">
                  <c:v>0.70000000000000284</c:v>
                </c:pt>
                <c:pt idx="99">
                  <c:v>-0.20000000000000284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-0.89999999999999858</c:v>
                </c:pt>
                <c:pt idx="104">
                  <c:v>-0.89999999999999858</c:v>
                </c:pt>
                <c:pt idx="105">
                  <c:v>-0.5</c:v>
                </c:pt>
                <c:pt idx="106">
                  <c:v>-0.60000000000000142</c:v>
                </c:pt>
                <c:pt idx="107">
                  <c:v>-0.5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-0.29999999999999716</c:v>
                </c:pt>
                <c:pt idx="114">
                  <c:v>0</c:v>
                </c:pt>
                <c:pt idx="115">
                  <c:v>-0.89999999999999858</c:v>
                </c:pt>
                <c:pt idx="116">
                  <c:v>-0.89999999999999858</c:v>
                </c:pt>
                <c:pt idx="117">
                  <c:v>-0.39999999999999858</c:v>
                </c:pt>
                <c:pt idx="118">
                  <c:v>-0.29999999999999716</c:v>
                </c:pt>
                <c:pt idx="119">
                  <c:v>0</c:v>
                </c:pt>
                <c:pt idx="120">
                  <c:v>-9.9999999999994316E-2</c:v>
                </c:pt>
                <c:pt idx="121">
                  <c:v>0.80000000000000426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-2.2000000000000028</c:v>
                </c:pt>
                <c:pt idx="127">
                  <c:v>-2.4000000000000057</c:v>
                </c:pt>
                <c:pt idx="128">
                  <c:v>-2.5999999999999943</c:v>
                </c:pt>
                <c:pt idx="129">
                  <c:v>-1.5</c:v>
                </c:pt>
                <c:pt idx="130">
                  <c:v>-1</c:v>
                </c:pt>
                <c:pt idx="131">
                  <c:v>-1.5</c:v>
                </c:pt>
                <c:pt idx="132">
                  <c:v>-1</c:v>
                </c:pt>
                <c:pt idx="133">
                  <c:v>-1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-1.3999999999999986</c:v>
                </c:pt>
                <c:pt idx="138">
                  <c:v>0.70000000000000284</c:v>
                </c:pt>
                <c:pt idx="139">
                  <c:v>-0.39999999999999858</c:v>
                </c:pt>
                <c:pt idx="140">
                  <c:v>-0.29999999999999716</c:v>
                </c:pt>
                <c:pt idx="141">
                  <c:v>0</c:v>
                </c:pt>
                <c:pt idx="142">
                  <c:v>-0.80000000000000426</c:v>
                </c:pt>
                <c:pt idx="143">
                  <c:v>0.5</c:v>
                </c:pt>
                <c:pt idx="144">
                  <c:v>-0.29999999999999716</c:v>
                </c:pt>
                <c:pt idx="145">
                  <c:v>0.10000000000000142</c:v>
                </c:pt>
                <c:pt idx="146">
                  <c:v>-0.59999999999999432</c:v>
                </c:pt>
                <c:pt idx="147">
                  <c:v>-0.90000000000000568</c:v>
                </c:pt>
                <c:pt idx="148">
                  <c:v>0</c:v>
                </c:pt>
                <c:pt idx="149">
                  <c:v>-1.3000000000000043</c:v>
                </c:pt>
                <c:pt idx="150">
                  <c:v>-0.29999999999999716</c:v>
                </c:pt>
                <c:pt idx="151">
                  <c:v>-0.10000000000000142</c:v>
                </c:pt>
                <c:pt idx="152">
                  <c:v>-1.3999999999999986</c:v>
                </c:pt>
                <c:pt idx="153">
                  <c:v>-0.60000000000000142</c:v>
                </c:pt>
                <c:pt idx="154">
                  <c:v>-1</c:v>
                </c:pt>
                <c:pt idx="155">
                  <c:v>-0.10000000000000142</c:v>
                </c:pt>
                <c:pt idx="156">
                  <c:v>0.20000000000000284</c:v>
                </c:pt>
                <c:pt idx="157">
                  <c:v>1.3000000000000043</c:v>
                </c:pt>
                <c:pt idx="158">
                  <c:v>-0.5</c:v>
                </c:pt>
                <c:pt idx="159">
                  <c:v>-0.29999999999999716</c:v>
                </c:pt>
                <c:pt idx="160">
                  <c:v>-0.79999999999999716</c:v>
                </c:pt>
                <c:pt idx="161">
                  <c:v>-0.5</c:v>
                </c:pt>
                <c:pt idx="162">
                  <c:v>-0.40000000000000568</c:v>
                </c:pt>
                <c:pt idx="163">
                  <c:v>-0.69999999999999574</c:v>
                </c:pt>
                <c:pt idx="164">
                  <c:v>-0.79999999999999716</c:v>
                </c:pt>
                <c:pt idx="165">
                  <c:v>-0.10000000000000142</c:v>
                </c:pt>
                <c:pt idx="166">
                  <c:v>0.20000000000000284</c:v>
                </c:pt>
                <c:pt idx="167">
                  <c:v>0.30000000000000426</c:v>
                </c:pt>
                <c:pt idx="168">
                  <c:v>-1.2000000000000028</c:v>
                </c:pt>
                <c:pt idx="169">
                  <c:v>0.69999999999999574</c:v>
                </c:pt>
                <c:pt idx="170">
                  <c:v>0.29999999999999716</c:v>
                </c:pt>
                <c:pt idx="171">
                  <c:v>1.6000000000000014</c:v>
                </c:pt>
                <c:pt idx="172">
                  <c:v>0.80000000000000426</c:v>
                </c:pt>
                <c:pt idx="173">
                  <c:v>0</c:v>
                </c:pt>
                <c:pt idx="174">
                  <c:v>0.19999999999999574</c:v>
                </c:pt>
                <c:pt idx="175">
                  <c:v>0.89999999999999858</c:v>
                </c:pt>
                <c:pt idx="176">
                  <c:v>1.6000000000000014</c:v>
                </c:pt>
                <c:pt idx="177">
                  <c:v>2.6000000000000014</c:v>
                </c:pt>
                <c:pt idx="178">
                  <c:v>1.5999999999999943</c:v>
                </c:pt>
                <c:pt idx="179">
                  <c:v>1.2999999999999972</c:v>
                </c:pt>
                <c:pt idx="180">
                  <c:v>1.1000000000000014</c:v>
                </c:pt>
                <c:pt idx="181">
                  <c:v>4.5999999999999943</c:v>
                </c:pt>
                <c:pt idx="182">
                  <c:v>-1.8999999999999986</c:v>
                </c:pt>
                <c:pt idx="183">
                  <c:v>0</c:v>
                </c:pt>
                <c:pt idx="184">
                  <c:v>0.10000000000000142</c:v>
                </c:pt>
                <c:pt idx="185">
                  <c:v>0.30000000000000426</c:v>
                </c:pt>
                <c:pt idx="186">
                  <c:v>1.6999999999999957</c:v>
                </c:pt>
                <c:pt idx="187">
                  <c:v>2.1000000000000014</c:v>
                </c:pt>
                <c:pt idx="188">
                  <c:v>1.5</c:v>
                </c:pt>
                <c:pt idx="189">
                  <c:v>2.2000000000000028</c:v>
                </c:pt>
                <c:pt idx="190">
                  <c:v>2.7999999999999972</c:v>
                </c:pt>
                <c:pt idx="191">
                  <c:v>1.1000000000000014</c:v>
                </c:pt>
                <c:pt idx="192">
                  <c:v>0.20000000000000284</c:v>
                </c:pt>
                <c:pt idx="193">
                  <c:v>0.29999999999999716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solidFill>
                      <a:schemeClr val="bg1"/>
                    </a:solidFill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3C7F-4C6B-B7A1-BB56930DE9C5}"/>
            </c:ext>
          </c:extLst>
        </c:ser>
        <c:ser>
          <c:idx val="1"/>
          <c:order val="1"/>
          <c:tx>
            <c:strRef>
              <c:f>'Official vs Caixin PMI'!$E$1</c:f>
              <c:strCache>
                <c:ptCount val="1"/>
                <c:pt idx="0">
                  <c:v>Caixin - Official PMI with Filter 1: Official &gt; Caixin where Official &gt; 50 AND Caixin &lt; 50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'Official vs Caixin PMI'!$A$2:$A$195</c:f>
              <c:numCache>
                <c:formatCode>d\-mmm\-yy</c:formatCode>
                <c:ptCount val="19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38472</c:v>
                </c:pt>
                <c:pt idx="4">
                  <c:v>38503</c:v>
                </c:pt>
                <c:pt idx="5">
                  <c:v>38533</c:v>
                </c:pt>
                <c:pt idx="6">
                  <c:v>38564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38717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38837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38990</c:v>
                </c:pt>
                <c:pt idx="21">
                  <c:v>39021</c:v>
                </c:pt>
                <c:pt idx="22">
                  <c:v>39051</c:v>
                </c:pt>
                <c:pt idx="23">
                  <c:v>39082</c:v>
                </c:pt>
                <c:pt idx="24">
                  <c:v>39113</c:v>
                </c:pt>
                <c:pt idx="25">
                  <c:v>39141</c:v>
                </c:pt>
                <c:pt idx="26">
                  <c:v>39172</c:v>
                </c:pt>
                <c:pt idx="27">
                  <c:v>39202</c:v>
                </c:pt>
                <c:pt idx="28">
                  <c:v>39233</c:v>
                </c:pt>
                <c:pt idx="29">
                  <c:v>39263</c:v>
                </c:pt>
                <c:pt idx="30">
                  <c:v>39294</c:v>
                </c:pt>
                <c:pt idx="31">
                  <c:v>39325</c:v>
                </c:pt>
                <c:pt idx="32">
                  <c:v>39355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39599</c:v>
                </c:pt>
                <c:pt idx="41">
                  <c:v>39629</c:v>
                </c:pt>
                <c:pt idx="42">
                  <c:v>39660</c:v>
                </c:pt>
                <c:pt idx="43">
                  <c:v>39691</c:v>
                </c:pt>
                <c:pt idx="44">
                  <c:v>39721</c:v>
                </c:pt>
                <c:pt idx="45">
                  <c:v>39752</c:v>
                </c:pt>
                <c:pt idx="46">
                  <c:v>39782</c:v>
                </c:pt>
                <c:pt idx="47">
                  <c:v>39813</c:v>
                </c:pt>
                <c:pt idx="48">
                  <c:v>39844</c:v>
                </c:pt>
                <c:pt idx="49">
                  <c:v>39872</c:v>
                </c:pt>
                <c:pt idx="50">
                  <c:v>39903</c:v>
                </c:pt>
                <c:pt idx="51">
                  <c:v>39933</c:v>
                </c:pt>
                <c:pt idx="52">
                  <c:v>39964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40117</c:v>
                </c:pt>
                <c:pt idx="58">
                  <c:v>40147</c:v>
                </c:pt>
                <c:pt idx="59">
                  <c:v>40178</c:v>
                </c:pt>
                <c:pt idx="60">
                  <c:v>40209</c:v>
                </c:pt>
                <c:pt idx="61">
                  <c:v>40237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40390</c:v>
                </c:pt>
                <c:pt idx="67">
                  <c:v>40421</c:v>
                </c:pt>
                <c:pt idx="68">
                  <c:v>40451</c:v>
                </c:pt>
                <c:pt idx="69">
                  <c:v>40482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40663</c:v>
                </c:pt>
                <c:pt idx="76">
                  <c:v>40694</c:v>
                </c:pt>
                <c:pt idx="77">
                  <c:v>40724</c:v>
                </c:pt>
                <c:pt idx="78">
                  <c:v>40755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40908</c:v>
                </c:pt>
                <c:pt idx="84">
                  <c:v>40939</c:v>
                </c:pt>
                <c:pt idx="85">
                  <c:v>40968</c:v>
                </c:pt>
                <c:pt idx="86">
                  <c:v>40999</c:v>
                </c:pt>
                <c:pt idx="87">
                  <c:v>41029</c:v>
                </c:pt>
                <c:pt idx="88">
                  <c:v>41060</c:v>
                </c:pt>
                <c:pt idx="89">
                  <c:v>41090</c:v>
                </c:pt>
                <c:pt idx="90">
                  <c:v>41121</c:v>
                </c:pt>
                <c:pt idx="91">
                  <c:v>41152</c:v>
                </c:pt>
                <c:pt idx="92">
                  <c:v>41182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41364</c:v>
                </c:pt>
                <c:pt idx="99">
                  <c:v>41394</c:v>
                </c:pt>
                <c:pt idx="100">
                  <c:v>41425</c:v>
                </c:pt>
                <c:pt idx="101">
                  <c:v>41455</c:v>
                </c:pt>
                <c:pt idx="102">
                  <c:v>41486</c:v>
                </c:pt>
                <c:pt idx="103">
                  <c:v>41517</c:v>
                </c:pt>
                <c:pt idx="104">
                  <c:v>41547</c:v>
                </c:pt>
                <c:pt idx="105">
                  <c:v>41578</c:v>
                </c:pt>
                <c:pt idx="106">
                  <c:v>41608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41790</c:v>
                </c:pt>
                <c:pt idx="113">
                  <c:v>41820</c:v>
                </c:pt>
                <c:pt idx="114">
                  <c:v>41851</c:v>
                </c:pt>
                <c:pt idx="115">
                  <c:v>41882</c:v>
                </c:pt>
                <c:pt idx="116">
                  <c:v>41912</c:v>
                </c:pt>
                <c:pt idx="117">
                  <c:v>41943</c:v>
                </c:pt>
                <c:pt idx="118">
                  <c:v>41973</c:v>
                </c:pt>
                <c:pt idx="119">
                  <c:v>42004</c:v>
                </c:pt>
                <c:pt idx="120">
                  <c:v>42035</c:v>
                </c:pt>
                <c:pt idx="121">
                  <c:v>42063</c:v>
                </c:pt>
                <c:pt idx="122">
                  <c:v>42094</c:v>
                </c:pt>
                <c:pt idx="123">
                  <c:v>42124</c:v>
                </c:pt>
                <c:pt idx="124">
                  <c:v>42155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42308</c:v>
                </c:pt>
                <c:pt idx="130">
                  <c:v>42338</c:v>
                </c:pt>
                <c:pt idx="131">
                  <c:v>42369</c:v>
                </c:pt>
                <c:pt idx="132">
                  <c:v>42400</c:v>
                </c:pt>
                <c:pt idx="133">
                  <c:v>42429</c:v>
                </c:pt>
                <c:pt idx="134">
                  <c:v>42460</c:v>
                </c:pt>
                <c:pt idx="135">
                  <c:v>42490</c:v>
                </c:pt>
                <c:pt idx="136">
                  <c:v>42521</c:v>
                </c:pt>
                <c:pt idx="137">
                  <c:v>42551</c:v>
                </c:pt>
                <c:pt idx="138">
                  <c:v>42582</c:v>
                </c:pt>
                <c:pt idx="139">
                  <c:v>42613</c:v>
                </c:pt>
                <c:pt idx="140">
                  <c:v>42643</c:v>
                </c:pt>
                <c:pt idx="141">
                  <c:v>42674</c:v>
                </c:pt>
                <c:pt idx="142">
                  <c:v>42704</c:v>
                </c:pt>
                <c:pt idx="143">
                  <c:v>42735</c:v>
                </c:pt>
                <c:pt idx="144">
                  <c:v>42766</c:v>
                </c:pt>
                <c:pt idx="145">
                  <c:v>42794</c:v>
                </c:pt>
                <c:pt idx="146">
                  <c:v>42825</c:v>
                </c:pt>
                <c:pt idx="147">
                  <c:v>42855</c:v>
                </c:pt>
                <c:pt idx="148">
                  <c:v>42886</c:v>
                </c:pt>
                <c:pt idx="149">
                  <c:v>42916</c:v>
                </c:pt>
                <c:pt idx="150">
                  <c:v>42947</c:v>
                </c:pt>
                <c:pt idx="151">
                  <c:v>42978</c:v>
                </c:pt>
                <c:pt idx="152">
                  <c:v>43008</c:v>
                </c:pt>
                <c:pt idx="153">
                  <c:v>43039</c:v>
                </c:pt>
                <c:pt idx="154">
                  <c:v>43069</c:v>
                </c:pt>
                <c:pt idx="155">
                  <c:v>43100</c:v>
                </c:pt>
                <c:pt idx="156">
                  <c:v>43131</c:v>
                </c:pt>
                <c:pt idx="157">
                  <c:v>43159</c:v>
                </c:pt>
                <c:pt idx="158">
                  <c:v>43190</c:v>
                </c:pt>
                <c:pt idx="159">
                  <c:v>43220</c:v>
                </c:pt>
                <c:pt idx="160">
                  <c:v>43251</c:v>
                </c:pt>
                <c:pt idx="161">
                  <c:v>43281</c:v>
                </c:pt>
                <c:pt idx="162">
                  <c:v>43312</c:v>
                </c:pt>
                <c:pt idx="163">
                  <c:v>43343</c:v>
                </c:pt>
                <c:pt idx="164">
                  <c:v>43373</c:v>
                </c:pt>
                <c:pt idx="165">
                  <c:v>43404</c:v>
                </c:pt>
                <c:pt idx="166">
                  <c:v>43434</c:v>
                </c:pt>
                <c:pt idx="167">
                  <c:v>43465</c:v>
                </c:pt>
                <c:pt idx="168">
                  <c:v>43496</c:v>
                </c:pt>
                <c:pt idx="169">
                  <c:v>43524</c:v>
                </c:pt>
                <c:pt idx="170">
                  <c:v>43555</c:v>
                </c:pt>
                <c:pt idx="171">
                  <c:v>43585</c:v>
                </c:pt>
                <c:pt idx="172">
                  <c:v>43616</c:v>
                </c:pt>
                <c:pt idx="173">
                  <c:v>43646</c:v>
                </c:pt>
                <c:pt idx="174">
                  <c:v>43677</c:v>
                </c:pt>
                <c:pt idx="175">
                  <c:v>43708</c:v>
                </c:pt>
                <c:pt idx="176">
                  <c:v>43738</c:v>
                </c:pt>
                <c:pt idx="177">
                  <c:v>43769</c:v>
                </c:pt>
                <c:pt idx="178">
                  <c:v>43799</c:v>
                </c:pt>
                <c:pt idx="179">
                  <c:v>43830</c:v>
                </c:pt>
                <c:pt idx="180">
                  <c:v>43861</c:v>
                </c:pt>
                <c:pt idx="181">
                  <c:v>43890</c:v>
                </c:pt>
                <c:pt idx="182">
                  <c:v>43921</c:v>
                </c:pt>
                <c:pt idx="183">
                  <c:v>43951</c:v>
                </c:pt>
                <c:pt idx="184">
                  <c:v>43982</c:v>
                </c:pt>
                <c:pt idx="185">
                  <c:v>44012</c:v>
                </c:pt>
                <c:pt idx="186">
                  <c:v>44043</c:v>
                </c:pt>
                <c:pt idx="187">
                  <c:v>44074</c:v>
                </c:pt>
                <c:pt idx="188">
                  <c:v>44104</c:v>
                </c:pt>
                <c:pt idx="189">
                  <c:v>44135</c:v>
                </c:pt>
                <c:pt idx="190">
                  <c:v>44165</c:v>
                </c:pt>
                <c:pt idx="191">
                  <c:v>44196</c:v>
                </c:pt>
                <c:pt idx="192">
                  <c:v>44227</c:v>
                </c:pt>
                <c:pt idx="193">
                  <c:v>44255</c:v>
                </c:pt>
              </c:numCache>
            </c:numRef>
          </c:cat>
          <c:val>
            <c:numRef>
              <c:f>'Official vs Caixin PMI'!$E$2:$E$195</c:f>
              <c:numCache>
                <c:formatCode>0.0</c:formatCode>
                <c:ptCount val="1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-4.3000000000000043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-3.5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-7.6000000000000014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-1.8000000000000043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-1.4000000000000057</c:v>
                </c:pt>
                <c:pt idx="79">
                  <c:v>-1</c:v>
                </c:pt>
                <c:pt idx="80">
                  <c:v>-1.3000000000000043</c:v>
                </c:pt>
                <c:pt idx="81">
                  <c:v>0</c:v>
                </c:pt>
                <c:pt idx="82">
                  <c:v>0</c:v>
                </c:pt>
                <c:pt idx="83">
                  <c:v>-1.5999999999999943</c:v>
                </c:pt>
                <c:pt idx="84">
                  <c:v>-1.7000000000000028</c:v>
                </c:pt>
                <c:pt idx="85">
                  <c:v>-1.3999999999999986</c:v>
                </c:pt>
                <c:pt idx="86">
                  <c:v>-4.8000000000000043</c:v>
                </c:pt>
                <c:pt idx="87">
                  <c:v>-4</c:v>
                </c:pt>
                <c:pt idx="88">
                  <c:v>-2</c:v>
                </c:pt>
                <c:pt idx="89">
                  <c:v>-2</c:v>
                </c:pt>
                <c:pt idx="90">
                  <c:v>-0.80000000000000426</c:v>
                </c:pt>
                <c:pt idx="91">
                  <c:v>0</c:v>
                </c:pt>
                <c:pt idx="92">
                  <c:v>0</c:v>
                </c:pt>
                <c:pt idx="93">
                  <c:v>-0.70000000000000284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-1.5999999999999943</c:v>
                </c:pt>
                <c:pt idx="101">
                  <c:v>-1.8999999999999986</c:v>
                </c:pt>
                <c:pt idx="102">
                  <c:v>-2.5999999999999943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-1</c:v>
                </c:pt>
                <c:pt idx="109">
                  <c:v>-1.7000000000000028</c:v>
                </c:pt>
                <c:pt idx="110">
                  <c:v>-2.2999999999999972</c:v>
                </c:pt>
                <c:pt idx="111">
                  <c:v>-2.2999999999999972</c:v>
                </c:pt>
                <c:pt idx="112">
                  <c:v>-1.3999999999999986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-0.5</c:v>
                </c:pt>
                <c:pt idx="120">
                  <c:v>0</c:v>
                </c:pt>
                <c:pt idx="121">
                  <c:v>0</c:v>
                </c:pt>
                <c:pt idx="122">
                  <c:v>-0.5</c:v>
                </c:pt>
                <c:pt idx="123">
                  <c:v>-1.2000000000000028</c:v>
                </c:pt>
                <c:pt idx="124">
                  <c:v>-1</c:v>
                </c:pt>
                <c:pt idx="125">
                  <c:v>-0.80000000000000426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-0.5</c:v>
                </c:pt>
                <c:pt idx="135">
                  <c:v>-0.70000000000000284</c:v>
                </c:pt>
                <c:pt idx="136">
                  <c:v>-0.89999999999999858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-1.6000000000000014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-1.3999999999999986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FC-4E94-9F92-593C7388F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50415248"/>
        <c:axId val="950406928"/>
      </c:barChart>
      <c:dateAx>
        <c:axId val="95041524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06928"/>
        <c:crosses val="autoZero"/>
        <c:auto val="1"/>
        <c:lblOffset val="100"/>
        <c:baseTimeUnit val="months"/>
      </c:dateAx>
      <c:valAx>
        <c:axId val="950406928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60000"/>
                  <a:lumOff val="40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>
                    <a:solidFill>
                      <a:schemeClr val="bg1"/>
                    </a:solidFill>
                  </a:rPr>
                  <a:t>Caixin</a:t>
                </a:r>
                <a:r>
                  <a:rPr lang="en-GB" sz="1050" baseline="0">
                    <a:solidFill>
                      <a:schemeClr val="bg1"/>
                    </a:solidFill>
                  </a:rPr>
                  <a:t> - Official Manufacturing PMI</a:t>
                </a:r>
                <a:endParaRPr lang="en-GB" sz="1050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1524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GDP!$H$1</c:f>
              <c:strCache>
                <c:ptCount val="1"/>
                <c:pt idx="0">
                  <c:v>Real GDP (CPI Adjusted Dec-2000 Prices) YoY%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GDP!$A$2:$A$1000</c:f>
              <c:numCache>
                <c:formatCode>d\-mmm\-yy</c:formatCode>
                <c:ptCount val="999"/>
                <c:pt idx="0">
                  <c:v>33694</c:v>
                </c:pt>
                <c:pt idx="1">
                  <c:v>33785</c:v>
                </c:pt>
                <c:pt idx="2">
                  <c:v>33877</c:v>
                </c:pt>
                <c:pt idx="3">
                  <c:v>33969</c:v>
                </c:pt>
                <c:pt idx="4">
                  <c:v>34059</c:v>
                </c:pt>
                <c:pt idx="5">
                  <c:v>34150</c:v>
                </c:pt>
                <c:pt idx="6">
                  <c:v>34242</c:v>
                </c:pt>
                <c:pt idx="7">
                  <c:v>34334</c:v>
                </c:pt>
                <c:pt idx="8">
                  <c:v>34424</c:v>
                </c:pt>
                <c:pt idx="9">
                  <c:v>34515</c:v>
                </c:pt>
                <c:pt idx="10">
                  <c:v>34607</c:v>
                </c:pt>
                <c:pt idx="11">
                  <c:v>34699</c:v>
                </c:pt>
                <c:pt idx="12">
                  <c:v>34789</c:v>
                </c:pt>
                <c:pt idx="13">
                  <c:v>34880</c:v>
                </c:pt>
                <c:pt idx="14">
                  <c:v>34972</c:v>
                </c:pt>
                <c:pt idx="15">
                  <c:v>35064</c:v>
                </c:pt>
                <c:pt idx="16">
                  <c:v>35155</c:v>
                </c:pt>
                <c:pt idx="17">
                  <c:v>35246</c:v>
                </c:pt>
                <c:pt idx="18">
                  <c:v>35338</c:v>
                </c:pt>
                <c:pt idx="19">
                  <c:v>35430</c:v>
                </c:pt>
                <c:pt idx="20">
                  <c:v>35520</c:v>
                </c:pt>
                <c:pt idx="21">
                  <c:v>35611</c:v>
                </c:pt>
                <c:pt idx="22">
                  <c:v>35703</c:v>
                </c:pt>
                <c:pt idx="23">
                  <c:v>35795</c:v>
                </c:pt>
                <c:pt idx="24">
                  <c:v>35885</c:v>
                </c:pt>
                <c:pt idx="25">
                  <c:v>35976</c:v>
                </c:pt>
                <c:pt idx="26">
                  <c:v>36068</c:v>
                </c:pt>
                <c:pt idx="27">
                  <c:v>36160</c:v>
                </c:pt>
                <c:pt idx="28">
                  <c:v>36250</c:v>
                </c:pt>
                <c:pt idx="29">
                  <c:v>36341</c:v>
                </c:pt>
                <c:pt idx="30">
                  <c:v>36433</c:v>
                </c:pt>
                <c:pt idx="31">
                  <c:v>36525</c:v>
                </c:pt>
                <c:pt idx="32">
                  <c:v>36616</c:v>
                </c:pt>
                <c:pt idx="33">
                  <c:v>36707</c:v>
                </c:pt>
                <c:pt idx="34">
                  <c:v>36799</c:v>
                </c:pt>
                <c:pt idx="35">
                  <c:v>36891</c:v>
                </c:pt>
                <c:pt idx="36">
                  <c:v>36981</c:v>
                </c:pt>
                <c:pt idx="37">
                  <c:v>37072</c:v>
                </c:pt>
                <c:pt idx="38">
                  <c:v>37164</c:v>
                </c:pt>
                <c:pt idx="39">
                  <c:v>37256</c:v>
                </c:pt>
                <c:pt idx="40">
                  <c:v>37346</c:v>
                </c:pt>
                <c:pt idx="41">
                  <c:v>37437</c:v>
                </c:pt>
                <c:pt idx="42">
                  <c:v>37529</c:v>
                </c:pt>
                <c:pt idx="43">
                  <c:v>37621</c:v>
                </c:pt>
                <c:pt idx="44">
                  <c:v>37711</c:v>
                </c:pt>
                <c:pt idx="45">
                  <c:v>37802</c:v>
                </c:pt>
                <c:pt idx="46">
                  <c:v>37894</c:v>
                </c:pt>
                <c:pt idx="47">
                  <c:v>37986</c:v>
                </c:pt>
                <c:pt idx="48">
                  <c:v>38077</c:v>
                </c:pt>
                <c:pt idx="49">
                  <c:v>38168</c:v>
                </c:pt>
                <c:pt idx="50">
                  <c:v>38260</c:v>
                </c:pt>
                <c:pt idx="51">
                  <c:v>38352</c:v>
                </c:pt>
                <c:pt idx="52">
                  <c:v>38442</c:v>
                </c:pt>
                <c:pt idx="53">
                  <c:v>38533</c:v>
                </c:pt>
                <c:pt idx="54">
                  <c:v>38625</c:v>
                </c:pt>
                <c:pt idx="55">
                  <c:v>38717</c:v>
                </c:pt>
                <c:pt idx="56">
                  <c:v>38807</c:v>
                </c:pt>
                <c:pt idx="57">
                  <c:v>38898</c:v>
                </c:pt>
                <c:pt idx="58">
                  <c:v>38990</c:v>
                </c:pt>
                <c:pt idx="59">
                  <c:v>39082</c:v>
                </c:pt>
                <c:pt idx="60">
                  <c:v>39172</c:v>
                </c:pt>
                <c:pt idx="61">
                  <c:v>39263</c:v>
                </c:pt>
                <c:pt idx="62">
                  <c:v>39355</c:v>
                </c:pt>
                <c:pt idx="63">
                  <c:v>39447</c:v>
                </c:pt>
                <c:pt idx="64">
                  <c:v>39538</c:v>
                </c:pt>
                <c:pt idx="65">
                  <c:v>39629</c:v>
                </c:pt>
                <c:pt idx="66">
                  <c:v>39721</c:v>
                </c:pt>
                <c:pt idx="67">
                  <c:v>39813</c:v>
                </c:pt>
                <c:pt idx="68">
                  <c:v>39903</c:v>
                </c:pt>
                <c:pt idx="69">
                  <c:v>39994</c:v>
                </c:pt>
                <c:pt idx="70">
                  <c:v>40086</c:v>
                </c:pt>
                <c:pt idx="71">
                  <c:v>40178</c:v>
                </c:pt>
                <c:pt idx="72">
                  <c:v>40268</c:v>
                </c:pt>
                <c:pt idx="73">
                  <c:v>40359</c:v>
                </c:pt>
                <c:pt idx="74">
                  <c:v>40451</c:v>
                </c:pt>
                <c:pt idx="75">
                  <c:v>40543</c:v>
                </c:pt>
                <c:pt idx="76">
                  <c:v>40633</c:v>
                </c:pt>
                <c:pt idx="77">
                  <c:v>40724</c:v>
                </c:pt>
                <c:pt idx="78">
                  <c:v>40816</c:v>
                </c:pt>
                <c:pt idx="79">
                  <c:v>40908</c:v>
                </c:pt>
                <c:pt idx="80">
                  <c:v>40999</c:v>
                </c:pt>
                <c:pt idx="81">
                  <c:v>41090</c:v>
                </c:pt>
                <c:pt idx="82">
                  <c:v>41182</c:v>
                </c:pt>
                <c:pt idx="83">
                  <c:v>41274</c:v>
                </c:pt>
                <c:pt idx="84">
                  <c:v>41364</c:v>
                </c:pt>
                <c:pt idx="85">
                  <c:v>41455</c:v>
                </c:pt>
                <c:pt idx="86">
                  <c:v>41547</c:v>
                </c:pt>
                <c:pt idx="87">
                  <c:v>41639</c:v>
                </c:pt>
                <c:pt idx="88">
                  <c:v>41729</c:v>
                </c:pt>
                <c:pt idx="89">
                  <c:v>41820</c:v>
                </c:pt>
                <c:pt idx="90">
                  <c:v>41912</c:v>
                </c:pt>
                <c:pt idx="91">
                  <c:v>42004</c:v>
                </c:pt>
                <c:pt idx="92">
                  <c:v>42094</c:v>
                </c:pt>
                <c:pt idx="93">
                  <c:v>42185</c:v>
                </c:pt>
                <c:pt idx="94">
                  <c:v>42277</c:v>
                </c:pt>
                <c:pt idx="95">
                  <c:v>42369</c:v>
                </c:pt>
                <c:pt idx="96">
                  <c:v>42460</c:v>
                </c:pt>
                <c:pt idx="97">
                  <c:v>42551</c:v>
                </c:pt>
                <c:pt idx="98">
                  <c:v>42643</c:v>
                </c:pt>
                <c:pt idx="99">
                  <c:v>42735</c:v>
                </c:pt>
                <c:pt idx="100">
                  <c:v>42825</c:v>
                </c:pt>
                <c:pt idx="101">
                  <c:v>42916</c:v>
                </c:pt>
                <c:pt idx="102">
                  <c:v>43008</c:v>
                </c:pt>
                <c:pt idx="103">
                  <c:v>43100</c:v>
                </c:pt>
                <c:pt idx="104">
                  <c:v>43190</c:v>
                </c:pt>
                <c:pt idx="105">
                  <c:v>43281</c:v>
                </c:pt>
                <c:pt idx="106">
                  <c:v>43373</c:v>
                </c:pt>
                <c:pt idx="107">
                  <c:v>43465</c:v>
                </c:pt>
                <c:pt idx="108">
                  <c:v>43555</c:v>
                </c:pt>
                <c:pt idx="109">
                  <c:v>43646</c:v>
                </c:pt>
                <c:pt idx="110">
                  <c:v>43738</c:v>
                </c:pt>
                <c:pt idx="111">
                  <c:v>43830</c:v>
                </c:pt>
                <c:pt idx="112">
                  <c:v>43921</c:v>
                </c:pt>
                <c:pt idx="113">
                  <c:v>44012</c:v>
                </c:pt>
                <c:pt idx="114">
                  <c:v>44104</c:v>
                </c:pt>
                <c:pt idx="115">
                  <c:v>44196</c:v>
                </c:pt>
                <c:pt idx="116">
                  <c:v>44286</c:v>
                </c:pt>
                <c:pt idx="117">
                  <c:v>44377</c:v>
                </c:pt>
                <c:pt idx="118">
                  <c:v>44469</c:v>
                </c:pt>
                <c:pt idx="119">
                  <c:v>44561</c:v>
                </c:pt>
                <c:pt idx="120">
                  <c:v>44651</c:v>
                </c:pt>
                <c:pt idx="121">
                  <c:v>44742</c:v>
                </c:pt>
                <c:pt idx="122">
                  <c:v>44834</c:v>
                </c:pt>
                <c:pt idx="123">
                  <c:v>44926</c:v>
                </c:pt>
                <c:pt idx="124">
                  <c:v>45016</c:v>
                </c:pt>
                <c:pt idx="125">
                  <c:v>45107</c:v>
                </c:pt>
                <c:pt idx="126">
                  <c:v>45199</c:v>
                </c:pt>
                <c:pt idx="127">
                  <c:v>45291</c:v>
                </c:pt>
                <c:pt idx="128">
                  <c:v>45382</c:v>
                </c:pt>
                <c:pt idx="129">
                  <c:v>45473</c:v>
                </c:pt>
                <c:pt idx="130">
                  <c:v>45565</c:v>
                </c:pt>
                <c:pt idx="131">
                  <c:v>45657</c:v>
                </c:pt>
                <c:pt idx="132">
                  <c:v>45747</c:v>
                </c:pt>
              </c:numCache>
            </c:numRef>
          </c:cat>
          <c:val>
            <c:numRef>
              <c:f>GDP!$H$2:$H$1000</c:f>
              <c:numCache>
                <c:formatCode>0.00%</c:formatCode>
                <c:ptCount val="999"/>
                <c:pt idx="4">
                  <c:v>0.15745303835741042</c:v>
                </c:pt>
                <c:pt idx="5">
                  <c:v>0.11972655787065611</c:v>
                </c:pt>
                <c:pt idx="6">
                  <c:v>0.1278517767865277</c:v>
                </c:pt>
                <c:pt idx="7">
                  <c:v>0.13146086700866966</c:v>
                </c:pt>
                <c:pt idx="8">
                  <c:v>0.12067939964834817</c:v>
                </c:pt>
                <c:pt idx="9">
                  <c:v>0.12056962142686078</c:v>
                </c:pt>
                <c:pt idx="10">
                  <c:v>7.6989211544299829E-2</c:v>
                </c:pt>
                <c:pt idx="11">
                  <c:v>7.0945806083428709E-2</c:v>
                </c:pt>
                <c:pt idx="12">
                  <c:v>6.5046072869369587E-2</c:v>
                </c:pt>
                <c:pt idx="13">
                  <c:v>7.6810344052580914E-2</c:v>
                </c:pt>
                <c:pt idx="14">
                  <c:v>0.10967052243437281</c:v>
                </c:pt>
                <c:pt idx="15">
                  <c:v>0.12373405659827341</c:v>
                </c:pt>
                <c:pt idx="16">
                  <c:v>9.9961555486405507E-2</c:v>
                </c:pt>
                <c:pt idx="17">
                  <c:v>8.0524388961961568E-2</c:v>
                </c:pt>
                <c:pt idx="18">
                  <c:v>7.1747646118832664E-2</c:v>
                </c:pt>
                <c:pt idx="19">
                  <c:v>8.558144585890215E-2</c:v>
                </c:pt>
                <c:pt idx="20">
                  <c:v>9.7020203613722877E-2</c:v>
                </c:pt>
                <c:pt idx="21">
                  <c:v>8.7134231884830715E-2</c:v>
                </c:pt>
                <c:pt idx="22">
                  <c:v>8.2372628126755609E-2</c:v>
                </c:pt>
                <c:pt idx="23">
                  <c:v>8.566592144700147E-2</c:v>
                </c:pt>
                <c:pt idx="24">
                  <c:v>7.39725064918626E-2</c:v>
                </c:pt>
                <c:pt idx="25">
                  <c:v>7.3072444861958852E-2</c:v>
                </c:pt>
                <c:pt idx="26">
                  <c:v>7.8353053857508792E-2</c:v>
                </c:pt>
                <c:pt idx="27">
                  <c:v>8.4154474133713686E-2</c:v>
                </c:pt>
                <c:pt idx="28">
                  <c:v>9.2398094308960399E-2</c:v>
                </c:pt>
                <c:pt idx="29">
                  <c:v>8.5420074231727705E-2</c:v>
                </c:pt>
                <c:pt idx="30">
                  <c:v>6.7097740057086908E-2</c:v>
                </c:pt>
                <c:pt idx="31">
                  <c:v>7.0918483637533392E-2</c:v>
                </c:pt>
                <c:pt idx="32">
                  <c:v>0.10385061851270594</c:v>
                </c:pt>
                <c:pt idx="33">
                  <c:v>0.10924118448083786</c:v>
                </c:pt>
                <c:pt idx="34">
                  <c:v>0.11547104655803708</c:v>
                </c:pt>
                <c:pt idx="35">
                  <c:v>8.1965292634156084E-2</c:v>
                </c:pt>
                <c:pt idx="36">
                  <c:v>0.12026957909967217</c:v>
                </c:pt>
                <c:pt idx="37">
                  <c:v>9.6250683695438655E-2</c:v>
                </c:pt>
                <c:pt idx="38">
                  <c:v>0.10303010837770188</c:v>
                </c:pt>
                <c:pt idx="39">
                  <c:v>7.9198626823457241E-2</c:v>
                </c:pt>
                <c:pt idx="40">
                  <c:v>9.9690355949228371E-2</c:v>
                </c:pt>
                <c:pt idx="41">
                  <c:v>0.10030909277895428</c:v>
                </c:pt>
                <c:pt idx="42">
                  <c:v>0.11015592589311973</c:v>
                </c:pt>
                <c:pt idx="43">
                  <c:v>0.10731474730003132</c:v>
                </c:pt>
                <c:pt idx="44">
                  <c:v>0.12438794943673481</c:v>
                </c:pt>
                <c:pt idx="45">
                  <c:v>0.11148823089428195</c:v>
                </c:pt>
                <c:pt idx="46">
                  <c:v>0.11709711903216835</c:v>
                </c:pt>
                <c:pt idx="47">
                  <c:v>0.10184071046786425</c:v>
                </c:pt>
                <c:pt idx="48">
                  <c:v>0.1244223940376985</c:v>
                </c:pt>
                <c:pt idx="49">
                  <c:v>0.13404795054221785</c:v>
                </c:pt>
                <c:pt idx="50">
                  <c:v>0.12846265109350052</c:v>
                </c:pt>
                <c:pt idx="51">
                  <c:v>0.14883013873109441</c:v>
                </c:pt>
                <c:pt idx="52">
                  <c:v>0.14138765773363082</c:v>
                </c:pt>
                <c:pt idx="53">
                  <c:v>0.13944663180914429</c:v>
                </c:pt>
                <c:pt idx="54">
                  <c:v>0.13800179739800944</c:v>
                </c:pt>
                <c:pt idx="55">
                  <c:v>0.13786242741344035</c:v>
                </c:pt>
                <c:pt idx="56">
                  <c:v>0.1536245837706911</c:v>
                </c:pt>
                <c:pt idx="57">
                  <c:v>0.1346927223755221</c:v>
                </c:pt>
                <c:pt idx="58">
                  <c:v>0.1147844457277396</c:v>
                </c:pt>
                <c:pt idx="59">
                  <c:v>0.11064673049026474</c:v>
                </c:pt>
                <c:pt idx="60">
                  <c:v>0.13812461723340808</c:v>
                </c:pt>
                <c:pt idx="61">
                  <c:v>0.1620395023896124</c:v>
                </c:pt>
                <c:pt idx="62">
                  <c:v>0.16664263626275089</c:v>
                </c:pt>
                <c:pt idx="63">
                  <c:v>0.16165267803544525</c:v>
                </c:pt>
                <c:pt idx="64">
                  <c:v>0.12137742843128274</c:v>
                </c:pt>
                <c:pt idx="65">
                  <c:v>0.13503389433701596</c:v>
                </c:pt>
                <c:pt idx="66">
                  <c:v>0.13401421674071368</c:v>
                </c:pt>
                <c:pt idx="67">
                  <c:v>0.11346205440718649</c:v>
                </c:pt>
                <c:pt idx="68">
                  <c:v>7.936462270493605E-2</c:v>
                </c:pt>
                <c:pt idx="69">
                  <c:v>8.3859547766860443E-2</c:v>
                </c:pt>
                <c:pt idx="70">
                  <c:v>9.846693523892025E-2</c:v>
                </c:pt>
                <c:pt idx="71">
                  <c:v>0.11771293906985059</c:v>
                </c:pt>
                <c:pt idx="72">
                  <c:v>0.15728622305098616</c:v>
                </c:pt>
                <c:pt idx="73">
                  <c:v>0.15328516654580504</c:v>
                </c:pt>
                <c:pt idx="74">
                  <c:v>0.14022146400650137</c:v>
                </c:pt>
                <c:pt idx="75">
                  <c:v>0.13153977039160702</c:v>
                </c:pt>
                <c:pt idx="76">
                  <c:v>0.13148366825859181</c:v>
                </c:pt>
                <c:pt idx="77">
                  <c:v>0.1228777989069525</c:v>
                </c:pt>
                <c:pt idx="78">
                  <c:v>0.12399826549315462</c:v>
                </c:pt>
                <c:pt idx="79">
                  <c:v>0.11160845887195836</c:v>
                </c:pt>
                <c:pt idx="80">
                  <c:v>8.3809846182119285E-2</c:v>
                </c:pt>
                <c:pt idx="81">
                  <c:v>8.1735514773051854E-2</c:v>
                </c:pt>
                <c:pt idx="82">
                  <c:v>7.1795995815350455E-2</c:v>
                </c:pt>
                <c:pt idx="83">
                  <c:v>7.4111992762201373E-2</c:v>
                </c:pt>
                <c:pt idx="84">
                  <c:v>8.1441893494780704E-2</c:v>
                </c:pt>
                <c:pt idx="85">
                  <c:v>6.5080061515865761E-2</c:v>
                </c:pt>
                <c:pt idx="86">
                  <c:v>7.0033538759095126E-2</c:v>
                </c:pt>
                <c:pt idx="87">
                  <c:v>7.808423840168266E-2</c:v>
                </c:pt>
                <c:pt idx="88">
                  <c:v>6.2801444498852277E-2</c:v>
                </c:pt>
                <c:pt idx="89">
                  <c:v>6.4659118933200421E-2</c:v>
                </c:pt>
                <c:pt idx="90">
                  <c:v>6.7836659438342606E-2</c:v>
                </c:pt>
                <c:pt idx="91">
                  <c:v>6.0823194219721932E-2</c:v>
                </c:pt>
                <c:pt idx="92">
                  <c:v>5.6808157953327942E-2</c:v>
                </c:pt>
                <c:pt idx="93">
                  <c:v>6.115190847750096E-2</c:v>
                </c:pt>
                <c:pt idx="94">
                  <c:v>5.0337909612577558E-2</c:v>
                </c:pt>
                <c:pt idx="95">
                  <c:v>4.7127171251201139E-2</c:v>
                </c:pt>
                <c:pt idx="96">
                  <c:v>4.9293299892705367E-2</c:v>
                </c:pt>
                <c:pt idx="97">
                  <c:v>5.5184540018935024E-2</c:v>
                </c:pt>
                <c:pt idx="98">
                  <c:v>5.9355480490787205E-2</c:v>
                </c:pt>
                <c:pt idx="99">
                  <c:v>7.6005124959466652E-2</c:v>
                </c:pt>
                <c:pt idx="100">
                  <c:v>0.10988521908522286</c:v>
                </c:pt>
                <c:pt idx="101">
                  <c:v>9.6760627500285246E-2</c:v>
                </c:pt>
                <c:pt idx="102">
                  <c:v>9.7523928093544487E-2</c:v>
                </c:pt>
                <c:pt idx="103">
                  <c:v>9.4125338814514681E-2</c:v>
                </c:pt>
                <c:pt idx="104">
                  <c:v>9.018144954258811E-2</c:v>
                </c:pt>
                <c:pt idx="105">
                  <c:v>9.159114530808643E-2</c:v>
                </c:pt>
                <c:pt idx="106">
                  <c:v>7.7083125314886036E-2</c:v>
                </c:pt>
                <c:pt idx="107">
                  <c:v>7.9930216170367441E-2</c:v>
                </c:pt>
                <c:pt idx="108">
                  <c:v>5.1652397542671036E-2</c:v>
                </c:pt>
                <c:pt idx="109">
                  <c:v>4.9730926028627831E-2</c:v>
                </c:pt>
                <c:pt idx="110">
                  <c:v>3.919011716588261E-2</c:v>
                </c:pt>
                <c:pt idx="111">
                  <c:v>2.3665749444651496E-2</c:v>
                </c:pt>
                <c:pt idx="112">
                  <c:v>-9.2261751407978765E-2</c:v>
                </c:pt>
                <c:pt idx="113">
                  <c:v>5.9260905267017883E-3</c:v>
                </c:pt>
                <c:pt idx="114">
                  <c:v>3.8060500406656095E-2</c:v>
                </c:pt>
                <c:pt idx="115">
                  <c:v>6.8682761912851165E-2</c:v>
                </c:pt>
                <c:pt idx="132">
                  <c:v>5.0786135078664474E-2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3-455D-AC92-E9BDF2BEB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5785775"/>
        <c:axId val="1645767471"/>
      </c:lineChart>
      <c:dateAx>
        <c:axId val="1645785775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67471"/>
        <c:crosses val="autoZero"/>
        <c:auto val="1"/>
        <c:lblOffset val="100"/>
        <c:baseTimeUnit val="months"/>
      </c:dateAx>
      <c:valAx>
        <c:axId val="164576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8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566375887779728"/>
          <c:y val="2.7777831712023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GDP!$D$1</c:f>
              <c:strCache>
                <c:ptCount val="1"/>
                <c:pt idx="0">
                  <c:v>Nominal GDP (100m Yuan) YoY%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GDP!$A$2:$A$1000</c:f>
              <c:numCache>
                <c:formatCode>d\-mmm\-yy</c:formatCode>
                <c:ptCount val="999"/>
                <c:pt idx="0">
                  <c:v>33694</c:v>
                </c:pt>
                <c:pt idx="1">
                  <c:v>33785</c:v>
                </c:pt>
                <c:pt idx="2">
                  <c:v>33877</c:v>
                </c:pt>
                <c:pt idx="3">
                  <c:v>33969</c:v>
                </c:pt>
                <c:pt idx="4">
                  <c:v>34059</c:v>
                </c:pt>
                <c:pt idx="5">
                  <c:v>34150</c:v>
                </c:pt>
                <c:pt idx="6">
                  <c:v>34242</c:v>
                </c:pt>
                <c:pt idx="7">
                  <c:v>34334</c:v>
                </c:pt>
                <c:pt idx="8">
                  <c:v>34424</c:v>
                </c:pt>
                <c:pt idx="9">
                  <c:v>34515</c:v>
                </c:pt>
                <c:pt idx="10">
                  <c:v>34607</c:v>
                </c:pt>
                <c:pt idx="11">
                  <c:v>34699</c:v>
                </c:pt>
                <c:pt idx="12">
                  <c:v>34789</c:v>
                </c:pt>
                <c:pt idx="13">
                  <c:v>34880</c:v>
                </c:pt>
                <c:pt idx="14">
                  <c:v>34972</c:v>
                </c:pt>
                <c:pt idx="15">
                  <c:v>35064</c:v>
                </c:pt>
                <c:pt idx="16">
                  <c:v>35155</c:v>
                </c:pt>
                <c:pt idx="17">
                  <c:v>35246</c:v>
                </c:pt>
                <c:pt idx="18">
                  <c:v>35338</c:v>
                </c:pt>
                <c:pt idx="19">
                  <c:v>35430</c:v>
                </c:pt>
                <c:pt idx="20">
                  <c:v>35520</c:v>
                </c:pt>
                <c:pt idx="21">
                  <c:v>35611</c:v>
                </c:pt>
                <c:pt idx="22">
                  <c:v>35703</c:v>
                </c:pt>
                <c:pt idx="23">
                  <c:v>35795</c:v>
                </c:pt>
                <c:pt idx="24">
                  <c:v>35885</c:v>
                </c:pt>
                <c:pt idx="25">
                  <c:v>35976</c:v>
                </c:pt>
                <c:pt idx="26">
                  <c:v>36068</c:v>
                </c:pt>
                <c:pt idx="27">
                  <c:v>36160</c:v>
                </c:pt>
                <c:pt idx="28">
                  <c:v>36250</c:v>
                </c:pt>
                <c:pt idx="29">
                  <c:v>36341</c:v>
                </c:pt>
                <c:pt idx="30">
                  <c:v>36433</c:v>
                </c:pt>
                <c:pt idx="31">
                  <c:v>36525</c:v>
                </c:pt>
                <c:pt idx="32">
                  <c:v>36616</c:v>
                </c:pt>
                <c:pt idx="33">
                  <c:v>36707</c:v>
                </c:pt>
                <c:pt idx="34">
                  <c:v>36799</c:v>
                </c:pt>
                <c:pt idx="35">
                  <c:v>36891</c:v>
                </c:pt>
                <c:pt idx="36">
                  <c:v>36981</c:v>
                </c:pt>
                <c:pt idx="37">
                  <c:v>37072</c:v>
                </c:pt>
                <c:pt idx="38">
                  <c:v>37164</c:v>
                </c:pt>
                <c:pt idx="39">
                  <c:v>37256</c:v>
                </c:pt>
                <c:pt idx="40">
                  <c:v>37346</c:v>
                </c:pt>
                <c:pt idx="41">
                  <c:v>37437</c:v>
                </c:pt>
                <c:pt idx="42">
                  <c:v>37529</c:v>
                </c:pt>
                <c:pt idx="43">
                  <c:v>37621</c:v>
                </c:pt>
                <c:pt idx="44">
                  <c:v>37711</c:v>
                </c:pt>
                <c:pt idx="45">
                  <c:v>37802</c:v>
                </c:pt>
                <c:pt idx="46">
                  <c:v>37894</c:v>
                </c:pt>
                <c:pt idx="47">
                  <c:v>37986</c:v>
                </c:pt>
                <c:pt idx="48">
                  <c:v>38077</c:v>
                </c:pt>
                <c:pt idx="49">
                  <c:v>38168</c:v>
                </c:pt>
                <c:pt idx="50">
                  <c:v>38260</c:v>
                </c:pt>
                <c:pt idx="51">
                  <c:v>38352</c:v>
                </c:pt>
                <c:pt idx="52">
                  <c:v>38442</c:v>
                </c:pt>
                <c:pt idx="53">
                  <c:v>38533</c:v>
                </c:pt>
                <c:pt idx="54">
                  <c:v>38625</c:v>
                </c:pt>
                <c:pt idx="55">
                  <c:v>38717</c:v>
                </c:pt>
                <c:pt idx="56">
                  <c:v>38807</c:v>
                </c:pt>
                <c:pt idx="57">
                  <c:v>38898</c:v>
                </c:pt>
                <c:pt idx="58">
                  <c:v>38990</c:v>
                </c:pt>
                <c:pt idx="59">
                  <c:v>39082</c:v>
                </c:pt>
                <c:pt idx="60">
                  <c:v>39172</c:v>
                </c:pt>
                <c:pt idx="61">
                  <c:v>39263</c:v>
                </c:pt>
                <c:pt idx="62">
                  <c:v>39355</c:v>
                </c:pt>
                <c:pt idx="63">
                  <c:v>39447</c:v>
                </c:pt>
                <c:pt idx="64">
                  <c:v>39538</c:v>
                </c:pt>
                <c:pt idx="65">
                  <c:v>39629</c:v>
                </c:pt>
                <c:pt idx="66">
                  <c:v>39721</c:v>
                </c:pt>
                <c:pt idx="67">
                  <c:v>39813</c:v>
                </c:pt>
                <c:pt idx="68">
                  <c:v>39903</c:v>
                </c:pt>
                <c:pt idx="69">
                  <c:v>39994</c:v>
                </c:pt>
                <c:pt idx="70">
                  <c:v>40086</c:v>
                </c:pt>
                <c:pt idx="71">
                  <c:v>40178</c:v>
                </c:pt>
                <c:pt idx="72">
                  <c:v>40268</c:v>
                </c:pt>
                <c:pt idx="73">
                  <c:v>40359</c:v>
                </c:pt>
                <c:pt idx="74">
                  <c:v>40451</c:v>
                </c:pt>
                <c:pt idx="75">
                  <c:v>40543</c:v>
                </c:pt>
                <c:pt idx="76">
                  <c:v>40633</c:v>
                </c:pt>
                <c:pt idx="77">
                  <c:v>40724</c:v>
                </c:pt>
                <c:pt idx="78">
                  <c:v>40816</c:v>
                </c:pt>
                <c:pt idx="79">
                  <c:v>40908</c:v>
                </c:pt>
                <c:pt idx="80">
                  <c:v>40999</c:v>
                </c:pt>
                <c:pt idx="81">
                  <c:v>41090</c:v>
                </c:pt>
                <c:pt idx="82">
                  <c:v>41182</c:v>
                </c:pt>
                <c:pt idx="83">
                  <c:v>41274</c:v>
                </c:pt>
                <c:pt idx="84">
                  <c:v>41364</c:v>
                </c:pt>
                <c:pt idx="85">
                  <c:v>41455</c:v>
                </c:pt>
                <c:pt idx="86">
                  <c:v>41547</c:v>
                </c:pt>
                <c:pt idx="87">
                  <c:v>41639</c:v>
                </c:pt>
                <c:pt idx="88">
                  <c:v>41729</c:v>
                </c:pt>
                <c:pt idx="89">
                  <c:v>41820</c:v>
                </c:pt>
                <c:pt idx="90">
                  <c:v>41912</c:v>
                </c:pt>
                <c:pt idx="91">
                  <c:v>42004</c:v>
                </c:pt>
                <c:pt idx="92">
                  <c:v>42094</c:v>
                </c:pt>
                <c:pt idx="93">
                  <c:v>42185</c:v>
                </c:pt>
                <c:pt idx="94">
                  <c:v>42277</c:v>
                </c:pt>
                <c:pt idx="95">
                  <c:v>42369</c:v>
                </c:pt>
                <c:pt idx="96">
                  <c:v>42460</c:v>
                </c:pt>
                <c:pt idx="97">
                  <c:v>42551</c:v>
                </c:pt>
                <c:pt idx="98">
                  <c:v>42643</c:v>
                </c:pt>
                <c:pt idx="99">
                  <c:v>42735</c:v>
                </c:pt>
                <c:pt idx="100">
                  <c:v>42825</c:v>
                </c:pt>
                <c:pt idx="101">
                  <c:v>42916</c:v>
                </c:pt>
                <c:pt idx="102">
                  <c:v>43008</c:v>
                </c:pt>
                <c:pt idx="103">
                  <c:v>43100</c:v>
                </c:pt>
                <c:pt idx="104">
                  <c:v>43190</c:v>
                </c:pt>
                <c:pt idx="105">
                  <c:v>43281</c:v>
                </c:pt>
                <c:pt idx="106">
                  <c:v>43373</c:v>
                </c:pt>
                <c:pt idx="107">
                  <c:v>43465</c:v>
                </c:pt>
                <c:pt idx="108">
                  <c:v>43555</c:v>
                </c:pt>
                <c:pt idx="109">
                  <c:v>43646</c:v>
                </c:pt>
                <c:pt idx="110">
                  <c:v>43738</c:v>
                </c:pt>
                <c:pt idx="111">
                  <c:v>43830</c:v>
                </c:pt>
                <c:pt idx="112">
                  <c:v>43921</c:v>
                </c:pt>
                <c:pt idx="113">
                  <c:v>44012</c:v>
                </c:pt>
                <c:pt idx="114">
                  <c:v>44104</c:v>
                </c:pt>
                <c:pt idx="115">
                  <c:v>44196</c:v>
                </c:pt>
                <c:pt idx="116">
                  <c:v>44286</c:v>
                </c:pt>
                <c:pt idx="117">
                  <c:v>44377</c:v>
                </c:pt>
                <c:pt idx="118">
                  <c:v>44469</c:v>
                </c:pt>
                <c:pt idx="119">
                  <c:v>44561</c:v>
                </c:pt>
                <c:pt idx="120">
                  <c:v>44651</c:v>
                </c:pt>
                <c:pt idx="121">
                  <c:v>44742</c:v>
                </c:pt>
                <c:pt idx="122">
                  <c:v>44834</c:v>
                </c:pt>
                <c:pt idx="123">
                  <c:v>44926</c:v>
                </c:pt>
                <c:pt idx="124">
                  <c:v>45016</c:v>
                </c:pt>
                <c:pt idx="125">
                  <c:v>45107</c:v>
                </c:pt>
                <c:pt idx="126">
                  <c:v>45199</c:v>
                </c:pt>
                <c:pt idx="127">
                  <c:v>45291</c:v>
                </c:pt>
                <c:pt idx="128">
                  <c:v>45382</c:v>
                </c:pt>
                <c:pt idx="129">
                  <c:v>45473</c:v>
                </c:pt>
                <c:pt idx="130">
                  <c:v>45565</c:v>
                </c:pt>
                <c:pt idx="131">
                  <c:v>45657</c:v>
                </c:pt>
                <c:pt idx="132">
                  <c:v>45747</c:v>
                </c:pt>
              </c:numCache>
            </c:numRef>
          </c:cat>
          <c:val>
            <c:numRef>
              <c:f>GDP!$D$2:$D$1000</c:f>
              <c:numCache>
                <c:formatCode>0.0</c:formatCode>
                <c:ptCount val="999"/>
                <c:pt idx="4" formatCode="0.00%">
                  <c:v>0.29866230903701463</c:v>
                </c:pt>
                <c:pt idx="5" formatCode="0.00%">
                  <c:v>0.2888052681091251</c:v>
                </c:pt>
                <c:pt idx="6" formatCode="0.00%">
                  <c:v>0.30492450574201246</c:v>
                </c:pt>
                <c:pt idx="7" formatCode="0.00%">
                  <c:v>0.34417551000629953</c:v>
                </c:pt>
                <c:pt idx="8" formatCode="0.00%">
                  <c:v>0.37171158516957825</c:v>
                </c:pt>
                <c:pt idx="9" formatCode="0.00%">
                  <c:v>0.3738183558693311</c:v>
                </c:pt>
                <c:pt idx="10" formatCode="0.00%">
                  <c:v>0.37100726629589387</c:v>
                </c:pt>
                <c:pt idx="11" formatCode="0.00%">
                  <c:v>0.34403698663470283</c:v>
                </c:pt>
                <c:pt idx="12" formatCode="0.00%">
                  <c:v>0.29190088639054523</c:v>
                </c:pt>
                <c:pt idx="13" formatCode="0.00%">
                  <c:v>0.27278982667015073</c:v>
                </c:pt>
                <c:pt idx="14" formatCode="0.00%">
                  <c:v>0.25614703139571038</c:v>
                </c:pt>
                <c:pt idx="15" formatCode="0.00%">
                  <c:v>0.23723119631469913</c:v>
                </c:pt>
                <c:pt idx="16" formatCode="0.00%">
                  <c:v>0.20775778792407329</c:v>
                </c:pt>
                <c:pt idx="17" formatCode="0.00%">
                  <c:v>0.17344948641269009</c:v>
                </c:pt>
                <c:pt idx="18" formatCode="0.00%">
                  <c:v>0.15105697193162615</c:v>
                </c:pt>
                <c:pt idx="19" formatCode="0.00%">
                  <c:v>0.16157214706902545</c:v>
                </c:pt>
                <c:pt idx="20" formatCode="0.00%">
                  <c:v>0.14090101175827163</c:v>
                </c:pt>
                <c:pt idx="21" formatCode="0.00%">
                  <c:v>0.11757399037760607</c:v>
                </c:pt>
                <c:pt idx="22" formatCode="0.00%">
                  <c:v>0.10185533543303715</c:v>
                </c:pt>
                <c:pt idx="23" formatCode="0.00%">
                  <c:v>9.0008585132789642E-2</c:v>
                </c:pt>
                <c:pt idx="24" formatCode="0.00%">
                  <c:v>8.1490314037305778E-2</c:v>
                </c:pt>
                <c:pt idx="25" formatCode="0.00%">
                  <c:v>5.9122503078753441E-2</c:v>
                </c:pt>
                <c:pt idx="26" formatCode="0.00%">
                  <c:v>6.2177758049646537E-2</c:v>
                </c:pt>
                <c:pt idx="27" formatCode="0.00%">
                  <c:v>7.3312929392376436E-2</c:v>
                </c:pt>
                <c:pt idx="28" formatCode="0.00%">
                  <c:v>7.2734928611398963E-2</c:v>
                </c:pt>
                <c:pt idx="29" formatCode="0.00%">
                  <c:v>6.2626252672861593E-2</c:v>
                </c:pt>
                <c:pt idx="30" formatCode="0.00%">
                  <c:v>5.8560958136629981E-2</c:v>
                </c:pt>
                <c:pt idx="31" formatCode="0.00%">
                  <c:v>6.0209298801158218E-2</c:v>
                </c:pt>
                <c:pt idx="32" formatCode="0.00%">
                  <c:v>0.10164291727568053</c:v>
                </c:pt>
                <c:pt idx="33" formatCode="0.00%">
                  <c:v>0.11478739040324193</c:v>
                </c:pt>
                <c:pt idx="34" formatCode="0.00%">
                  <c:v>0.11547104655803708</c:v>
                </c:pt>
                <c:pt idx="35" formatCode="0.00%">
                  <c:v>9.8194772023668442E-2</c:v>
                </c:pt>
                <c:pt idx="36" formatCode="0.00%">
                  <c:v>0.12923173573246949</c:v>
                </c:pt>
                <c:pt idx="37" formatCode="0.00%">
                  <c:v>0.11159819326717502</c:v>
                </c:pt>
                <c:pt idx="38" formatCode="0.00%">
                  <c:v>0.10192707826932423</c:v>
                </c:pt>
                <c:pt idx="39" formatCode="0.00%">
                  <c:v>8.6403852806883563E-2</c:v>
                </c:pt>
                <c:pt idx="40" formatCode="0.00%">
                  <c:v>9.1694898365882738E-2</c:v>
                </c:pt>
                <c:pt idx="41" formatCode="0.00%">
                  <c:v>9.2349943501979226E-2</c:v>
                </c:pt>
                <c:pt idx="42" formatCode="0.00%">
                  <c:v>0.1032001214119076</c:v>
                </c:pt>
                <c:pt idx="43" formatCode="0.00%">
                  <c:v>0.10257970539272576</c:v>
                </c:pt>
                <c:pt idx="44" formatCode="0.00%">
                  <c:v>0.13426506940482974</c:v>
                </c:pt>
                <c:pt idx="45" formatCode="0.00%">
                  <c:v>0.11448956663515419</c:v>
                </c:pt>
                <c:pt idx="46" formatCode="0.00%">
                  <c:v>0.12907704760168026</c:v>
                </c:pt>
                <c:pt idx="47" formatCode="0.00%">
                  <c:v>0.13717640397708908</c:v>
                </c:pt>
                <c:pt idx="48" formatCode="0.00%">
                  <c:v>0.1582236676669293</c:v>
                </c:pt>
                <c:pt idx="49" formatCode="0.00%">
                  <c:v>0.18942874792929976</c:v>
                </c:pt>
                <c:pt idx="50" formatCode="0.00%">
                  <c:v>0.18596618487528294</c:v>
                </c:pt>
                <c:pt idx="51" formatCode="0.00%">
                  <c:v>0.17532954128255818</c:v>
                </c:pt>
                <c:pt idx="52" formatCode="0.00%">
                  <c:v>0.1710455469161607</c:v>
                </c:pt>
                <c:pt idx="53" formatCode="0.00%">
                  <c:v>0.15742051843889526</c:v>
                </c:pt>
                <c:pt idx="54" formatCode="0.00%">
                  <c:v>0.14795842790586566</c:v>
                </c:pt>
                <c:pt idx="55" formatCode="0.00%">
                  <c:v>0.15586288345264632</c:v>
                </c:pt>
                <c:pt idx="56" formatCode="0.00%">
                  <c:v>0.16378391874086895</c:v>
                </c:pt>
                <c:pt idx="57" formatCode="0.00%">
                  <c:v>0.17592441693028626</c:v>
                </c:pt>
                <c:pt idx="58" formatCode="0.00%">
                  <c:v>0.1668525926265092</c:v>
                </c:pt>
                <c:pt idx="59" formatCode="0.00%">
                  <c:v>0.1776369371103641</c:v>
                </c:pt>
                <c:pt idx="60" formatCode="0.00%">
                  <c:v>0.21411715226991279</c:v>
                </c:pt>
                <c:pt idx="61" formatCode="0.00%">
                  <c:v>0.22987547770882011</c:v>
                </c:pt>
                <c:pt idx="62" formatCode="0.00%">
                  <c:v>0.23931992858251294</c:v>
                </c:pt>
                <c:pt idx="63" formatCode="0.00%">
                  <c:v>0.23651872948809838</c:v>
                </c:pt>
                <c:pt idx="64" formatCode="0.00%">
                  <c:v>0.21368876105900525</c:v>
                </c:pt>
                <c:pt idx="65" formatCode="0.00%">
                  <c:v>0.21503328105511454</c:v>
                </c:pt>
                <c:pt idx="66" formatCode="0.00%">
                  <c:v>0.1867819193720397</c:v>
                </c:pt>
                <c:pt idx="67" formatCode="0.00%">
                  <c:v>0.12749191870272125</c:v>
                </c:pt>
                <c:pt idx="68" formatCode="0.00%">
                  <c:v>6.6388366756229944E-2</c:v>
                </c:pt>
                <c:pt idx="69" formatCode="0.00%">
                  <c:v>6.5479381744541376E-2</c:v>
                </c:pt>
                <c:pt idx="70" formatCode="0.00%">
                  <c:v>8.9580293984605763E-2</c:v>
                </c:pt>
                <c:pt idx="71" formatCode="0.00%">
                  <c:v>0.13671856503455504</c:v>
                </c:pt>
                <c:pt idx="72" formatCode="0.00%">
                  <c:v>0.18278245777191438</c:v>
                </c:pt>
                <c:pt idx="73" formatCode="0.00%">
                  <c:v>0.18459968187270603</c:v>
                </c:pt>
                <c:pt idx="74" formatCode="0.00%">
                  <c:v>0.17938070206095036</c:v>
                </c:pt>
                <c:pt idx="75" formatCode="0.00%">
                  <c:v>0.1832963388339095</c:v>
                </c:pt>
                <c:pt idx="76" formatCode="0.00%">
                  <c:v>0.19392397598664246</c:v>
                </c:pt>
                <c:pt idx="77" formatCode="0.00%">
                  <c:v>0.19676911524609597</c:v>
                </c:pt>
                <c:pt idx="78" formatCode="0.00%">
                  <c:v>0.19439204180299474</c:v>
                </c:pt>
                <c:pt idx="79" formatCode="0.00%">
                  <c:v>0.15678318419402748</c:v>
                </c:pt>
                <c:pt idx="80" formatCode="0.00%">
                  <c:v>0.12336280593740412</c:v>
                </c:pt>
                <c:pt idx="81" formatCode="0.00%">
                  <c:v>0.10450065982090218</c:v>
                </c:pt>
                <c:pt idx="82" formatCode="0.00%">
                  <c:v>9.1080907253508592E-2</c:v>
                </c:pt>
                <c:pt idx="83" formatCode="0.00%">
                  <c:v>9.9990508078639406E-2</c:v>
                </c:pt>
                <c:pt idx="84" formatCode="0.00%">
                  <c:v>0.1030355085652741</c:v>
                </c:pt>
                <c:pt idx="85" formatCode="0.00%">
                  <c:v>9.2887939896710847E-2</c:v>
                </c:pt>
                <c:pt idx="86" formatCode="0.00%">
                  <c:v>0.1023473165249229</c:v>
                </c:pt>
                <c:pt idx="87" formatCode="0.00%">
                  <c:v>0.10513200537506906</c:v>
                </c:pt>
                <c:pt idx="88" formatCode="0.00%">
                  <c:v>8.7371455763478378E-2</c:v>
                </c:pt>
                <c:pt idx="89" formatCode="0.00%">
                  <c:v>9.0377769586820422E-2</c:v>
                </c:pt>
                <c:pt idx="90" formatCode="0.00%">
                  <c:v>8.7122354287501036E-2</c:v>
                </c:pt>
                <c:pt idx="91" formatCode="0.00%">
                  <c:v>7.7823335556584716E-2</c:v>
                </c:pt>
                <c:pt idx="92" formatCode="0.00%">
                  <c:v>7.372914710023748E-2</c:v>
                </c:pt>
                <c:pt idx="93" formatCode="0.00%">
                  <c:v>7.7066463202666524E-2</c:v>
                </c:pt>
                <c:pt idx="94" formatCode="0.00%">
                  <c:v>6.7154244470938984E-2</c:v>
                </c:pt>
                <c:pt idx="95" formatCode="0.00%">
                  <c:v>6.4945371010939112E-2</c:v>
                </c:pt>
                <c:pt idx="96" formatCode="0.00%">
                  <c:v>7.4581557637098284E-2</c:v>
                </c:pt>
                <c:pt idx="97" formatCode="0.00%">
                  <c:v>7.6289070820060756E-2</c:v>
                </c:pt>
                <c:pt idx="98" formatCode="0.00%">
                  <c:v>8.1614313210194744E-2</c:v>
                </c:pt>
                <c:pt idx="99" formatCode="0.00%">
                  <c:v>9.8629142522130619E-2</c:v>
                </c:pt>
                <c:pt idx="100" formatCode="0.00%">
                  <c:v>0.11980604642571269</c:v>
                </c:pt>
                <c:pt idx="101" formatCode="0.00%">
                  <c:v>0.11323688785843178</c:v>
                </c:pt>
                <c:pt idx="102" formatCode="0.00%">
                  <c:v>0.1140182796138014</c:v>
                </c:pt>
                <c:pt idx="103" formatCode="0.00%">
                  <c:v>0.11278975564149651</c:v>
                </c:pt>
                <c:pt idx="104" formatCode="0.00%">
                  <c:v>0.1108937980740945</c:v>
                </c:pt>
                <c:pt idx="105" formatCode="0.00%">
                  <c:v>0.10899661946528449</c:v>
                </c:pt>
                <c:pt idx="106" formatCode="0.00%">
                  <c:v>0.10190831963825242</c:v>
                </c:pt>
                <c:pt idx="107" formatCode="0.00%">
                  <c:v>9.9309047707437426E-2</c:v>
                </c:pt>
                <c:pt idx="108" formatCode="0.00%">
                  <c:v>7.4900623998629845E-2</c:v>
                </c:pt>
                <c:pt idx="109" formatCode="0.00%">
                  <c:v>7.8318573402118785E-2</c:v>
                </c:pt>
                <c:pt idx="110" formatCode="0.00%">
                  <c:v>7.0677255460406485E-2</c:v>
                </c:pt>
                <c:pt idx="111" formatCode="0.00%">
                  <c:v>6.9507269649536907E-2</c:v>
                </c:pt>
                <c:pt idx="112" formatCode="0.00%">
                  <c:v>-5.2684024325833856E-2</c:v>
                </c:pt>
                <c:pt idx="113" formatCode="0.00%">
                  <c:v>3.0983103287500757E-2</c:v>
                </c:pt>
                <c:pt idx="114" formatCode="0.00%">
                  <c:v>5.5487772574222438E-2</c:v>
                </c:pt>
                <c:pt idx="115" formatCode="0.00%">
                  <c:v>7.0447763350891313E-2</c:v>
                </c:pt>
                <c:pt idx="116" formatCode="0.00%">
                  <c:v>1.9171523426677162E-2</c:v>
                </c:pt>
                <c:pt idx="117" formatCode="0.00%">
                  <c:v>1.7932398364400193E-2</c:v>
                </c:pt>
                <c:pt idx="118" formatCode="0.00%">
                  <c:v>1.8620155840352703E-2</c:v>
                </c:pt>
                <c:pt idx="119" formatCode="0.00%">
                  <c:v>1.8692005138073897E-2</c:v>
                </c:pt>
                <c:pt idx="120" formatCode="0.00%">
                  <c:v>0.21645376973746022</c:v>
                </c:pt>
                <c:pt idx="121" formatCode="0.00%">
                  <c:v>0.13623673308344841</c:v>
                </c:pt>
                <c:pt idx="122" formatCode="0.00%">
                  <c:v>0.10392975145066763</c:v>
                </c:pt>
                <c:pt idx="123" formatCode="0.00%">
                  <c:v>0.10267323800127359</c:v>
                </c:pt>
                <c:pt idx="124" formatCode="0.00%">
                  <c:v>8.672867677271423E-2</c:v>
                </c:pt>
                <c:pt idx="125" formatCode="0.00%">
                  <c:v>3.865661131081688E-2</c:v>
                </c:pt>
                <c:pt idx="126" formatCode="0.00%">
                  <c:v>5.8523254147593962E-2</c:v>
                </c:pt>
                <c:pt idx="127" formatCode="0.00%">
                  <c:v>2.859055478421646E-2</c:v>
                </c:pt>
                <c:pt idx="128" formatCode="0.00%">
                  <c:v>5.4813587622007498E-2</c:v>
                </c:pt>
                <c:pt idx="129" formatCode="0.00%">
                  <c:v>5.7256240565809025E-2</c:v>
                </c:pt>
                <c:pt idx="130" formatCode="0.00%">
                  <c:v>4.1347864740475471E-2</c:v>
                </c:pt>
                <c:pt idx="131" formatCode="0.00%">
                  <c:v>4.3472266362565515E-2</c:v>
                </c:pt>
                <c:pt idx="132" formatCode="0.00%">
                  <c:v>4.2388243889224908E-2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E8-4A9F-B945-A9C4D6721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1170175"/>
        <c:axId val="1521171839"/>
      </c:lineChart>
      <c:dateAx>
        <c:axId val="1521170175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171839"/>
        <c:crosses val="autoZero"/>
        <c:auto val="1"/>
        <c:lblOffset val="100"/>
        <c:baseTimeUnit val="months"/>
      </c:dateAx>
      <c:valAx>
        <c:axId val="152117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17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GDP!$G$1</c:f>
              <c:strCache>
                <c:ptCount val="1"/>
                <c:pt idx="0">
                  <c:v>Real GDP (CPI Adjusted Dec-2000 Prices) QoQ%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GDP!$A$2:$A$1000</c:f>
              <c:numCache>
                <c:formatCode>d\-mmm\-yy</c:formatCode>
                <c:ptCount val="999"/>
                <c:pt idx="0">
                  <c:v>33694</c:v>
                </c:pt>
                <c:pt idx="1">
                  <c:v>33785</c:v>
                </c:pt>
                <c:pt idx="2">
                  <c:v>33877</c:v>
                </c:pt>
                <c:pt idx="3">
                  <c:v>33969</c:v>
                </c:pt>
                <c:pt idx="4">
                  <c:v>34059</c:v>
                </c:pt>
                <c:pt idx="5">
                  <c:v>34150</c:v>
                </c:pt>
                <c:pt idx="6">
                  <c:v>34242</c:v>
                </c:pt>
                <c:pt idx="7">
                  <c:v>34334</c:v>
                </c:pt>
                <c:pt idx="8">
                  <c:v>34424</c:v>
                </c:pt>
                <c:pt idx="9">
                  <c:v>34515</c:v>
                </c:pt>
                <c:pt idx="10">
                  <c:v>34607</c:v>
                </c:pt>
                <c:pt idx="11">
                  <c:v>34699</c:v>
                </c:pt>
                <c:pt idx="12">
                  <c:v>34789</c:v>
                </c:pt>
                <c:pt idx="13">
                  <c:v>34880</c:v>
                </c:pt>
                <c:pt idx="14">
                  <c:v>34972</c:v>
                </c:pt>
                <c:pt idx="15">
                  <c:v>35064</c:v>
                </c:pt>
                <c:pt idx="16">
                  <c:v>35155</c:v>
                </c:pt>
                <c:pt idx="17">
                  <c:v>35246</c:v>
                </c:pt>
                <c:pt idx="18">
                  <c:v>35338</c:v>
                </c:pt>
                <c:pt idx="19">
                  <c:v>35430</c:v>
                </c:pt>
                <c:pt idx="20">
                  <c:v>35520</c:v>
                </c:pt>
                <c:pt idx="21">
                  <c:v>35611</c:v>
                </c:pt>
                <c:pt idx="22">
                  <c:v>35703</c:v>
                </c:pt>
                <c:pt idx="23">
                  <c:v>35795</c:v>
                </c:pt>
                <c:pt idx="24">
                  <c:v>35885</c:v>
                </c:pt>
                <c:pt idx="25">
                  <c:v>35976</c:v>
                </c:pt>
                <c:pt idx="26">
                  <c:v>36068</c:v>
                </c:pt>
                <c:pt idx="27">
                  <c:v>36160</c:v>
                </c:pt>
                <c:pt idx="28">
                  <c:v>36250</c:v>
                </c:pt>
                <c:pt idx="29">
                  <c:v>36341</c:v>
                </c:pt>
                <c:pt idx="30">
                  <c:v>36433</c:v>
                </c:pt>
                <c:pt idx="31">
                  <c:v>36525</c:v>
                </c:pt>
                <c:pt idx="32">
                  <c:v>36616</c:v>
                </c:pt>
                <c:pt idx="33">
                  <c:v>36707</c:v>
                </c:pt>
                <c:pt idx="34">
                  <c:v>36799</c:v>
                </c:pt>
                <c:pt idx="35">
                  <c:v>36891</c:v>
                </c:pt>
                <c:pt idx="36">
                  <c:v>36981</c:v>
                </c:pt>
                <c:pt idx="37">
                  <c:v>37072</c:v>
                </c:pt>
                <c:pt idx="38">
                  <c:v>37164</c:v>
                </c:pt>
                <c:pt idx="39">
                  <c:v>37256</c:v>
                </c:pt>
                <c:pt idx="40">
                  <c:v>37346</c:v>
                </c:pt>
                <c:pt idx="41">
                  <c:v>37437</c:v>
                </c:pt>
                <c:pt idx="42">
                  <c:v>37529</c:v>
                </c:pt>
                <c:pt idx="43">
                  <c:v>37621</c:v>
                </c:pt>
                <c:pt idx="44">
                  <c:v>37711</c:v>
                </c:pt>
                <c:pt idx="45">
                  <c:v>37802</c:v>
                </c:pt>
                <c:pt idx="46">
                  <c:v>37894</c:v>
                </c:pt>
                <c:pt idx="47">
                  <c:v>37986</c:v>
                </c:pt>
                <c:pt idx="48">
                  <c:v>38077</c:v>
                </c:pt>
                <c:pt idx="49">
                  <c:v>38168</c:v>
                </c:pt>
                <c:pt idx="50">
                  <c:v>38260</c:v>
                </c:pt>
                <c:pt idx="51">
                  <c:v>38352</c:v>
                </c:pt>
                <c:pt idx="52">
                  <c:v>38442</c:v>
                </c:pt>
                <c:pt idx="53">
                  <c:v>38533</c:v>
                </c:pt>
                <c:pt idx="54">
                  <c:v>38625</c:v>
                </c:pt>
                <c:pt idx="55">
                  <c:v>38717</c:v>
                </c:pt>
                <c:pt idx="56">
                  <c:v>38807</c:v>
                </c:pt>
                <c:pt idx="57">
                  <c:v>38898</c:v>
                </c:pt>
                <c:pt idx="58">
                  <c:v>38990</c:v>
                </c:pt>
                <c:pt idx="59">
                  <c:v>39082</c:v>
                </c:pt>
                <c:pt idx="60">
                  <c:v>39172</c:v>
                </c:pt>
                <c:pt idx="61">
                  <c:v>39263</c:v>
                </c:pt>
                <c:pt idx="62">
                  <c:v>39355</c:v>
                </c:pt>
                <c:pt idx="63">
                  <c:v>39447</c:v>
                </c:pt>
                <c:pt idx="64">
                  <c:v>39538</c:v>
                </c:pt>
                <c:pt idx="65">
                  <c:v>39629</c:v>
                </c:pt>
                <c:pt idx="66">
                  <c:v>39721</c:v>
                </c:pt>
                <c:pt idx="67">
                  <c:v>39813</c:v>
                </c:pt>
                <c:pt idx="68">
                  <c:v>39903</c:v>
                </c:pt>
                <c:pt idx="69">
                  <c:v>39994</c:v>
                </c:pt>
                <c:pt idx="70">
                  <c:v>40086</c:v>
                </c:pt>
                <c:pt idx="71">
                  <c:v>40178</c:v>
                </c:pt>
                <c:pt idx="72">
                  <c:v>40268</c:v>
                </c:pt>
                <c:pt idx="73">
                  <c:v>40359</c:v>
                </c:pt>
                <c:pt idx="74">
                  <c:v>40451</c:v>
                </c:pt>
                <c:pt idx="75">
                  <c:v>40543</c:v>
                </c:pt>
                <c:pt idx="76">
                  <c:v>40633</c:v>
                </c:pt>
                <c:pt idx="77">
                  <c:v>40724</c:v>
                </c:pt>
                <c:pt idx="78">
                  <c:v>40816</c:v>
                </c:pt>
                <c:pt idx="79">
                  <c:v>40908</c:v>
                </c:pt>
                <c:pt idx="80">
                  <c:v>40999</c:v>
                </c:pt>
                <c:pt idx="81">
                  <c:v>41090</c:v>
                </c:pt>
                <c:pt idx="82">
                  <c:v>41182</c:v>
                </c:pt>
                <c:pt idx="83">
                  <c:v>41274</c:v>
                </c:pt>
                <c:pt idx="84">
                  <c:v>41364</c:v>
                </c:pt>
                <c:pt idx="85">
                  <c:v>41455</c:v>
                </c:pt>
                <c:pt idx="86">
                  <c:v>41547</c:v>
                </c:pt>
                <c:pt idx="87">
                  <c:v>41639</c:v>
                </c:pt>
                <c:pt idx="88">
                  <c:v>41729</c:v>
                </c:pt>
                <c:pt idx="89">
                  <c:v>41820</c:v>
                </c:pt>
                <c:pt idx="90">
                  <c:v>41912</c:v>
                </c:pt>
                <c:pt idx="91">
                  <c:v>42004</c:v>
                </c:pt>
                <c:pt idx="92">
                  <c:v>42094</c:v>
                </c:pt>
                <c:pt idx="93">
                  <c:v>42185</c:v>
                </c:pt>
                <c:pt idx="94">
                  <c:v>42277</c:v>
                </c:pt>
                <c:pt idx="95">
                  <c:v>42369</c:v>
                </c:pt>
                <c:pt idx="96">
                  <c:v>42460</c:v>
                </c:pt>
                <c:pt idx="97">
                  <c:v>42551</c:v>
                </c:pt>
                <c:pt idx="98">
                  <c:v>42643</c:v>
                </c:pt>
                <c:pt idx="99">
                  <c:v>42735</c:v>
                </c:pt>
                <c:pt idx="100">
                  <c:v>42825</c:v>
                </c:pt>
                <c:pt idx="101">
                  <c:v>42916</c:v>
                </c:pt>
                <c:pt idx="102">
                  <c:v>43008</c:v>
                </c:pt>
                <c:pt idx="103">
                  <c:v>43100</c:v>
                </c:pt>
                <c:pt idx="104">
                  <c:v>43190</c:v>
                </c:pt>
                <c:pt idx="105">
                  <c:v>43281</c:v>
                </c:pt>
                <c:pt idx="106">
                  <c:v>43373</c:v>
                </c:pt>
                <c:pt idx="107">
                  <c:v>43465</c:v>
                </c:pt>
                <c:pt idx="108">
                  <c:v>43555</c:v>
                </c:pt>
                <c:pt idx="109">
                  <c:v>43646</c:v>
                </c:pt>
                <c:pt idx="110">
                  <c:v>43738</c:v>
                </c:pt>
                <c:pt idx="111">
                  <c:v>43830</c:v>
                </c:pt>
                <c:pt idx="112">
                  <c:v>43921</c:v>
                </c:pt>
                <c:pt idx="113">
                  <c:v>44012</c:v>
                </c:pt>
                <c:pt idx="114">
                  <c:v>44104</c:v>
                </c:pt>
                <c:pt idx="115">
                  <c:v>44196</c:v>
                </c:pt>
                <c:pt idx="116">
                  <c:v>44286</c:v>
                </c:pt>
                <c:pt idx="117">
                  <c:v>44377</c:v>
                </c:pt>
                <c:pt idx="118">
                  <c:v>44469</c:v>
                </c:pt>
                <c:pt idx="119">
                  <c:v>44561</c:v>
                </c:pt>
                <c:pt idx="120">
                  <c:v>44651</c:v>
                </c:pt>
                <c:pt idx="121">
                  <c:v>44742</c:v>
                </c:pt>
                <c:pt idx="122">
                  <c:v>44834</c:v>
                </c:pt>
                <c:pt idx="123">
                  <c:v>44926</c:v>
                </c:pt>
                <c:pt idx="124">
                  <c:v>45016</c:v>
                </c:pt>
                <c:pt idx="125">
                  <c:v>45107</c:v>
                </c:pt>
                <c:pt idx="126">
                  <c:v>45199</c:v>
                </c:pt>
                <c:pt idx="127">
                  <c:v>45291</c:v>
                </c:pt>
                <c:pt idx="128">
                  <c:v>45382</c:v>
                </c:pt>
                <c:pt idx="129">
                  <c:v>45473</c:v>
                </c:pt>
                <c:pt idx="130">
                  <c:v>45565</c:v>
                </c:pt>
                <c:pt idx="131">
                  <c:v>45657</c:v>
                </c:pt>
                <c:pt idx="132">
                  <c:v>45747</c:v>
                </c:pt>
              </c:numCache>
            </c:numRef>
          </c:cat>
          <c:val>
            <c:numRef>
              <c:f>GDP!$G$2:$G$1000</c:f>
              <c:numCache>
                <c:formatCode>0.00%</c:formatCode>
                <c:ptCount val="999"/>
                <c:pt idx="1">
                  <c:v>0.21200879522412897</c:v>
                </c:pt>
                <c:pt idx="2">
                  <c:v>7.1119813380042141E-2</c:v>
                </c:pt>
                <c:pt idx="3">
                  <c:v>0.13677045010372546</c:v>
                </c:pt>
                <c:pt idx="4">
                  <c:v>-0.2156917572892858</c:v>
                </c:pt>
                <c:pt idx="5">
                  <c:v>0.17250410289752915</c:v>
                </c:pt>
                <c:pt idx="6">
                  <c:v>7.889232079059294E-2</c:v>
                </c:pt>
                <c:pt idx="7">
                  <c:v>0.14040807980004844</c:v>
                </c:pt>
                <c:pt idx="8">
                  <c:v>-0.22316527578716583</c:v>
                </c:pt>
                <c:pt idx="9">
                  <c:v>0.17238924809146861</c:v>
                </c:pt>
                <c:pt idx="10">
                  <c:v>3.6932795331272583E-2</c:v>
                </c:pt>
                <c:pt idx="11">
                  <c:v>0.1340088063967404</c:v>
                </c:pt>
                <c:pt idx="12">
                  <c:v>-0.22744478049995231</c:v>
                </c:pt>
                <c:pt idx="13">
                  <c:v>0.1853392090351027</c:v>
                </c:pt>
                <c:pt idx="14">
                  <c:v>6.8576061773419683E-2</c:v>
                </c:pt>
                <c:pt idx="15">
                  <c:v>0.14838079453961539</c:v>
                </c:pt>
                <c:pt idx="16">
                  <c:v>-0.24378812233132807</c:v>
                </c:pt>
                <c:pt idx="17">
                  <c:v>0.16439335371947772</c:v>
                </c:pt>
                <c:pt idx="18">
                  <c:v>5.9896371246934921E-2</c:v>
                </c:pt>
                <c:pt idx="19">
                  <c:v>0.16320375215891447</c:v>
                </c:pt>
                <c:pt idx="20">
                  <c:v>-0.2358199274870193</c:v>
                </c:pt>
                <c:pt idx="21">
                  <c:v>0.15390023815217857</c:v>
                </c:pt>
                <c:pt idx="22">
                  <c:v>5.5254068211596286E-2</c:v>
                </c:pt>
                <c:pt idx="23">
                  <c:v>0.16674298721301928</c:v>
                </c:pt>
                <c:pt idx="24">
                  <c:v>-0.24405070503268678</c:v>
                </c:pt>
                <c:pt idx="25">
                  <c:v>0.15293319167489949</c:v>
                </c:pt>
                <c:pt idx="26">
                  <c:v>6.0446992651945308E-2</c:v>
                </c:pt>
                <c:pt idx="27">
                  <c:v>0.17301993556395501</c:v>
                </c:pt>
                <c:pt idx="28">
                  <c:v>-0.23830266911332632</c:v>
                </c:pt>
                <c:pt idx="29">
                  <c:v>0.14556848552873536</c:v>
                </c:pt>
                <c:pt idx="30">
                  <c:v>4.2546214294207019E-2</c:v>
                </c:pt>
                <c:pt idx="31">
                  <c:v>0.17721993357754107</c:v>
                </c:pt>
                <c:pt idx="32">
                  <c:v>-0.21487948647330291</c:v>
                </c:pt>
                <c:pt idx="33">
                  <c:v>0.15116277735472172</c:v>
                </c:pt>
                <c:pt idx="34">
                  <c:v>4.8401495557676366E-2</c:v>
                </c:pt>
                <c:pt idx="35">
                  <c:v>0.14185940895393356</c:v>
                </c:pt>
                <c:pt idx="36">
                  <c:v>-0.18708425009666962</c:v>
                </c:pt>
                <c:pt idx="37">
                  <c:v>0.12648152307595173</c:v>
                </c:pt>
                <c:pt idx="38">
                  <c:v>5.4885011674579154E-2</c:v>
                </c:pt>
                <c:pt idx="39">
                  <c:v>0.11718900219409534</c:v>
                </c:pt>
                <c:pt idx="40">
                  <c:v>-0.17164867694539165</c:v>
                </c:pt>
                <c:pt idx="41">
                  <c:v>0.12711533385965268</c:v>
                </c:pt>
                <c:pt idx="42">
                  <c:v>6.4325337790906989E-2</c:v>
                </c:pt>
                <c:pt idx="43">
                  <c:v>0.11432982412420944</c:v>
                </c:pt>
                <c:pt idx="44">
                  <c:v>-0.15887668992616233</c:v>
                </c:pt>
                <c:pt idx="45">
                  <c:v>0.11418432496814335</c:v>
                </c:pt>
                <c:pt idx="46">
                  <c:v>6.9696228454485309E-2</c:v>
                </c:pt>
                <c:pt idx="47">
                  <c:v>9.9111209034630443E-2</c:v>
                </c:pt>
                <c:pt idx="48">
                  <c:v>-0.14163828127884182</c:v>
                </c:pt>
                <c:pt idx="49">
                  <c:v>0.12372223904144763</c:v>
                </c:pt>
                <c:pt idx="50">
                  <c:v>6.4427867665838523E-2</c:v>
                </c:pt>
                <c:pt idx="51">
                  <c:v>0.11894893599941847</c:v>
                </c:pt>
                <c:pt idx="52">
                  <c:v>-0.14719901699177185</c:v>
                </c:pt>
                <c:pt idx="53">
                  <c:v>0.12181125465054166</c:v>
                </c:pt>
                <c:pt idx="54">
                  <c:v>6.307815810644235E-2</c:v>
                </c:pt>
                <c:pt idx="55">
                  <c:v>0.11881189940044279</c:v>
                </c:pt>
                <c:pt idx="56">
                  <c:v>-0.1353856535201009</c:v>
                </c:pt>
                <c:pt idx="57">
                  <c:v>0.10340147430833779</c:v>
                </c:pt>
                <c:pt idx="58">
                  <c:v>4.4426364847832245E-2</c:v>
                </c:pt>
                <c:pt idx="59">
                  <c:v>0.11465923557223912</c:v>
                </c:pt>
                <c:pt idx="60">
                  <c:v>-0.1139947157566733</c:v>
                </c:pt>
                <c:pt idx="61">
                  <c:v>0.12658673815353505</c:v>
                </c:pt>
                <c:pt idx="62">
                  <c:v>4.8563603184518245E-2</c:v>
                </c:pt>
                <c:pt idx="63">
                  <c:v>0.10989162049432322</c:v>
                </c:pt>
                <c:pt idx="64">
                  <c:v>-0.14471309195312376</c:v>
                </c:pt>
                <c:pt idx="65">
                  <c:v>0.14030664457341691</c:v>
                </c:pt>
                <c:pt idx="66">
                  <c:v>4.762160769011059E-2</c:v>
                </c:pt>
                <c:pt idx="67">
                  <c:v>8.9776640963835863E-2</c:v>
                </c:pt>
                <c:pt idx="68">
                  <c:v>-0.17090445322810133</c:v>
                </c:pt>
                <c:pt idx="69">
                  <c:v>0.14505535766550182</c:v>
                </c:pt>
                <c:pt idx="70">
                  <c:v>6.1740609344117514E-2</c:v>
                </c:pt>
                <c:pt idx="71">
                  <c:v>0.10887038401062754</c:v>
                </c:pt>
                <c:pt idx="72">
                  <c:v>-0.14154983776914143</c:v>
                </c:pt>
                <c:pt idx="73">
                  <c:v>0.14109658662310398</c:v>
                </c:pt>
                <c:pt idx="74">
                  <c:v>4.9713867045928506E-2</c:v>
                </c:pt>
                <c:pt idx="75">
                  <c:v>0.10042739882178209</c:v>
                </c:pt>
                <c:pt idx="76">
                  <c:v>-0.14159240002497087</c:v>
                </c:pt>
                <c:pt idx="77">
                  <c:v>0.1324176030747215</c:v>
                </c:pt>
                <c:pt idx="78">
                  <c:v>5.0761326808907992E-2</c:v>
                </c:pt>
                <c:pt idx="79">
                  <c:v>8.8297413313231488E-2</c:v>
                </c:pt>
                <c:pt idx="80">
                  <c:v>-0.16305907762288641</c:v>
                </c:pt>
                <c:pt idx="81">
                  <c:v>0.13025024003542685</c:v>
                </c:pt>
                <c:pt idx="82">
                  <c:v>4.1106413953404974E-2</c:v>
                </c:pt>
                <c:pt idx="83">
                  <c:v>9.0649067449223519E-2</c:v>
                </c:pt>
                <c:pt idx="84">
                  <c:v>-0.15734766771275066</c:v>
                </c:pt>
                <c:pt idx="85">
                  <c:v>0.11314995509840986</c:v>
                </c:pt>
                <c:pt idx="86">
                  <c:v>4.5948394491429845E-2</c:v>
                </c:pt>
                <c:pt idx="87">
                  <c:v>9.8854873846361935E-2</c:v>
                </c:pt>
                <c:pt idx="88">
                  <c:v>-0.16929300692407045</c:v>
                </c:pt>
                <c:pt idx="89">
                  <c:v>0.11509563387395683</c:v>
                </c:pt>
                <c:pt idx="90">
                  <c:v>4.9070091690731621E-2</c:v>
                </c:pt>
                <c:pt idx="91">
                  <c:v>9.1637683492467703E-2</c:v>
                </c:pt>
                <c:pt idx="92">
                  <c:v>-0.17243709231183402</c:v>
                </c:pt>
                <c:pt idx="93">
                  <c:v>0.11967896076038409</c:v>
                </c:pt>
                <c:pt idx="94">
                  <c:v>3.8379216340900024E-2</c:v>
                </c:pt>
                <c:pt idx="95">
                  <c:v>8.8300697409192663E-2</c:v>
                </c:pt>
                <c:pt idx="96">
                  <c:v>-0.17072516298156182</c:v>
                </c:pt>
                <c:pt idx="97">
                  <c:v>0.12596538003209878</c:v>
                </c:pt>
                <c:pt idx="98">
                  <c:v>4.2483728617481509E-2</c:v>
                </c:pt>
                <c:pt idx="99">
                  <c:v>0.10540526714104881</c:v>
                </c:pt>
                <c:pt idx="100">
                  <c:v>-0.14461384726142135</c:v>
                </c:pt>
                <c:pt idx="101">
                  <c:v>0.11265063766272099</c:v>
                </c:pt>
                <c:pt idx="102">
                  <c:v>4.3209254706369604E-2</c:v>
                </c:pt>
                <c:pt idx="103">
                  <c:v>0.10198227253134196</c:v>
                </c:pt>
                <c:pt idx="104">
                  <c:v>-0.1476971761557101</c:v>
                </c:pt>
                <c:pt idx="105">
                  <c:v>0.11408938796713142</c:v>
                </c:pt>
                <c:pt idx="106">
                  <c:v>2.9344264330233738E-2</c:v>
                </c:pt>
                <c:pt idx="107">
                  <c:v>0.10489518015869859</c:v>
                </c:pt>
                <c:pt idx="108">
                  <c:v>-0.17001460399286239</c:v>
                </c:pt>
                <c:pt idx="109">
                  <c:v>0.11205383798114865</c:v>
                </c:pt>
                <c:pt idx="110">
                  <c:v>1.9008166883513145E-2</c:v>
                </c:pt>
                <c:pt idx="111">
                  <c:v>8.8389250409309561E-2</c:v>
                </c:pt>
                <c:pt idx="112">
                  <c:v>-0.26400830531137132</c:v>
                </c:pt>
                <c:pt idx="113">
                  <c:v>0.2323420010456787</c:v>
                </c:pt>
                <c:pt idx="114">
                  <c:v>5.1560485005126333E-2</c:v>
                </c:pt>
                <c:pt idx="115">
                  <c:v>0.1204961846713386</c:v>
                </c:pt>
                <c:pt idx="129">
                  <c:v>8.0559532045056947E-2</c:v>
                </c:pt>
                <c:pt idx="130">
                  <c:v>3.6519817091175133E-2</c:v>
                </c:pt>
                <c:pt idx="131">
                  <c:v>9.0898307658593636E-2</c:v>
                </c:pt>
                <c:pt idx="132">
                  <c:v>-0.13998949297588792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76-4DCE-8E09-C308C960A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5785775"/>
        <c:axId val="1645767471"/>
      </c:lineChart>
      <c:dateAx>
        <c:axId val="1645785775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67471"/>
        <c:crosses val="autoZero"/>
        <c:auto val="1"/>
        <c:lblOffset val="100"/>
        <c:baseTimeUnit val="months"/>
      </c:dateAx>
      <c:valAx>
        <c:axId val="164576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8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566375887779728"/>
          <c:y val="2.7777831712023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GDP!$G$1</c:f>
              <c:strCache>
                <c:ptCount val="1"/>
                <c:pt idx="0">
                  <c:v>Real GDP (CPI Adjusted Dec-2000 Prices) QoQ%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GDP!$A$2:$A$1000</c:f>
              <c:numCache>
                <c:formatCode>d\-mmm\-yy</c:formatCode>
                <c:ptCount val="999"/>
                <c:pt idx="0">
                  <c:v>33694</c:v>
                </c:pt>
                <c:pt idx="1">
                  <c:v>33785</c:v>
                </c:pt>
                <c:pt idx="2">
                  <c:v>33877</c:v>
                </c:pt>
                <c:pt idx="3">
                  <c:v>33969</c:v>
                </c:pt>
                <c:pt idx="4">
                  <c:v>34059</c:v>
                </c:pt>
                <c:pt idx="5">
                  <c:v>34150</c:v>
                </c:pt>
                <c:pt idx="6">
                  <c:v>34242</c:v>
                </c:pt>
                <c:pt idx="7">
                  <c:v>34334</c:v>
                </c:pt>
                <c:pt idx="8">
                  <c:v>34424</c:v>
                </c:pt>
                <c:pt idx="9">
                  <c:v>34515</c:v>
                </c:pt>
                <c:pt idx="10">
                  <c:v>34607</c:v>
                </c:pt>
                <c:pt idx="11">
                  <c:v>34699</c:v>
                </c:pt>
                <c:pt idx="12">
                  <c:v>34789</c:v>
                </c:pt>
                <c:pt idx="13">
                  <c:v>34880</c:v>
                </c:pt>
                <c:pt idx="14">
                  <c:v>34972</c:v>
                </c:pt>
                <c:pt idx="15">
                  <c:v>35064</c:v>
                </c:pt>
                <c:pt idx="16">
                  <c:v>35155</c:v>
                </c:pt>
                <c:pt idx="17">
                  <c:v>35246</c:v>
                </c:pt>
                <c:pt idx="18">
                  <c:v>35338</c:v>
                </c:pt>
                <c:pt idx="19">
                  <c:v>35430</c:v>
                </c:pt>
                <c:pt idx="20">
                  <c:v>35520</c:v>
                </c:pt>
                <c:pt idx="21">
                  <c:v>35611</c:v>
                </c:pt>
                <c:pt idx="22">
                  <c:v>35703</c:v>
                </c:pt>
                <c:pt idx="23">
                  <c:v>35795</c:v>
                </c:pt>
                <c:pt idx="24">
                  <c:v>35885</c:v>
                </c:pt>
                <c:pt idx="25">
                  <c:v>35976</c:v>
                </c:pt>
                <c:pt idx="26">
                  <c:v>36068</c:v>
                </c:pt>
                <c:pt idx="27">
                  <c:v>36160</c:v>
                </c:pt>
                <c:pt idx="28">
                  <c:v>36250</c:v>
                </c:pt>
                <c:pt idx="29">
                  <c:v>36341</c:v>
                </c:pt>
                <c:pt idx="30">
                  <c:v>36433</c:v>
                </c:pt>
                <c:pt idx="31">
                  <c:v>36525</c:v>
                </c:pt>
                <c:pt idx="32">
                  <c:v>36616</c:v>
                </c:pt>
                <c:pt idx="33">
                  <c:v>36707</c:v>
                </c:pt>
                <c:pt idx="34">
                  <c:v>36799</c:v>
                </c:pt>
                <c:pt idx="35">
                  <c:v>36891</c:v>
                </c:pt>
                <c:pt idx="36">
                  <c:v>36981</c:v>
                </c:pt>
                <c:pt idx="37">
                  <c:v>37072</c:v>
                </c:pt>
                <c:pt idx="38">
                  <c:v>37164</c:v>
                </c:pt>
                <c:pt idx="39">
                  <c:v>37256</c:v>
                </c:pt>
                <c:pt idx="40">
                  <c:v>37346</c:v>
                </c:pt>
                <c:pt idx="41">
                  <c:v>37437</c:v>
                </c:pt>
                <c:pt idx="42">
                  <c:v>37529</c:v>
                </c:pt>
                <c:pt idx="43">
                  <c:v>37621</c:v>
                </c:pt>
                <c:pt idx="44">
                  <c:v>37711</c:v>
                </c:pt>
                <c:pt idx="45">
                  <c:v>37802</c:v>
                </c:pt>
                <c:pt idx="46">
                  <c:v>37894</c:v>
                </c:pt>
                <c:pt idx="47">
                  <c:v>37986</c:v>
                </c:pt>
                <c:pt idx="48">
                  <c:v>38077</c:v>
                </c:pt>
                <c:pt idx="49">
                  <c:v>38168</c:v>
                </c:pt>
                <c:pt idx="50">
                  <c:v>38260</c:v>
                </c:pt>
                <c:pt idx="51">
                  <c:v>38352</c:v>
                </c:pt>
                <c:pt idx="52">
                  <c:v>38442</c:v>
                </c:pt>
                <c:pt idx="53">
                  <c:v>38533</c:v>
                </c:pt>
                <c:pt idx="54">
                  <c:v>38625</c:v>
                </c:pt>
                <c:pt idx="55">
                  <c:v>38717</c:v>
                </c:pt>
                <c:pt idx="56">
                  <c:v>38807</c:v>
                </c:pt>
                <c:pt idx="57">
                  <c:v>38898</c:v>
                </c:pt>
                <c:pt idx="58">
                  <c:v>38990</c:v>
                </c:pt>
                <c:pt idx="59">
                  <c:v>39082</c:v>
                </c:pt>
                <c:pt idx="60">
                  <c:v>39172</c:v>
                </c:pt>
                <c:pt idx="61">
                  <c:v>39263</c:v>
                </c:pt>
                <c:pt idx="62">
                  <c:v>39355</c:v>
                </c:pt>
                <c:pt idx="63">
                  <c:v>39447</c:v>
                </c:pt>
                <c:pt idx="64">
                  <c:v>39538</c:v>
                </c:pt>
                <c:pt idx="65">
                  <c:v>39629</c:v>
                </c:pt>
                <c:pt idx="66">
                  <c:v>39721</c:v>
                </c:pt>
                <c:pt idx="67">
                  <c:v>39813</c:v>
                </c:pt>
                <c:pt idx="68">
                  <c:v>39903</c:v>
                </c:pt>
                <c:pt idx="69">
                  <c:v>39994</c:v>
                </c:pt>
                <c:pt idx="70">
                  <c:v>40086</c:v>
                </c:pt>
                <c:pt idx="71">
                  <c:v>40178</c:v>
                </c:pt>
                <c:pt idx="72">
                  <c:v>40268</c:v>
                </c:pt>
                <c:pt idx="73">
                  <c:v>40359</c:v>
                </c:pt>
                <c:pt idx="74">
                  <c:v>40451</c:v>
                </c:pt>
                <c:pt idx="75">
                  <c:v>40543</c:v>
                </c:pt>
                <c:pt idx="76">
                  <c:v>40633</c:v>
                </c:pt>
                <c:pt idx="77">
                  <c:v>40724</c:v>
                </c:pt>
                <c:pt idx="78">
                  <c:v>40816</c:v>
                </c:pt>
                <c:pt idx="79">
                  <c:v>40908</c:v>
                </c:pt>
                <c:pt idx="80">
                  <c:v>40999</c:v>
                </c:pt>
                <c:pt idx="81">
                  <c:v>41090</c:v>
                </c:pt>
                <c:pt idx="82">
                  <c:v>41182</c:v>
                </c:pt>
                <c:pt idx="83">
                  <c:v>41274</c:v>
                </c:pt>
                <c:pt idx="84">
                  <c:v>41364</c:v>
                </c:pt>
                <c:pt idx="85">
                  <c:v>41455</c:v>
                </c:pt>
                <c:pt idx="86">
                  <c:v>41547</c:v>
                </c:pt>
                <c:pt idx="87">
                  <c:v>41639</c:v>
                </c:pt>
                <c:pt idx="88">
                  <c:v>41729</c:v>
                </c:pt>
                <c:pt idx="89">
                  <c:v>41820</c:v>
                </c:pt>
                <c:pt idx="90">
                  <c:v>41912</c:v>
                </c:pt>
                <c:pt idx="91">
                  <c:v>42004</c:v>
                </c:pt>
                <c:pt idx="92">
                  <c:v>42094</c:v>
                </c:pt>
                <c:pt idx="93">
                  <c:v>42185</c:v>
                </c:pt>
                <c:pt idx="94">
                  <c:v>42277</c:v>
                </c:pt>
                <c:pt idx="95">
                  <c:v>42369</c:v>
                </c:pt>
                <c:pt idx="96">
                  <c:v>42460</c:v>
                </c:pt>
                <c:pt idx="97">
                  <c:v>42551</c:v>
                </c:pt>
                <c:pt idx="98">
                  <c:v>42643</c:v>
                </c:pt>
                <c:pt idx="99">
                  <c:v>42735</c:v>
                </c:pt>
                <c:pt idx="100">
                  <c:v>42825</c:v>
                </c:pt>
                <c:pt idx="101">
                  <c:v>42916</c:v>
                </c:pt>
                <c:pt idx="102">
                  <c:v>43008</c:v>
                </c:pt>
                <c:pt idx="103">
                  <c:v>43100</c:v>
                </c:pt>
                <c:pt idx="104">
                  <c:v>43190</c:v>
                </c:pt>
                <c:pt idx="105">
                  <c:v>43281</c:v>
                </c:pt>
                <c:pt idx="106">
                  <c:v>43373</c:v>
                </c:pt>
                <c:pt idx="107">
                  <c:v>43465</c:v>
                </c:pt>
                <c:pt idx="108">
                  <c:v>43555</c:v>
                </c:pt>
                <c:pt idx="109">
                  <c:v>43646</c:v>
                </c:pt>
                <c:pt idx="110">
                  <c:v>43738</c:v>
                </c:pt>
                <c:pt idx="111">
                  <c:v>43830</c:v>
                </c:pt>
                <c:pt idx="112">
                  <c:v>43921</c:v>
                </c:pt>
                <c:pt idx="113">
                  <c:v>44012</c:v>
                </c:pt>
                <c:pt idx="114">
                  <c:v>44104</c:v>
                </c:pt>
                <c:pt idx="115">
                  <c:v>44196</c:v>
                </c:pt>
                <c:pt idx="116">
                  <c:v>44286</c:v>
                </c:pt>
                <c:pt idx="117">
                  <c:v>44377</c:v>
                </c:pt>
                <c:pt idx="118">
                  <c:v>44469</c:v>
                </c:pt>
                <c:pt idx="119">
                  <c:v>44561</c:v>
                </c:pt>
                <c:pt idx="120">
                  <c:v>44651</c:v>
                </c:pt>
                <c:pt idx="121">
                  <c:v>44742</c:v>
                </c:pt>
                <c:pt idx="122">
                  <c:v>44834</c:v>
                </c:pt>
                <c:pt idx="123">
                  <c:v>44926</c:v>
                </c:pt>
                <c:pt idx="124">
                  <c:v>45016</c:v>
                </c:pt>
                <c:pt idx="125">
                  <c:v>45107</c:v>
                </c:pt>
                <c:pt idx="126">
                  <c:v>45199</c:v>
                </c:pt>
                <c:pt idx="127">
                  <c:v>45291</c:v>
                </c:pt>
                <c:pt idx="128">
                  <c:v>45382</c:v>
                </c:pt>
                <c:pt idx="129">
                  <c:v>45473</c:v>
                </c:pt>
                <c:pt idx="130">
                  <c:v>45565</c:v>
                </c:pt>
                <c:pt idx="131">
                  <c:v>45657</c:v>
                </c:pt>
                <c:pt idx="132">
                  <c:v>45747</c:v>
                </c:pt>
              </c:numCache>
            </c:numRef>
          </c:cat>
          <c:val>
            <c:numRef>
              <c:f>GDP!$G$2:$G$1000</c:f>
              <c:numCache>
                <c:formatCode>0.00%</c:formatCode>
                <c:ptCount val="999"/>
                <c:pt idx="1">
                  <c:v>0.21200879522412897</c:v>
                </c:pt>
                <c:pt idx="2">
                  <c:v>7.1119813380042141E-2</c:v>
                </c:pt>
                <c:pt idx="3">
                  <c:v>0.13677045010372546</c:v>
                </c:pt>
                <c:pt idx="4">
                  <c:v>-0.2156917572892858</c:v>
                </c:pt>
                <c:pt idx="5">
                  <c:v>0.17250410289752915</c:v>
                </c:pt>
                <c:pt idx="6">
                  <c:v>7.889232079059294E-2</c:v>
                </c:pt>
                <c:pt idx="7">
                  <c:v>0.14040807980004844</c:v>
                </c:pt>
                <c:pt idx="8">
                  <c:v>-0.22316527578716583</c:v>
                </c:pt>
                <c:pt idx="9">
                  <c:v>0.17238924809146861</c:v>
                </c:pt>
                <c:pt idx="10">
                  <c:v>3.6932795331272583E-2</c:v>
                </c:pt>
                <c:pt idx="11">
                  <c:v>0.1340088063967404</c:v>
                </c:pt>
                <c:pt idx="12">
                  <c:v>-0.22744478049995231</c:v>
                </c:pt>
                <c:pt idx="13">
                  <c:v>0.1853392090351027</c:v>
                </c:pt>
                <c:pt idx="14">
                  <c:v>6.8576061773419683E-2</c:v>
                </c:pt>
                <c:pt idx="15">
                  <c:v>0.14838079453961539</c:v>
                </c:pt>
                <c:pt idx="16">
                  <c:v>-0.24378812233132807</c:v>
                </c:pt>
                <c:pt idx="17">
                  <c:v>0.16439335371947772</c:v>
                </c:pt>
                <c:pt idx="18">
                  <c:v>5.9896371246934921E-2</c:v>
                </c:pt>
                <c:pt idx="19">
                  <c:v>0.16320375215891447</c:v>
                </c:pt>
                <c:pt idx="20">
                  <c:v>-0.2358199274870193</c:v>
                </c:pt>
                <c:pt idx="21">
                  <c:v>0.15390023815217857</c:v>
                </c:pt>
                <c:pt idx="22">
                  <c:v>5.5254068211596286E-2</c:v>
                </c:pt>
                <c:pt idx="23">
                  <c:v>0.16674298721301928</c:v>
                </c:pt>
                <c:pt idx="24">
                  <c:v>-0.24405070503268678</c:v>
                </c:pt>
                <c:pt idx="25">
                  <c:v>0.15293319167489949</c:v>
                </c:pt>
                <c:pt idx="26">
                  <c:v>6.0446992651945308E-2</c:v>
                </c:pt>
                <c:pt idx="27">
                  <c:v>0.17301993556395501</c:v>
                </c:pt>
                <c:pt idx="28">
                  <c:v>-0.23830266911332632</c:v>
                </c:pt>
                <c:pt idx="29">
                  <c:v>0.14556848552873536</c:v>
                </c:pt>
                <c:pt idx="30">
                  <c:v>4.2546214294207019E-2</c:v>
                </c:pt>
                <c:pt idx="31">
                  <c:v>0.17721993357754107</c:v>
                </c:pt>
                <c:pt idx="32">
                  <c:v>-0.21487948647330291</c:v>
                </c:pt>
                <c:pt idx="33">
                  <c:v>0.15116277735472172</c:v>
                </c:pt>
                <c:pt idx="34">
                  <c:v>4.8401495557676366E-2</c:v>
                </c:pt>
                <c:pt idx="35">
                  <c:v>0.14185940895393356</c:v>
                </c:pt>
                <c:pt idx="36">
                  <c:v>-0.18708425009666962</c:v>
                </c:pt>
                <c:pt idx="37">
                  <c:v>0.12648152307595173</c:v>
                </c:pt>
                <c:pt idx="38">
                  <c:v>5.4885011674579154E-2</c:v>
                </c:pt>
                <c:pt idx="39">
                  <c:v>0.11718900219409534</c:v>
                </c:pt>
                <c:pt idx="40">
                  <c:v>-0.17164867694539165</c:v>
                </c:pt>
                <c:pt idx="41">
                  <c:v>0.12711533385965268</c:v>
                </c:pt>
                <c:pt idx="42">
                  <c:v>6.4325337790906989E-2</c:v>
                </c:pt>
                <c:pt idx="43">
                  <c:v>0.11432982412420944</c:v>
                </c:pt>
                <c:pt idx="44">
                  <c:v>-0.15887668992616233</c:v>
                </c:pt>
                <c:pt idx="45">
                  <c:v>0.11418432496814335</c:v>
                </c:pt>
                <c:pt idx="46">
                  <c:v>6.9696228454485309E-2</c:v>
                </c:pt>
                <c:pt idx="47">
                  <c:v>9.9111209034630443E-2</c:v>
                </c:pt>
                <c:pt idx="48">
                  <c:v>-0.14163828127884182</c:v>
                </c:pt>
                <c:pt idx="49">
                  <c:v>0.12372223904144763</c:v>
                </c:pt>
                <c:pt idx="50">
                  <c:v>6.4427867665838523E-2</c:v>
                </c:pt>
                <c:pt idx="51">
                  <c:v>0.11894893599941847</c:v>
                </c:pt>
                <c:pt idx="52">
                  <c:v>-0.14719901699177185</c:v>
                </c:pt>
                <c:pt idx="53">
                  <c:v>0.12181125465054166</c:v>
                </c:pt>
                <c:pt idx="54">
                  <c:v>6.307815810644235E-2</c:v>
                </c:pt>
                <c:pt idx="55">
                  <c:v>0.11881189940044279</c:v>
                </c:pt>
                <c:pt idx="56">
                  <c:v>-0.1353856535201009</c:v>
                </c:pt>
                <c:pt idx="57">
                  <c:v>0.10340147430833779</c:v>
                </c:pt>
                <c:pt idx="58">
                  <c:v>4.4426364847832245E-2</c:v>
                </c:pt>
                <c:pt idx="59">
                  <c:v>0.11465923557223912</c:v>
                </c:pt>
                <c:pt idx="60">
                  <c:v>-0.1139947157566733</c:v>
                </c:pt>
                <c:pt idx="61">
                  <c:v>0.12658673815353505</c:v>
                </c:pt>
                <c:pt idx="62">
                  <c:v>4.8563603184518245E-2</c:v>
                </c:pt>
                <c:pt idx="63">
                  <c:v>0.10989162049432322</c:v>
                </c:pt>
                <c:pt idx="64">
                  <c:v>-0.14471309195312376</c:v>
                </c:pt>
                <c:pt idx="65">
                  <c:v>0.14030664457341691</c:v>
                </c:pt>
                <c:pt idx="66">
                  <c:v>4.762160769011059E-2</c:v>
                </c:pt>
                <c:pt idx="67">
                  <c:v>8.9776640963835863E-2</c:v>
                </c:pt>
                <c:pt idx="68">
                  <c:v>-0.17090445322810133</c:v>
                </c:pt>
                <c:pt idx="69">
                  <c:v>0.14505535766550182</c:v>
                </c:pt>
                <c:pt idx="70">
                  <c:v>6.1740609344117514E-2</c:v>
                </c:pt>
                <c:pt idx="71">
                  <c:v>0.10887038401062754</c:v>
                </c:pt>
                <c:pt idx="72">
                  <c:v>-0.14154983776914143</c:v>
                </c:pt>
                <c:pt idx="73">
                  <c:v>0.14109658662310398</c:v>
                </c:pt>
                <c:pt idx="74">
                  <c:v>4.9713867045928506E-2</c:v>
                </c:pt>
                <c:pt idx="75">
                  <c:v>0.10042739882178209</c:v>
                </c:pt>
                <c:pt idx="76">
                  <c:v>-0.14159240002497087</c:v>
                </c:pt>
                <c:pt idx="77">
                  <c:v>0.1324176030747215</c:v>
                </c:pt>
                <c:pt idx="78">
                  <c:v>5.0761326808907992E-2</c:v>
                </c:pt>
                <c:pt idx="79">
                  <c:v>8.8297413313231488E-2</c:v>
                </c:pt>
                <c:pt idx="80">
                  <c:v>-0.16305907762288641</c:v>
                </c:pt>
                <c:pt idx="81">
                  <c:v>0.13025024003542685</c:v>
                </c:pt>
                <c:pt idx="82">
                  <c:v>4.1106413953404974E-2</c:v>
                </c:pt>
                <c:pt idx="83">
                  <c:v>9.0649067449223519E-2</c:v>
                </c:pt>
                <c:pt idx="84">
                  <c:v>-0.15734766771275066</c:v>
                </c:pt>
                <c:pt idx="85">
                  <c:v>0.11314995509840986</c:v>
                </c:pt>
                <c:pt idx="86">
                  <c:v>4.5948394491429845E-2</c:v>
                </c:pt>
                <c:pt idx="87">
                  <c:v>9.8854873846361935E-2</c:v>
                </c:pt>
                <c:pt idx="88">
                  <c:v>-0.16929300692407045</c:v>
                </c:pt>
                <c:pt idx="89">
                  <c:v>0.11509563387395683</c:v>
                </c:pt>
                <c:pt idx="90">
                  <c:v>4.9070091690731621E-2</c:v>
                </c:pt>
                <c:pt idx="91">
                  <c:v>9.1637683492467703E-2</c:v>
                </c:pt>
                <c:pt idx="92">
                  <c:v>-0.17243709231183402</c:v>
                </c:pt>
                <c:pt idx="93">
                  <c:v>0.11967896076038409</c:v>
                </c:pt>
                <c:pt idx="94">
                  <c:v>3.8379216340900024E-2</c:v>
                </c:pt>
                <c:pt idx="95">
                  <c:v>8.8300697409192663E-2</c:v>
                </c:pt>
                <c:pt idx="96">
                  <c:v>-0.17072516298156182</c:v>
                </c:pt>
                <c:pt idx="97">
                  <c:v>0.12596538003209878</c:v>
                </c:pt>
                <c:pt idx="98">
                  <c:v>4.2483728617481509E-2</c:v>
                </c:pt>
                <c:pt idx="99">
                  <c:v>0.10540526714104881</c:v>
                </c:pt>
                <c:pt idx="100">
                  <c:v>-0.14461384726142135</c:v>
                </c:pt>
                <c:pt idx="101">
                  <c:v>0.11265063766272099</c:v>
                </c:pt>
                <c:pt idx="102">
                  <c:v>4.3209254706369604E-2</c:v>
                </c:pt>
                <c:pt idx="103">
                  <c:v>0.10198227253134196</c:v>
                </c:pt>
                <c:pt idx="104">
                  <c:v>-0.1476971761557101</c:v>
                </c:pt>
                <c:pt idx="105">
                  <c:v>0.11408938796713142</c:v>
                </c:pt>
                <c:pt idx="106">
                  <c:v>2.9344264330233738E-2</c:v>
                </c:pt>
                <c:pt idx="107">
                  <c:v>0.10489518015869859</c:v>
                </c:pt>
                <c:pt idx="108">
                  <c:v>-0.17001460399286239</c:v>
                </c:pt>
                <c:pt idx="109">
                  <c:v>0.11205383798114865</c:v>
                </c:pt>
                <c:pt idx="110">
                  <c:v>1.9008166883513145E-2</c:v>
                </c:pt>
                <c:pt idx="111">
                  <c:v>8.8389250409309561E-2</c:v>
                </c:pt>
                <c:pt idx="112">
                  <c:v>-0.26400830531137132</c:v>
                </c:pt>
                <c:pt idx="113">
                  <c:v>0.2323420010456787</c:v>
                </c:pt>
                <c:pt idx="114">
                  <c:v>5.1560485005126333E-2</c:v>
                </c:pt>
                <c:pt idx="115">
                  <c:v>0.1204961846713386</c:v>
                </c:pt>
                <c:pt idx="129">
                  <c:v>8.0559532045056947E-2</c:v>
                </c:pt>
                <c:pt idx="130">
                  <c:v>3.6519817091175133E-2</c:v>
                </c:pt>
                <c:pt idx="131">
                  <c:v>9.0898307658593636E-2</c:v>
                </c:pt>
                <c:pt idx="132">
                  <c:v>-0.13998949297588792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EA-4FBB-8741-22C716A33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1170175"/>
        <c:axId val="1521171839"/>
      </c:lineChart>
      <c:dateAx>
        <c:axId val="1521170175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171839"/>
        <c:crosses val="autoZero"/>
        <c:auto val="1"/>
        <c:lblOffset val="100"/>
        <c:baseTimeUnit val="months"/>
      </c:dateAx>
      <c:valAx>
        <c:axId val="152117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17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4761</xdr:rowOff>
    </xdr:from>
    <xdr:to>
      <xdr:col>19</xdr:col>
      <xdr:colOff>57150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22</xdr:row>
      <xdr:rowOff>0</xdr:rowOff>
    </xdr:from>
    <xdr:to>
      <xdr:col>19</xdr:col>
      <xdr:colOff>0</xdr:colOff>
      <xdr:row>40</xdr:row>
      <xdr:rowOff>185739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22</xdr:row>
      <xdr:rowOff>0</xdr:rowOff>
    </xdr:from>
    <xdr:to>
      <xdr:col>33</xdr:col>
      <xdr:colOff>57150</xdr:colOff>
      <xdr:row>40</xdr:row>
      <xdr:rowOff>185739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2</xdr:row>
      <xdr:rowOff>0</xdr:rowOff>
    </xdr:from>
    <xdr:to>
      <xdr:col>33</xdr:col>
      <xdr:colOff>57150</xdr:colOff>
      <xdr:row>20</xdr:row>
      <xdr:rowOff>185739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2</xdr:row>
      <xdr:rowOff>4761</xdr:rowOff>
    </xdr:from>
    <xdr:to>
      <xdr:col>17</xdr:col>
      <xdr:colOff>600075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22</xdr:row>
      <xdr:rowOff>0</xdr:rowOff>
    </xdr:from>
    <xdr:to>
      <xdr:col>18</xdr:col>
      <xdr:colOff>0</xdr:colOff>
      <xdr:row>40</xdr:row>
      <xdr:rowOff>185739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</xdr:row>
      <xdr:rowOff>0</xdr:rowOff>
    </xdr:from>
    <xdr:to>
      <xdr:col>31</xdr:col>
      <xdr:colOff>0</xdr:colOff>
      <xdr:row>20</xdr:row>
      <xdr:rowOff>185739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22</xdr:row>
      <xdr:rowOff>0</xdr:rowOff>
    </xdr:from>
    <xdr:to>
      <xdr:col>31</xdr:col>
      <xdr:colOff>0</xdr:colOff>
      <xdr:row>40</xdr:row>
      <xdr:rowOff>185739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9524</xdr:colOff>
      <xdr:row>29</xdr:row>
      <xdr:rowOff>9525</xdr:rowOff>
    </xdr:from>
    <xdr:to>
      <xdr:col>36</xdr:col>
      <xdr:colOff>476250</xdr:colOff>
      <xdr:row>56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609599</xdr:colOff>
      <xdr:row>29</xdr:row>
      <xdr:rowOff>9524</xdr:rowOff>
    </xdr:from>
    <xdr:to>
      <xdr:col>21</xdr:col>
      <xdr:colOff>400050</xdr:colOff>
      <xdr:row>56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21</xdr:col>
      <xdr:colOff>390525</xdr:colOff>
      <xdr:row>28</xdr:row>
      <xdr:rowOff>9526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FCAF18-EA95-49F0-A2DE-FD314AE0C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1</xdr:row>
      <xdr:rowOff>0</xdr:rowOff>
    </xdr:from>
    <xdr:to>
      <xdr:col>36</xdr:col>
      <xdr:colOff>533400</xdr:colOff>
      <xdr:row>28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9BE8D2-8532-435F-AFF3-3ED5F0554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0.73424</cdr:x>
      <cdr:y>1.89166E-7</cdr:y>
    </cdr:from>
    <cdr:to>
      <cdr:x>0.98424</cdr:x>
      <cdr:y>0.08649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E00E705-C14C-4266-9E94-3C910AD32235}"/>
            </a:ext>
          </a:extLst>
        </cdr:cNvPr>
        <cdr:cNvSpPr txBox="1"/>
      </cdr:nvSpPr>
      <cdr:spPr>
        <a:xfrm xmlns:a="http://schemas.openxmlformats.org/drawingml/2006/main">
          <a:off x="6657974" y="1"/>
          <a:ext cx="2266951" cy="4571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bg1">
                  <a:lumMod val="85000"/>
                </a:schemeClr>
              </a:solidFill>
            </a:rPr>
            <a:t>Yellow bars: Data</a:t>
          </a:r>
          <a:r>
            <a:rPr lang="en-GB" sz="1100" baseline="0">
              <a:solidFill>
                <a:schemeClr val="bg1">
                  <a:lumMod val="85000"/>
                </a:schemeClr>
              </a:solidFill>
            </a:rPr>
            <a:t> filtered for Official PMI &gt; 50 and Caixin PMI &lt; 50</a:t>
          </a:r>
          <a:endParaRPr lang="en-GB" sz="1100">
            <a:solidFill>
              <a:schemeClr val="bg1">
                <a:lumMod val="85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1</xdr:row>
      <xdr:rowOff>4761</xdr:rowOff>
    </xdr:from>
    <xdr:to>
      <xdr:col>21</xdr:col>
      <xdr:colOff>19049</xdr:colOff>
      <xdr:row>18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9524</xdr:colOff>
      <xdr:row>19</xdr:row>
      <xdr:rowOff>14286</xdr:rowOff>
    </xdr:from>
    <xdr:to>
      <xdr:col>20</xdr:col>
      <xdr:colOff>600075</xdr:colOff>
      <xdr:row>37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1</xdr:row>
      <xdr:rowOff>0</xdr:rowOff>
    </xdr:from>
    <xdr:to>
      <xdr:col>34</xdr:col>
      <xdr:colOff>9525</xdr:colOff>
      <xdr:row>18</xdr:row>
      <xdr:rowOff>4763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19</xdr:row>
      <xdr:rowOff>0</xdr:rowOff>
    </xdr:from>
    <xdr:to>
      <xdr:col>33</xdr:col>
      <xdr:colOff>590551</xdr:colOff>
      <xdr:row>37</xdr:row>
      <xdr:rowOff>176213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bicgroup.com/?q=reports/purchasing-managers-index-pmi" TargetMode="External"/><Relationship Id="rId2" Type="http://schemas.openxmlformats.org/officeDocument/2006/relationships/hyperlink" Target="https://www.markiteconomics.com/Public/Release/PressReleases" TargetMode="External"/><Relationship Id="rId1" Type="http://schemas.openxmlformats.org/officeDocument/2006/relationships/hyperlink" Target="https://www.investing.com/economic-calendar/chinese-caixin-manufacturing-pmi-753" TargetMode="External"/><Relationship Id="rId5" Type="http://schemas.openxmlformats.org/officeDocument/2006/relationships/hyperlink" Target="https://data.stats.gov.cn/english/" TargetMode="External"/><Relationship Id="rId4" Type="http://schemas.openxmlformats.org/officeDocument/2006/relationships/hyperlink" Target="https://stats.oecd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C19"/>
  <sheetViews>
    <sheetView showGridLines="0" zoomScale="145" zoomScaleNormal="145" workbookViewId="0">
      <selection activeCell="C19" sqref="C19"/>
    </sheetView>
  </sheetViews>
  <sheetFormatPr defaultRowHeight="15" x14ac:dyDescent="0.25"/>
  <cols>
    <col min="2" max="2" width="33.5703125" customWidth="1"/>
  </cols>
  <sheetData>
    <row r="1" spans="1:3" x14ac:dyDescent="0.25">
      <c r="A1" s="2" t="s">
        <v>2</v>
      </c>
    </row>
    <row r="3" spans="1:3" x14ac:dyDescent="0.25">
      <c r="B3" s="4" t="s">
        <v>10</v>
      </c>
    </row>
    <row r="4" spans="1:3" x14ac:dyDescent="0.25">
      <c r="A4" s="3">
        <v>1</v>
      </c>
      <c r="B4" s="3" t="s">
        <v>3</v>
      </c>
      <c r="C4" s="1" t="s">
        <v>1</v>
      </c>
    </row>
    <row r="5" spans="1:3" x14ac:dyDescent="0.25">
      <c r="A5" s="3"/>
      <c r="B5" s="3"/>
      <c r="C5" s="5" t="s">
        <v>6</v>
      </c>
    </row>
    <row r="6" spans="1:3" x14ac:dyDescent="0.25">
      <c r="A6" s="3"/>
      <c r="B6" s="3"/>
      <c r="C6" s="5" t="s">
        <v>7</v>
      </c>
    </row>
    <row r="7" spans="1:3" x14ac:dyDescent="0.25">
      <c r="A7" s="3"/>
      <c r="B7" s="3"/>
      <c r="C7" s="5" t="s">
        <v>8</v>
      </c>
    </row>
    <row r="8" spans="1:3" x14ac:dyDescent="0.25">
      <c r="A8" s="3">
        <v>2</v>
      </c>
      <c r="B8" s="3" t="s">
        <v>5</v>
      </c>
      <c r="C8" s="1" t="s">
        <v>4</v>
      </c>
    </row>
    <row r="9" spans="1:3" x14ac:dyDescent="0.25">
      <c r="C9" s="6" t="s">
        <v>9</v>
      </c>
    </row>
    <row r="11" spans="1:3" x14ac:dyDescent="0.25">
      <c r="B11" s="4" t="s">
        <v>11</v>
      </c>
    </row>
    <row r="12" spans="1:3" x14ac:dyDescent="0.25">
      <c r="A12" s="3">
        <v>1</v>
      </c>
      <c r="B12" s="3" t="s">
        <v>13</v>
      </c>
      <c r="C12" s="1" t="s">
        <v>12</v>
      </c>
    </row>
    <row r="13" spans="1:3" x14ac:dyDescent="0.25">
      <c r="C13" t="s">
        <v>25</v>
      </c>
    </row>
    <row r="14" spans="1:3" x14ac:dyDescent="0.25">
      <c r="A14" s="3">
        <v>2</v>
      </c>
      <c r="B14" s="3" t="s">
        <v>24</v>
      </c>
      <c r="C14" s="1" t="s">
        <v>23</v>
      </c>
    </row>
    <row r="15" spans="1:3" x14ac:dyDescent="0.25">
      <c r="C15" t="s">
        <v>26</v>
      </c>
    </row>
    <row r="17" spans="1:3" x14ac:dyDescent="0.25">
      <c r="B17" s="4" t="s">
        <v>29</v>
      </c>
    </row>
    <row r="18" spans="1:3" x14ac:dyDescent="0.25">
      <c r="A18" s="3">
        <v>1</v>
      </c>
      <c r="B18" s="3" t="s">
        <v>13</v>
      </c>
      <c r="C18" s="1" t="s">
        <v>12</v>
      </c>
    </row>
    <row r="19" spans="1:3" x14ac:dyDescent="0.25">
      <c r="A19" s="3">
        <v>2</v>
      </c>
      <c r="B19" s="3" t="s">
        <v>27</v>
      </c>
      <c r="C19" s="1" t="s">
        <v>28</v>
      </c>
    </row>
  </sheetData>
  <hyperlinks>
    <hyperlink ref="C4" r:id="rId1" xr:uid="{CA5F54F8-411B-41F8-B161-50138DBCE812}"/>
    <hyperlink ref="C8" r:id="rId2" xr:uid="{F032E41B-3EE9-4C21-8171-9934452D4DA2}"/>
    <hyperlink ref="C14" r:id="rId3" xr:uid="{2E1CC18B-CA22-487F-B6BE-1A685A3DC2C2}"/>
    <hyperlink ref="C19" r:id="rId4" xr:uid="{A098F6CE-7D90-4B34-ACC6-6A68DF569139}"/>
    <hyperlink ref="C18" r:id="rId5" xr:uid="{791D8C39-A229-4FD1-AA14-F6903F2BFC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A933-1E41-4CC0-87BD-E958FAD5662E}">
  <dimension ref="A1:E195"/>
  <sheetViews>
    <sheetView workbookViewId="0">
      <selection activeCell="K51" sqref="K51"/>
    </sheetView>
  </sheetViews>
  <sheetFormatPr defaultRowHeight="15" x14ac:dyDescent="0.25"/>
  <cols>
    <col min="1" max="1" width="9.5703125" style="12" bestFit="1" customWidth="1"/>
    <col min="2" max="2" width="15.7109375" style="13" customWidth="1"/>
    <col min="3" max="3" width="20.7109375" style="13" customWidth="1"/>
    <col min="4" max="4" width="14.85546875" style="18" customWidth="1"/>
    <col min="5" max="5" width="19.140625" style="18" customWidth="1"/>
  </cols>
  <sheetData>
    <row r="1" spans="1:5" ht="29.25" customHeight="1" x14ac:dyDescent="0.25">
      <c r="A1" s="21" t="s">
        <v>0</v>
      </c>
      <c r="B1" s="22" t="s">
        <v>31</v>
      </c>
      <c r="C1" s="22" t="s">
        <v>33</v>
      </c>
      <c r="D1" s="23" t="s">
        <v>19</v>
      </c>
      <c r="E1" s="23" t="s">
        <v>20</v>
      </c>
    </row>
    <row r="2" spans="1:5" x14ac:dyDescent="0.25">
      <c r="A2" s="9">
        <v>38383</v>
      </c>
      <c r="B2" s="10">
        <v>54.7</v>
      </c>
      <c r="C2" s="10"/>
      <c r="D2" s="17"/>
      <c r="E2" s="17"/>
    </row>
    <row r="3" spans="1:5" x14ac:dyDescent="0.25">
      <c r="A3" s="9">
        <v>38411</v>
      </c>
      <c r="B3" s="10">
        <v>54.5</v>
      </c>
      <c r="C3" s="10">
        <f>B3-B2</f>
        <v>-0.20000000000000284</v>
      </c>
      <c r="D3" s="17"/>
      <c r="E3" s="17"/>
    </row>
    <row r="4" spans="1:5" x14ac:dyDescent="0.25">
      <c r="A4" s="9">
        <v>38442</v>
      </c>
      <c r="B4" s="10">
        <v>57.9</v>
      </c>
      <c r="C4" s="10">
        <f t="shared" ref="C4:C67" si="0">B4-B3</f>
        <v>3.3999999999999986</v>
      </c>
      <c r="D4" s="17">
        <f>IFERROR(VLOOKUP(A4,GDP!$A:$H,4,FALSE),"")</f>
        <v>0.1710455469161607</v>
      </c>
      <c r="E4" s="17">
        <f>IFERROR(VLOOKUP(A4,GDP!$A:$H,8,FALSE),"")</f>
        <v>0.14138765773363082</v>
      </c>
    </row>
    <row r="5" spans="1:5" x14ac:dyDescent="0.25">
      <c r="A5" s="9">
        <v>38472</v>
      </c>
      <c r="B5" s="10">
        <v>56.7</v>
      </c>
      <c r="C5" s="10">
        <f t="shared" si="0"/>
        <v>-1.1999999999999957</v>
      </c>
      <c r="D5" s="17"/>
      <c r="E5" s="17"/>
    </row>
    <row r="6" spans="1:5" x14ac:dyDescent="0.25">
      <c r="A6" s="9">
        <v>38503</v>
      </c>
      <c r="B6" s="10">
        <v>52.9</v>
      </c>
      <c r="C6" s="10">
        <f t="shared" si="0"/>
        <v>-3.8000000000000043</v>
      </c>
      <c r="D6" s="17"/>
      <c r="E6" s="17"/>
    </row>
    <row r="7" spans="1:5" x14ac:dyDescent="0.25">
      <c r="A7" s="9">
        <v>38533</v>
      </c>
      <c r="B7" s="10">
        <v>51.7</v>
      </c>
      <c r="C7" s="10">
        <f t="shared" si="0"/>
        <v>-1.1999999999999957</v>
      </c>
      <c r="D7" s="17">
        <f>IFERROR(VLOOKUP(A7,GDP!$A:$H,4,FALSE),"")</f>
        <v>0.15742051843889526</v>
      </c>
      <c r="E7" s="17">
        <f>IFERROR(VLOOKUP(A7,GDP!$A:$H,8,FALSE),"")</f>
        <v>0.13944663180914429</v>
      </c>
    </row>
    <row r="8" spans="1:5" x14ac:dyDescent="0.25">
      <c r="A8" s="9">
        <v>38564</v>
      </c>
      <c r="B8" s="10">
        <v>51.1</v>
      </c>
      <c r="C8" s="10">
        <f t="shared" si="0"/>
        <v>-0.60000000000000142</v>
      </c>
      <c r="D8" s="17"/>
      <c r="E8" s="17"/>
    </row>
    <row r="9" spans="1:5" x14ac:dyDescent="0.25">
      <c r="A9" s="9">
        <v>38595</v>
      </c>
      <c r="B9" s="10">
        <v>52.6</v>
      </c>
      <c r="C9" s="10">
        <f t="shared" si="0"/>
        <v>1.5</v>
      </c>
      <c r="D9" s="17"/>
      <c r="E9" s="17"/>
    </row>
    <row r="10" spans="1:5" x14ac:dyDescent="0.25">
      <c r="A10" s="9">
        <v>38625</v>
      </c>
      <c r="B10" s="10">
        <v>55.1</v>
      </c>
      <c r="C10" s="10">
        <f t="shared" si="0"/>
        <v>2.5</v>
      </c>
      <c r="D10" s="17">
        <f>IFERROR(VLOOKUP(A10,GDP!$A:$H,4,FALSE),"")</f>
        <v>0.14795842790586566</v>
      </c>
      <c r="E10" s="17">
        <f>IFERROR(VLOOKUP(A10,GDP!$A:$H,8,FALSE),"")</f>
        <v>0.13800179739800944</v>
      </c>
    </row>
    <row r="11" spans="1:5" x14ac:dyDescent="0.25">
      <c r="A11" s="9">
        <v>38656</v>
      </c>
      <c r="B11" s="10">
        <v>54.1</v>
      </c>
      <c r="C11" s="10">
        <f t="shared" si="0"/>
        <v>-1</v>
      </c>
      <c r="D11" s="17"/>
      <c r="E11" s="17"/>
    </row>
    <row r="12" spans="1:5" x14ac:dyDescent="0.25">
      <c r="A12" s="9">
        <v>38686</v>
      </c>
      <c r="B12" s="10">
        <v>54.1</v>
      </c>
      <c r="C12" s="10">
        <f t="shared" si="0"/>
        <v>0</v>
      </c>
      <c r="D12" s="17"/>
      <c r="E12" s="17"/>
    </row>
    <row r="13" spans="1:5" x14ac:dyDescent="0.25">
      <c r="A13" s="9">
        <v>38717</v>
      </c>
      <c r="B13" s="10">
        <v>54.3</v>
      </c>
      <c r="C13" s="10">
        <f t="shared" si="0"/>
        <v>0.19999999999999574</v>
      </c>
      <c r="D13" s="17">
        <f>IFERROR(VLOOKUP(A13,GDP!$A:$H,4,FALSE),"")</f>
        <v>0.15586288345264632</v>
      </c>
      <c r="E13" s="17">
        <f>IFERROR(VLOOKUP(A13,GDP!$A:$H,8,FALSE),"")</f>
        <v>0.13786242741344035</v>
      </c>
    </row>
    <row r="14" spans="1:5" x14ac:dyDescent="0.25">
      <c r="A14" s="9">
        <v>38748</v>
      </c>
      <c r="B14" s="10">
        <v>52.1</v>
      </c>
      <c r="C14" s="10">
        <f t="shared" si="0"/>
        <v>-2.1999999999999957</v>
      </c>
      <c r="D14" s="17"/>
      <c r="E14" s="17"/>
    </row>
    <row r="15" spans="1:5" x14ac:dyDescent="0.25">
      <c r="A15" s="9">
        <v>38776</v>
      </c>
      <c r="B15" s="10">
        <v>52.1</v>
      </c>
      <c r="C15" s="10">
        <f t="shared" si="0"/>
        <v>0</v>
      </c>
      <c r="D15" s="17"/>
      <c r="E15" s="17"/>
    </row>
    <row r="16" spans="1:5" x14ac:dyDescent="0.25">
      <c r="A16" s="9">
        <v>38807</v>
      </c>
      <c r="B16" s="10">
        <v>55.3</v>
      </c>
      <c r="C16" s="10">
        <f t="shared" si="0"/>
        <v>3.1999999999999957</v>
      </c>
      <c r="D16" s="17">
        <f>IFERROR(VLOOKUP(A16,GDP!$A:$H,4,FALSE),"")</f>
        <v>0.16378391874086895</v>
      </c>
      <c r="E16" s="17">
        <f>IFERROR(VLOOKUP(A16,GDP!$A:$H,8,FALSE),"")</f>
        <v>0.1536245837706911</v>
      </c>
    </row>
    <row r="17" spans="1:5" x14ac:dyDescent="0.25">
      <c r="A17" s="9">
        <v>38837</v>
      </c>
      <c r="B17" s="10">
        <v>58.1</v>
      </c>
      <c r="C17" s="10">
        <f t="shared" si="0"/>
        <v>2.8000000000000043</v>
      </c>
      <c r="D17" s="17"/>
      <c r="E17" s="17"/>
    </row>
    <row r="18" spans="1:5" x14ac:dyDescent="0.25">
      <c r="A18" s="9">
        <v>38868</v>
      </c>
      <c r="B18" s="10">
        <v>54.8</v>
      </c>
      <c r="C18" s="10">
        <f t="shared" si="0"/>
        <v>-3.3000000000000043</v>
      </c>
      <c r="D18" s="17"/>
      <c r="E18" s="17"/>
    </row>
    <row r="19" spans="1:5" x14ac:dyDescent="0.25">
      <c r="A19" s="9">
        <v>38898</v>
      </c>
      <c r="B19" s="10">
        <v>54.1</v>
      </c>
      <c r="C19" s="10">
        <f t="shared" si="0"/>
        <v>-0.69999999999999574</v>
      </c>
      <c r="D19" s="17">
        <f>IFERROR(VLOOKUP(A19,GDP!$A:$H,4,FALSE),"")</f>
        <v>0.17592441693028626</v>
      </c>
      <c r="E19" s="17">
        <f>IFERROR(VLOOKUP(A19,GDP!$A:$H,8,FALSE),"")</f>
        <v>0.1346927223755221</v>
      </c>
    </row>
    <row r="20" spans="1:5" x14ac:dyDescent="0.25">
      <c r="A20" s="9">
        <v>38929</v>
      </c>
      <c r="B20" s="10">
        <v>52.4</v>
      </c>
      <c r="C20" s="10">
        <f t="shared" si="0"/>
        <v>-1.7000000000000028</v>
      </c>
      <c r="D20" s="17"/>
      <c r="E20" s="17"/>
    </row>
    <row r="21" spans="1:5" x14ac:dyDescent="0.25">
      <c r="A21" s="9">
        <v>38960</v>
      </c>
      <c r="B21" s="10">
        <v>53.1</v>
      </c>
      <c r="C21" s="10">
        <f t="shared" si="0"/>
        <v>0.70000000000000284</v>
      </c>
      <c r="D21" s="17"/>
      <c r="E21" s="17"/>
    </row>
    <row r="22" spans="1:5" x14ac:dyDescent="0.25">
      <c r="A22" s="9">
        <v>38990</v>
      </c>
      <c r="B22" s="10">
        <v>57</v>
      </c>
      <c r="C22" s="10">
        <f t="shared" si="0"/>
        <v>3.8999999999999986</v>
      </c>
      <c r="D22" s="17">
        <f>IFERROR(VLOOKUP(A22,GDP!$A:$H,4,FALSE),"")</f>
        <v>0.1668525926265092</v>
      </c>
      <c r="E22" s="17">
        <f>IFERROR(VLOOKUP(A22,GDP!$A:$H,8,FALSE),"")</f>
        <v>0.1147844457277396</v>
      </c>
    </row>
    <row r="23" spans="1:5" x14ac:dyDescent="0.25">
      <c r="A23" s="9">
        <v>39021</v>
      </c>
      <c r="B23" s="10">
        <v>54.7</v>
      </c>
      <c r="C23" s="10">
        <f t="shared" si="0"/>
        <v>-2.2999999999999972</v>
      </c>
      <c r="D23" s="17"/>
      <c r="E23" s="17"/>
    </row>
    <row r="24" spans="1:5" x14ac:dyDescent="0.25">
      <c r="A24" s="9">
        <v>39051</v>
      </c>
      <c r="B24" s="10">
        <v>55.3</v>
      </c>
      <c r="C24" s="10">
        <f t="shared" si="0"/>
        <v>0.59999999999999432</v>
      </c>
      <c r="D24" s="17"/>
      <c r="E24" s="17"/>
    </row>
    <row r="25" spans="1:5" x14ac:dyDescent="0.25">
      <c r="A25" s="9">
        <v>39082</v>
      </c>
      <c r="B25" s="10">
        <v>54.8</v>
      </c>
      <c r="C25" s="10">
        <f t="shared" si="0"/>
        <v>-0.5</v>
      </c>
      <c r="D25" s="17">
        <f>IFERROR(VLOOKUP(A25,GDP!$A:$H,4,FALSE),"")</f>
        <v>0.1776369371103641</v>
      </c>
      <c r="E25" s="17">
        <f>IFERROR(VLOOKUP(A25,GDP!$A:$H,8,FALSE),"")</f>
        <v>0.11064673049026474</v>
      </c>
    </row>
    <row r="26" spans="1:5" x14ac:dyDescent="0.25">
      <c r="A26" s="9">
        <v>39113</v>
      </c>
      <c r="B26" s="10">
        <v>55.1</v>
      </c>
      <c r="C26" s="10">
        <f t="shared" si="0"/>
        <v>0.30000000000000426</v>
      </c>
      <c r="D26" s="17"/>
      <c r="E26" s="17"/>
    </row>
    <row r="27" spans="1:5" x14ac:dyDescent="0.25">
      <c r="A27" s="9">
        <v>39141</v>
      </c>
      <c r="B27" s="10">
        <v>53.1</v>
      </c>
      <c r="C27" s="10">
        <f t="shared" si="0"/>
        <v>-2</v>
      </c>
      <c r="D27" s="17"/>
      <c r="E27" s="17"/>
    </row>
    <row r="28" spans="1:5" x14ac:dyDescent="0.25">
      <c r="A28" s="9">
        <v>39172</v>
      </c>
      <c r="B28" s="10">
        <v>56.1</v>
      </c>
      <c r="C28" s="10">
        <f t="shared" si="0"/>
        <v>3</v>
      </c>
      <c r="D28" s="17">
        <f>IFERROR(VLOOKUP(A28,GDP!$A:$H,4,FALSE),"")</f>
        <v>0.21411715226991279</v>
      </c>
      <c r="E28" s="17">
        <f>IFERROR(VLOOKUP(A28,GDP!$A:$H,8,FALSE),"")</f>
        <v>0.13812461723340808</v>
      </c>
    </row>
    <row r="29" spans="1:5" x14ac:dyDescent="0.25">
      <c r="A29" s="9">
        <v>39202</v>
      </c>
      <c r="B29" s="10">
        <v>58.6</v>
      </c>
      <c r="C29" s="10">
        <f t="shared" si="0"/>
        <v>2.5</v>
      </c>
      <c r="D29" s="17"/>
      <c r="E29" s="17"/>
    </row>
    <row r="30" spans="1:5" x14ac:dyDescent="0.25">
      <c r="A30" s="9">
        <v>39233</v>
      </c>
      <c r="B30" s="10">
        <v>55.7</v>
      </c>
      <c r="C30" s="10">
        <f t="shared" si="0"/>
        <v>-2.8999999999999986</v>
      </c>
      <c r="D30" s="17"/>
      <c r="E30" s="17"/>
    </row>
    <row r="31" spans="1:5" x14ac:dyDescent="0.25">
      <c r="A31" s="9">
        <v>39263</v>
      </c>
      <c r="B31" s="10">
        <v>54.5</v>
      </c>
      <c r="C31" s="10">
        <f t="shared" si="0"/>
        <v>-1.2000000000000028</v>
      </c>
      <c r="D31" s="17">
        <f>IFERROR(VLOOKUP(A31,GDP!$A:$H,4,FALSE),"")</f>
        <v>0.22987547770882011</v>
      </c>
      <c r="E31" s="17">
        <f>IFERROR(VLOOKUP(A31,GDP!$A:$H,8,FALSE),"")</f>
        <v>0.1620395023896124</v>
      </c>
    </row>
    <row r="32" spans="1:5" x14ac:dyDescent="0.25">
      <c r="A32" s="9">
        <v>39294</v>
      </c>
      <c r="B32" s="10">
        <v>53.3</v>
      </c>
      <c r="C32" s="10">
        <f t="shared" si="0"/>
        <v>-1.2000000000000028</v>
      </c>
      <c r="D32" s="17"/>
      <c r="E32" s="17"/>
    </row>
    <row r="33" spans="1:5" x14ac:dyDescent="0.25">
      <c r="A33" s="9">
        <v>39325</v>
      </c>
      <c r="B33" s="10">
        <v>54</v>
      </c>
      <c r="C33" s="10">
        <f t="shared" si="0"/>
        <v>0.70000000000000284</v>
      </c>
      <c r="D33" s="17"/>
      <c r="E33" s="17"/>
    </row>
    <row r="34" spans="1:5" x14ac:dyDescent="0.25">
      <c r="A34" s="9">
        <v>39355</v>
      </c>
      <c r="B34" s="10">
        <v>56.1</v>
      </c>
      <c r="C34" s="10">
        <f t="shared" si="0"/>
        <v>2.1000000000000014</v>
      </c>
      <c r="D34" s="17">
        <f>IFERROR(VLOOKUP(A34,GDP!$A:$H,4,FALSE),"")</f>
        <v>0.23931992858251294</v>
      </c>
      <c r="E34" s="17">
        <f>IFERROR(VLOOKUP(A34,GDP!$A:$H,8,FALSE),"")</f>
        <v>0.16664263626275089</v>
      </c>
    </row>
    <row r="35" spans="1:5" x14ac:dyDescent="0.25">
      <c r="A35" s="9">
        <v>39386</v>
      </c>
      <c r="B35" s="10">
        <v>53.2</v>
      </c>
      <c r="C35" s="10">
        <f t="shared" si="0"/>
        <v>-2.8999999999999986</v>
      </c>
      <c r="D35" s="17"/>
      <c r="E35" s="17"/>
    </row>
    <row r="36" spans="1:5" x14ac:dyDescent="0.25">
      <c r="A36" s="9">
        <v>39416</v>
      </c>
      <c r="B36" s="10">
        <v>55.4</v>
      </c>
      <c r="C36" s="10">
        <f t="shared" si="0"/>
        <v>2.1999999999999957</v>
      </c>
      <c r="D36" s="17"/>
      <c r="E36" s="17"/>
    </row>
    <row r="37" spans="1:5" x14ac:dyDescent="0.25">
      <c r="A37" s="9">
        <v>39447</v>
      </c>
      <c r="B37" s="10">
        <v>55.3</v>
      </c>
      <c r="C37" s="10">
        <f t="shared" si="0"/>
        <v>-0.10000000000000142</v>
      </c>
      <c r="D37" s="17">
        <f>IFERROR(VLOOKUP(A37,GDP!$A:$H,4,FALSE),"")</f>
        <v>0.23651872948809838</v>
      </c>
      <c r="E37" s="17">
        <f>IFERROR(VLOOKUP(A37,GDP!$A:$H,8,FALSE),"")</f>
        <v>0.16165267803544525</v>
      </c>
    </row>
    <row r="38" spans="1:5" x14ac:dyDescent="0.25">
      <c r="A38" s="9">
        <v>39478</v>
      </c>
      <c r="B38" s="10">
        <v>53</v>
      </c>
      <c r="C38" s="10">
        <f t="shared" si="0"/>
        <v>-2.2999999999999972</v>
      </c>
      <c r="D38" s="17"/>
      <c r="E38" s="17"/>
    </row>
    <row r="39" spans="1:5" x14ac:dyDescent="0.25">
      <c r="A39" s="9">
        <v>39507</v>
      </c>
      <c r="B39" s="10">
        <v>53.4</v>
      </c>
      <c r="C39" s="10">
        <f t="shared" si="0"/>
        <v>0.39999999999999858</v>
      </c>
      <c r="D39" s="17"/>
      <c r="E39" s="17"/>
    </row>
    <row r="40" spans="1:5" x14ac:dyDescent="0.25">
      <c r="A40" s="9">
        <v>39538</v>
      </c>
      <c r="B40" s="10">
        <v>58.4</v>
      </c>
      <c r="C40" s="10">
        <f t="shared" si="0"/>
        <v>5</v>
      </c>
      <c r="D40" s="17">
        <f>IFERROR(VLOOKUP(A40,GDP!$A:$H,4,FALSE),"")</f>
        <v>0.21368876105900525</v>
      </c>
      <c r="E40" s="17">
        <f>IFERROR(VLOOKUP(A40,GDP!$A:$H,8,FALSE),"")</f>
        <v>0.12137742843128274</v>
      </c>
    </row>
    <row r="41" spans="1:5" x14ac:dyDescent="0.25">
      <c r="A41" s="9">
        <v>39568</v>
      </c>
      <c r="B41" s="10">
        <v>59.2</v>
      </c>
      <c r="C41" s="10">
        <f t="shared" si="0"/>
        <v>0.80000000000000426</v>
      </c>
      <c r="D41" s="17"/>
      <c r="E41" s="17"/>
    </row>
    <row r="42" spans="1:5" x14ac:dyDescent="0.25">
      <c r="A42" s="9">
        <v>39599</v>
      </c>
      <c r="B42" s="10">
        <v>53.3</v>
      </c>
      <c r="C42" s="10">
        <f t="shared" si="0"/>
        <v>-5.9000000000000057</v>
      </c>
      <c r="D42" s="17"/>
      <c r="E42" s="17"/>
    </row>
    <row r="43" spans="1:5" x14ac:dyDescent="0.25">
      <c r="A43" s="9">
        <v>39629</v>
      </c>
      <c r="B43" s="10">
        <v>52</v>
      </c>
      <c r="C43" s="10">
        <f t="shared" si="0"/>
        <v>-1.2999999999999972</v>
      </c>
      <c r="D43" s="17">
        <f>IFERROR(VLOOKUP(A43,GDP!$A:$H,4,FALSE),"")</f>
        <v>0.21503328105511454</v>
      </c>
      <c r="E43" s="17">
        <f>IFERROR(VLOOKUP(A43,GDP!$A:$H,8,FALSE),"")</f>
        <v>0.13503389433701596</v>
      </c>
    </row>
    <row r="44" spans="1:5" x14ac:dyDescent="0.25">
      <c r="A44" s="9">
        <v>39660</v>
      </c>
      <c r="B44" s="10">
        <v>48.4</v>
      </c>
      <c r="C44" s="10">
        <f t="shared" si="0"/>
        <v>-3.6000000000000014</v>
      </c>
      <c r="D44" s="17"/>
      <c r="E44" s="17"/>
    </row>
    <row r="45" spans="1:5" x14ac:dyDescent="0.25">
      <c r="A45" s="9">
        <v>39691</v>
      </c>
      <c r="B45" s="10">
        <v>48.4</v>
      </c>
      <c r="C45" s="10">
        <f t="shared" si="0"/>
        <v>0</v>
      </c>
      <c r="D45" s="17"/>
      <c r="E45" s="17"/>
    </row>
    <row r="46" spans="1:5" x14ac:dyDescent="0.25">
      <c r="A46" s="9">
        <v>39721</v>
      </c>
      <c r="B46" s="10">
        <v>51.2</v>
      </c>
      <c r="C46" s="10">
        <f t="shared" si="0"/>
        <v>2.8000000000000043</v>
      </c>
      <c r="D46" s="17">
        <f>IFERROR(VLOOKUP(A46,GDP!$A:$H,4,FALSE),"")</f>
        <v>0.1867819193720397</v>
      </c>
      <c r="E46" s="17">
        <f>IFERROR(VLOOKUP(A46,GDP!$A:$H,8,FALSE),"")</f>
        <v>0.13401421674071368</v>
      </c>
    </row>
    <row r="47" spans="1:5" x14ac:dyDescent="0.25">
      <c r="A47" s="9">
        <v>39752</v>
      </c>
      <c r="B47" s="10">
        <v>44.6</v>
      </c>
      <c r="C47" s="10">
        <f t="shared" si="0"/>
        <v>-6.6000000000000014</v>
      </c>
      <c r="D47" s="17"/>
      <c r="E47" s="17"/>
    </row>
    <row r="48" spans="1:5" x14ac:dyDescent="0.25">
      <c r="A48" s="9">
        <v>39782</v>
      </c>
      <c r="B48" s="10">
        <v>38.799999999999997</v>
      </c>
      <c r="C48" s="10">
        <f t="shared" si="0"/>
        <v>-5.8000000000000043</v>
      </c>
      <c r="D48" s="17"/>
      <c r="E48" s="17"/>
    </row>
    <row r="49" spans="1:5" x14ac:dyDescent="0.25">
      <c r="A49" s="9">
        <v>39813</v>
      </c>
      <c r="B49" s="10">
        <v>41.2</v>
      </c>
      <c r="C49" s="10">
        <f t="shared" si="0"/>
        <v>2.4000000000000057</v>
      </c>
      <c r="D49" s="17">
        <f>IFERROR(VLOOKUP(A49,GDP!$A:$H,4,FALSE),"")</f>
        <v>0.12749191870272125</v>
      </c>
      <c r="E49" s="17">
        <f>IFERROR(VLOOKUP(A49,GDP!$A:$H,8,FALSE),"")</f>
        <v>0.11346205440718649</v>
      </c>
    </row>
    <row r="50" spans="1:5" x14ac:dyDescent="0.25">
      <c r="A50" s="9">
        <v>39844</v>
      </c>
      <c r="B50" s="10">
        <v>45.3</v>
      </c>
      <c r="C50" s="10">
        <f t="shared" si="0"/>
        <v>4.0999999999999943</v>
      </c>
      <c r="D50" s="17"/>
      <c r="E50" s="17"/>
    </row>
    <row r="51" spans="1:5" x14ac:dyDescent="0.25">
      <c r="A51" s="9">
        <v>39872</v>
      </c>
      <c r="B51" s="10">
        <v>49</v>
      </c>
      <c r="C51" s="10">
        <f t="shared" si="0"/>
        <v>3.7000000000000028</v>
      </c>
      <c r="D51" s="17"/>
      <c r="E51" s="17"/>
    </row>
    <row r="52" spans="1:5" x14ac:dyDescent="0.25">
      <c r="A52" s="9">
        <v>39903</v>
      </c>
      <c r="B52" s="10">
        <v>52.4</v>
      </c>
      <c r="C52" s="10">
        <f t="shared" si="0"/>
        <v>3.3999999999999986</v>
      </c>
      <c r="D52" s="17">
        <f>IFERROR(VLOOKUP(A52,GDP!$A:$H,4,FALSE),"")</f>
        <v>6.6388366756229944E-2</v>
      </c>
      <c r="E52" s="17">
        <f>IFERROR(VLOOKUP(A52,GDP!$A:$H,8,FALSE),"")</f>
        <v>7.936462270493605E-2</v>
      </c>
    </row>
    <row r="53" spans="1:5" x14ac:dyDescent="0.25">
      <c r="A53" s="9">
        <v>39933</v>
      </c>
      <c r="B53" s="10">
        <v>53.5</v>
      </c>
      <c r="C53" s="10">
        <f t="shared" si="0"/>
        <v>1.1000000000000014</v>
      </c>
      <c r="D53" s="17"/>
      <c r="E53" s="17"/>
    </row>
    <row r="54" spans="1:5" x14ac:dyDescent="0.25">
      <c r="A54" s="9">
        <v>39964</v>
      </c>
      <c r="B54" s="10">
        <v>53.1</v>
      </c>
      <c r="C54" s="10">
        <f t="shared" si="0"/>
        <v>-0.39999999999999858</v>
      </c>
      <c r="D54" s="17"/>
      <c r="E54" s="17"/>
    </row>
    <row r="55" spans="1:5" x14ac:dyDescent="0.25">
      <c r="A55" s="9">
        <v>39994</v>
      </c>
      <c r="B55" s="10">
        <v>53.2</v>
      </c>
      <c r="C55" s="10">
        <f t="shared" si="0"/>
        <v>0.10000000000000142</v>
      </c>
      <c r="D55" s="17">
        <f>IFERROR(VLOOKUP(A55,GDP!$A:$H,4,FALSE),"")</f>
        <v>6.5479381744541376E-2</v>
      </c>
      <c r="E55" s="17">
        <f>IFERROR(VLOOKUP(A55,GDP!$A:$H,8,FALSE),"")</f>
        <v>8.3859547766860443E-2</v>
      </c>
    </row>
    <row r="56" spans="1:5" x14ac:dyDescent="0.25">
      <c r="A56" s="9">
        <v>40025</v>
      </c>
      <c r="B56" s="10">
        <v>53.3</v>
      </c>
      <c r="C56" s="10">
        <f t="shared" si="0"/>
        <v>9.9999999999994316E-2</v>
      </c>
      <c r="D56" s="17"/>
      <c r="E56" s="17"/>
    </row>
    <row r="57" spans="1:5" x14ac:dyDescent="0.25">
      <c r="A57" s="9">
        <v>40056</v>
      </c>
      <c r="B57" s="10">
        <v>54</v>
      </c>
      <c r="C57" s="10">
        <f t="shared" si="0"/>
        <v>0.70000000000000284</v>
      </c>
      <c r="D57" s="17"/>
      <c r="E57" s="17"/>
    </row>
    <row r="58" spans="1:5" x14ac:dyDescent="0.25">
      <c r="A58" s="9">
        <v>40086</v>
      </c>
      <c r="B58" s="10">
        <v>54.3</v>
      </c>
      <c r="C58" s="10">
        <f t="shared" si="0"/>
        <v>0.29999999999999716</v>
      </c>
      <c r="D58" s="17">
        <f>IFERROR(VLOOKUP(A58,GDP!$A:$H,4,FALSE),"")</f>
        <v>8.9580293984605763E-2</v>
      </c>
      <c r="E58" s="17">
        <f>IFERROR(VLOOKUP(A58,GDP!$A:$H,8,FALSE),"")</f>
        <v>9.846693523892025E-2</v>
      </c>
    </row>
    <row r="59" spans="1:5" x14ac:dyDescent="0.25">
      <c r="A59" s="9">
        <v>40117</v>
      </c>
      <c r="B59" s="10">
        <v>55.2</v>
      </c>
      <c r="C59" s="10">
        <f t="shared" si="0"/>
        <v>0.90000000000000568</v>
      </c>
      <c r="D59" s="17"/>
      <c r="E59" s="17"/>
    </row>
    <row r="60" spans="1:5" x14ac:dyDescent="0.25">
      <c r="A60" s="9">
        <v>40147</v>
      </c>
      <c r="B60" s="10">
        <v>55.2</v>
      </c>
      <c r="C60" s="10">
        <f t="shared" si="0"/>
        <v>0</v>
      </c>
      <c r="D60" s="17"/>
      <c r="E60" s="17"/>
    </row>
    <row r="61" spans="1:5" x14ac:dyDescent="0.25">
      <c r="A61" s="9">
        <v>40178</v>
      </c>
      <c r="B61" s="10">
        <v>56.6</v>
      </c>
      <c r="C61" s="10">
        <f t="shared" si="0"/>
        <v>1.3999999999999986</v>
      </c>
      <c r="D61" s="17">
        <f>IFERROR(VLOOKUP(A61,GDP!$A:$H,4,FALSE),"")</f>
        <v>0.13671856503455504</v>
      </c>
      <c r="E61" s="17">
        <f>IFERROR(VLOOKUP(A61,GDP!$A:$H,8,FALSE),"")</f>
        <v>0.11771293906985059</v>
      </c>
    </row>
    <row r="62" spans="1:5" x14ac:dyDescent="0.25">
      <c r="A62" s="9">
        <v>40209</v>
      </c>
      <c r="B62" s="10">
        <v>55.8</v>
      </c>
      <c r="C62" s="10">
        <f t="shared" si="0"/>
        <v>-0.80000000000000426</v>
      </c>
      <c r="D62" s="17"/>
      <c r="E62" s="17"/>
    </row>
    <row r="63" spans="1:5" x14ac:dyDescent="0.25">
      <c r="A63" s="9">
        <v>40237</v>
      </c>
      <c r="B63" s="10">
        <v>52</v>
      </c>
      <c r="C63" s="10">
        <f t="shared" si="0"/>
        <v>-3.7999999999999972</v>
      </c>
      <c r="D63" s="17"/>
      <c r="E63" s="17"/>
    </row>
    <row r="64" spans="1:5" x14ac:dyDescent="0.25">
      <c r="A64" s="9">
        <v>40268</v>
      </c>
      <c r="B64" s="10">
        <v>55.1</v>
      </c>
      <c r="C64" s="10">
        <f t="shared" si="0"/>
        <v>3.1000000000000014</v>
      </c>
      <c r="D64" s="17">
        <f>IFERROR(VLOOKUP(A64,GDP!$A:$H,4,FALSE),"")</f>
        <v>0.18278245777191438</v>
      </c>
      <c r="E64" s="17">
        <f>IFERROR(VLOOKUP(A64,GDP!$A:$H,8,FALSE),"")</f>
        <v>0.15728622305098616</v>
      </c>
    </row>
    <row r="65" spans="1:5" x14ac:dyDescent="0.25">
      <c r="A65" s="9">
        <v>40298</v>
      </c>
      <c r="B65" s="10">
        <v>55.7</v>
      </c>
      <c r="C65" s="10">
        <f t="shared" si="0"/>
        <v>0.60000000000000142</v>
      </c>
      <c r="D65" s="17"/>
      <c r="E65" s="17"/>
    </row>
    <row r="66" spans="1:5" x14ac:dyDescent="0.25">
      <c r="A66" s="9">
        <v>40329</v>
      </c>
      <c r="B66" s="10">
        <v>53.9</v>
      </c>
      <c r="C66" s="10">
        <f t="shared" si="0"/>
        <v>-1.8000000000000043</v>
      </c>
      <c r="D66" s="17"/>
      <c r="E66" s="17"/>
    </row>
    <row r="67" spans="1:5" x14ac:dyDescent="0.25">
      <c r="A67" s="9">
        <v>40359</v>
      </c>
      <c r="B67" s="10">
        <v>52.1</v>
      </c>
      <c r="C67" s="10">
        <f t="shared" si="0"/>
        <v>-1.7999999999999972</v>
      </c>
      <c r="D67" s="17">
        <f>IFERROR(VLOOKUP(A67,GDP!$A:$H,4,FALSE),"")</f>
        <v>0.18459968187270603</v>
      </c>
      <c r="E67" s="17">
        <f>IFERROR(VLOOKUP(A67,GDP!$A:$H,8,FALSE),"")</f>
        <v>0.15328516654580504</v>
      </c>
    </row>
    <row r="68" spans="1:5" x14ac:dyDescent="0.25">
      <c r="A68" s="9">
        <v>40390</v>
      </c>
      <c r="B68" s="10">
        <v>51.2</v>
      </c>
      <c r="C68" s="10">
        <f t="shared" ref="C68:C131" si="1">B68-B67</f>
        <v>-0.89999999999999858</v>
      </c>
      <c r="D68" s="17"/>
      <c r="E68" s="17"/>
    </row>
    <row r="69" spans="1:5" x14ac:dyDescent="0.25">
      <c r="A69" s="9">
        <v>40421</v>
      </c>
      <c r="B69" s="10">
        <v>51.7</v>
      </c>
      <c r="C69" s="10">
        <f t="shared" si="1"/>
        <v>0.5</v>
      </c>
      <c r="D69" s="17"/>
      <c r="E69" s="17"/>
    </row>
    <row r="70" spans="1:5" x14ac:dyDescent="0.25">
      <c r="A70" s="9">
        <v>40451</v>
      </c>
      <c r="B70" s="10">
        <v>53.8</v>
      </c>
      <c r="C70" s="10">
        <f t="shared" si="1"/>
        <v>2.0999999999999943</v>
      </c>
      <c r="D70" s="17">
        <f>IFERROR(VLOOKUP(A70,GDP!$A:$H,4,FALSE),"")</f>
        <v>0.17938070206095036</v>
      </c>
      <c r="E70" s="17">
        <f>IFERROR(VLOOKUP(A70,GDP!$A:$H,8,FALSE),"")</f>
        <v>0.14022146400650137</v>
      </c>
    </row>
    <row r="71" spans="1:5" x14ac:dyDescent="0.25">
      <c r="A71" s="9">
        <v>40482</v>
      </c>
      <c r="B71" s="10">
        <v>54.7</v>
      </c>
      <c r="C71" s="10">
        <f t="shared" si="1"/>
        <v>0.90000000000000568</v>
      </c>
      <c r="D71" s="17"/>
      <c r="E71" s="17"/>
    </row>
    <row r="72" spans="1:5" x14ac:dyDescent="0.25">
      <c r="A72" s="9">
        <v>40512</v>
      </c>
      <c r="B72" s="10">
        <v>55.2</v>
      </c>
      <c r="C72" s="10">
        <f t="shared" si="1"/>
        <v>0.5</v>
      </c>
      <c r="D72" s="17"/>
      <c r="E72" s="17"/>
    </row>
    <row r="73" spans="1:5" x14ac:dyDescent="0.25">
      <c r="A73" s="9">
        <v>40543</v>
      </c>
      <c r="B73" s="10">
        <v>53.9</v>
      </c>
      <c r="C73" s="10">
        <f t="shared" si="1"/>
        <v>-1.3000000000000043</v>
      </c>
      <c r="D73" s="17">
        <f>IFERROR(VLOOKUP(A73,GDP!$A:$H,4,FALSE),"")</f>
        <v>0.1832963388339095</v>
      </c>
      <c r="E73" s="17">
        <f>IFERROR(VLOOKUP(A73,GDP!$A:$H,8,FALSE),"")</f>
        <v>0.13153977039160702</v>
      </c>
    </row>
    <row r="74" spans="1:5" x14ac:dyDescent="0.25">
      <c r="A74" s="9">
        <v>40574</v>
      </c>
      <c r="B74" s="10">
        <v>52.9</v>
      </c>
      <c r="C74" s="10">
        <f t="shared" si="1"/>
        <v>-1</v>
      </c>
      <c r="D74" s="17"/>
      <c r="E74" s="17"/>
    </row>
    <row r="75" spans="1:5" x14ac:dyDescent="0.25">
      <c r="A75" s="9">
        <v>40602</v>
      </c>
      <c r="B75" s="10">
        <v>52.2</v>
      </c>
      <c r="C75" s="10">
        <f t="shared" si="1"/>
        <v>-0.69999999999999574</v>
      </c>
      <c r="D75" s="17"/>
      <c r="E75" s="17"/>
    </row>
    <row r="76" spans="1:5" x14ac:dyDescent="0.25">
      <c r="A76" s="9">
        <v>40633</v>
      </c>
      <c r="B76" s="10">
        <v>53.4</v>
      </c>
      <c r="C76" s="10">
        <f t="shared" si="1"/>
        <v>1.1999999999999957</v>
      </c>
      <c r="D76" s="17">
        <f>IFERROR(VLOOKUP(A76,GDP!$A:$H,4,FALSE),"")</f>
        <v>0.19392397598664246</v>
      </c>
      <c r="E76" s="17">
        <f>IFERROR(VLOOKUP(A76,GDP!$A:$H,8,FALSE),"")</f>
        <v>0.13148366825859181</v>
      </c>
    </row>
    <row r="77" spans="1:5" x14ac:dyDescent="0.25">
      <c r="A77" s="9">
        <v>40663</v>
      </c>
      <c r="B77" s="10">
        <v>52.9</v>
      </c>
      <c r="C77" s="10">
        <f t="shared" si="1"/>
        <v>-0.5</v>
      </c>
      <c r="D77" s="17"/>
      <c r="E77" s="17"/>
    </row>
    <row r="78" spans="1:5" x14ac:dyDescent="0.25">
      <c r="A78" s="9">
        <v>40694</v>
      </c>
      <c r="B78" s="10">
        <v>52</v>
      </c>
      <c r="C78" s="10">
        <f t="shared" si="1"/>
        <v>-0.89999999999999858</v>
      </c>
      <c r="D78" s="17"/>
      <c r="E78" s="17"/>
    </row>
    <row r="79" spans="1:5" x14ac:dyDescent="0.25">
      <c r="A79" s="9">
        <v>40724</v>
      </c>
      <c r="B79" s="10">
        <v>50.9</v>
      </c>
      <c r="C79" s="10">
        <f t="shared" si="1"/>
        <v>-1.1000000000000014</v>
      </c>
      <c r="D79" s="17">
        <f>IFERROR(VLOOKUP(A79,GDP!$A:$H,4,FALSE),"")</f>
        <v>0.19676911524609597</v>
      </c>
      <c r="E79" s="17">
        <f>IFERROR(VLOOKUP(A79,GDP!$A:$H,8,FALSE),"")</f>
        <v>0.1228777989069525</v>
      </c>
    </row>
    <row r="80" spans="1:5" x14ac:dyDescent="0.25">
      <c r="A80" s="9">
        <v>40755</v>
      </c>
      <c r="B80" s="10">
        <v>50.7</v>
      </c>
      <c r="C80" s="10">
        <f t="shared" si="1"/>
        <v>-0.19999999999999574</v>
      </c>
      <c r="D80" s="17"/>
      <c r="E80" s="17"/>
    </row>
    <row r="81" spans="1:5" x14ac:dyDescent="0.25">
      <c r="A81" s="9">
        <v>40786</v>
      </c>
      <c r="B81" s="10">
        <v>50.9</v>
      </c>
      <c r="C81" s="10">
        <f t="shared" si="1"/>
        <v>0.19999999999999574</v>
      </c>
      <c r="D81" s="17"/>
      <c r="E81" s="17"/>
    </row>
    <row r="82" spans="1:5" x14ac:dyDescent="0.25">
      <c r="A82" s="9">
        <v>40816</v>
      </c>
      <c r="B82" s="10">
        <v>51.2</v>
      </c>
      <c r="C82" s="10">
        <f t="shared" si="1"/>
        <v>0.30000000000000426</v>
      </c>
      <c r="D82" s="17">
        <f>IFERROR(VLOOKUP(A82,GDP!$A:$H,4,FALSE),"")</f>
        <v>0.19439204180299474</v>
      </c>
      <c r="E82" s="17">
        <f>IFERROR(VLOOKUP(A82,GDP!$A:$H,8,FALSE),"")</f>
        <v>0.12399826549315462</v>
      </c>
    </row>
    <row r="83" spans="1:5" x14ac:dyDescent="0.25">
      <c r="A83" s="9">
        <v>40847</v>
      </c>
      <c r="B83" s="10">
        <v>50.4</v>
      </c>
      <c r="C83" s="10">
        <f t="shared" si="1"/>
        <v>-0.80000000000000426</v>
      </c>
      <c r="D83" s="17"/>
      <c r="E83" s="17"/>
    </row>
    <row r="84" spans="1:5" x14ac:dyDescent="0.25">
      <c r="A84" s="9">
        <v>40877</v>
      </c>
      <c r="B84" s="10">
        <v>49</v>
      </c>
      <c r="C84" s="10">
        <f t="shared" si="1"/>
        <v>-1.3999999999999986</v>
      </c>
      <c r="D84" s="17"/>
      <c r="E84" s="17"/>
    </row>
    <row r="85" spans="1:5" x14ac:dyDescent="0.25">
      <c r="A85" s="9">
        <v>40908</v>
      </c>
      <c r="B85" s="10">
        <v>50.3</v>
      </c>
      <c r="C85" s="10">
        <f t="shared" si="1"/>
        <v>1.2999999999999972</v>
      </c>
      <c r="D85" s="17">
        <f>IFERROR(VLOOKUP(A85,GDP!$A:$H,4,FALSE),"")</f>
        <v>0.15678318419402748</v>
      </c>
      <c r="E85" s="17">
        <f>IFERROR(VLOOKUP(A85,GDP!$A:$H,8,FALSE),"")</f>
        <v>0.11160845887195836</v>
      </c>
    </row>
    <row r="86" spans="1:5" x14ac:dyDescent="0.25">
      <c r="A86" s="9">
        <v>40939</v>
      </c>
      <c r="B86" s="10">
        <v>50.5</v>
      </c>
      <c r="C86" s="10">
        <f t="shared" si="1"/>
        <v>0.20000000000000284</v>
      </c>
      <c r="D86" s="17"/>
      <c r="E86" s="17"/>
    </row>
    <row r="87" spans="1:5" x14ac:dyDescent="0.25">
      <c r="A87" s="9">
        <v>40968</v>
      </c>
      <c r="B87" s="10">
        <v>51</v>
      </c>
      <c r="C87" s="10">
        <f t="shared" si="1"/>
        <v>0.5</v>
      </c>
      <c r="D87" s="17"/>
      <c r="E87" s="17"/>
    </row>
    <row r="88" spans="1:5" x14ac:dyDescent="0.25">
      <c r="A88" s="9">
        <v>40999</v>
      </c>
      <c r="B88" s="10">
        <v>53.1</v>
      </c>
      <c r="C88" s="10">
        <f t="shared" si="1"/>
        <v>2.1000000000000014</v>
      </c>
      <c r="D88" s="17">
        <f>IFERROR(VLOOKUP(A88,GDP!$A:$H,4,FALSE),"")</f>
        <v>0.12336280593740412</v>
      </c>
      <c r="E88" s="17">
        <f>IFERROR(VLOOKUP(A88,GDP!$A:$H,8,FALSE),"")</f>
        <v>8.3809846182119285E-2</v>
      </c>
    </row>
    <row r="89" spans="1:5" x14ac:dyDescent="0.25">
      <c r="A89" s="9">
        <v>41029</v>
      </c>
      <c r="B89" s="10">
        <v>53.3</v>
      </c>
      <c r="C89" s="10">
        <f t="shared" si="1"/>
        <v>0.19999999999999574</v>
      </c>
      <c r="D89" s="17"/>
      <c r="E89" s="17"/>
    </row>
    <row r="90" spans="1:5" x14ac:dyDescent="0.25">
      <c r="A90" s="9">
        <v>41060</v>
      </c>
      <c r="B90" s="10">
        <v>50.4</v>
      </c>
      <c r="C90" s="10">
        <f t="shared" si="1"/>
        <v>-2.8999999999999986</v>
      </c>
      <c r="D90" s="17"/>
      <c r="E90" s="17"/>
    </row>
    <row r="91" spans="1:5" x14ac:dyDescent="0.25">
      <c r="A91" s="9">
        <v>41090</v>
      </c>
      <c r="B91" s="10">
        <v>50.2</v>
      </c>
      <c r="C91" s="10">
        <f t="shared" si="1"/>
        <v>-0.19999999999999574</v>
      </c>
      <c r="D91" s="17">
        <f>IFERROR(VLOOKUP(A91,GDP!$A:$H,4,FALSE),"")</f>
        <v>0.10450065982090218</v>
      </c>
      <c r="E91" s="17">
        <f>IFERROR(VLOOKUP(A91,GDP!$A:$H,8,FALSE),"")</f>
        <v>8.1735514773051854E-2</v>
      </c>
    </row>
    <row r="92" spans="1:5" x14ac:dyDescent="0.25">
      <c r="A92" s="9">
        <v>41121</v>
      </c>
      <c r="B92" s="10">
        <v>50.1</v>
      </c>
      <c r="C92" s="10">
        <f t="shared" si="1"/>
        <v>-0.10000000000000142</v>
      </c>
      <c r="D92" s="17"/>
      <c r="E92" s="17"/>
    </row>
    <row r="93" spans="1:5" x14ac:dyDescent="0.25">
      <c r="A93" s="9">
        <v>41152</v>
      </c>
      <c r="B93" s="10">
        <v>49.2</v>
      </c>
      <c r="C93" s="10">
        <f t="shared" si="1"/>
        <v>-0.89999999999999858</v>
      </c>
      <c r="D93" s="17"/>
      <c r="E93" s="17"/>
    </row>
    <row r="94" spans="1:5" x14ac:dyDescent="0.25">
      <c r="A94" s="9">
        <v>41182</v>
      </c>
      <c r="B94" s="10">
        <v>49.8</v>
      </c>
      <c r="C94" s="10">
        <f t="shared" si="1"/>
        <v>0.59999999999999432</v>
      </c>
      <c r="D94" s="17">
        <f>IFERROR(VLOOKUP(A94,GDP!$A:$H,4,FALSE),"")</f>
        <v>9.1080907253508592E-2</v>
      </c>
      <c r="E94" s="17">
        <f>IFERROR(VLOOKUP(A94,GDP!$A:$H,8,FALSE),"")</f>
        <v>7.1795995815350455E-2</v>
      </c>
    </row>
    <row r="95" spans="1:5" x14ac:dyDescent="0.25">
      <c r="A95" s="9">
        <v>41213</v>
      </c>
      <c r="B95" s="10">
        <v>50.2</v>
      </c>
      <c r="C95" s="10">
        <f t="shared" si="1"/>
        <v>0.40000000000000568</v>
      </c>
      <c r="D95" s="17"/>
      <c r="E95" s="17"/>
    </row>
    <row r="96" spans="1:5" x14ac:dyDescent="0.25">
      <c r="A96" s="9">
        <v>41243</v>
      </c>
      <c r="B96" s="10">
        <v>50.6</v>
      </c>
      <c r="C96" s="10">
        <f t="shared" si="1"/>
        <v>0.39999999999999858</v>
      </c>
      <c r="D96" s="17"/>
      <c r="E96" s="17"/>
    </row>
    <row r="97" spans="1:5" x14ac:dyDescent="0.25">
      <c r="A97" s="9">
        <v>41274</v>
      </c>
      <c r="B97" s="10">
        <v>50.6</v>
      </c>
      <c r="C97" s="10">
        <f t="shared" si="1"/>
        <v>0</v>
      </c>
      <c r="D97" s="17">
        <f>IFERROR(VLOOKUP(A97,GDP!$A:$H,4,FALSE),"")</f>
        <v>9.9990508078639406E-2</v>
      </c>
      <c r="E97" s="17">
        <f>IFERROR(VLOOKUP(A97,GDP!$A:$H,8,FALSE),"")</f>
        <v>7.4111992762201373E-2</v>
      </c>
    </row>
    <row r="98" spans="1:5" x14ac:dyDescent="0.25">
      <c r="A98" s="9">
        <v>41305</v>
      </c>
      <c r="B98" s="10">
        <v>50.4</v>
      </c>
      <c r="C98" s="10">
        <f t="shared" si="1"/>
        <v>-0.20000000000000284</v>
      </c>
      <c r="D98" s="17"/>
      <c r="E98" s="17"/>
    </row>
    <row r="99" spans="1:5" x14ac:dyDescent="0.25">
      <c r="A99" s="9">
        <v>41333</v>
      </c>
      <c r="B99" s="10">
        <v>50.1</v>
      </c>
      <c r="C99" s="10">
        <f t="shared" si="1"/>
        <v>-0.29999999999999716</v>
      </c>
      <c r="D99" s="17"/>
      <c r="E99" s="17"/>
    </row>
    <row r="100" spans="1:5" x14ac:dyDescent="0.25">
      <c r="A100" s="9">
        <v>41364</v>
      </c>
      <c r="B100" s="10">
        <v>50.9</v>
      </c>
      <c r="C100" s="10">
        <f t="shared" si="1"/>
        <v>0.79999999999999716</v>
      </c>
      <c r="D100" s="17">
        <f>IFERROR(VLOOKUP(A100,GDP!$A:$H,4,FALSE),"")</f>
        <v>0.1030355085652741</v>
      </c>
      <c r="E100" s="17">
        <f>IFERROR(VLOOKUP(A100,GDP!$A:$H,8,FALSE),"")</f>
        <v>8.1441893494780704E-2</v>
      </c>
    </row>
    <row r="101" spans="1:5" x14ac:dyDescent="0.25">
      <c r="A101" s="9">
        <v>41394</v>
      </c>
      <c r="B101" s="10">
        <v>50.6</v>
      </c>
      <c r="C101" s="10">
        <f t="shared" si="1"/>
        <v>-0.29999999999999716</v>
      </c>
      <c r="D101" s="17"/>
      <c r="E101" s="17"/>
    </row>
    <row r="102" spans="1:5" x14ac:dyDescent="0.25">
      <c r="A102" s="9">
        <v>41425</v>
      </c>
      <c r="B102" s="10">
        <v>50.8</v>
      </c>
      <c r="C102" s="10">
        <f t="shared" si="1"/>
        <v>0.19999999999999574</v>
      </c>
      <c r="D102" s="17"/>
      <c r="E102" s="17"/>
    </row>
    <row r="103" spans="1:5" x14ac:dyDescent="0.25">
      <c r="A103" s="9">
        <v>41455</v>
      </c>
      <c r="B103" s="10">
        <v>50.1</v>
      </c>
      <c r="C103" s="10">
        <f t="shared" si="1"/>
        <v>-0.69999999999999574</v>
      </c>
      <c r="D103" s="17">
        <f>IFERROR(VLOOKUP(A103,GDP!$A:$H,4,FALSE),"")</f>
        <v>9.2887939896710847E-2</v>
      </c>
      <c r="E103" s="17">
        <f>IFERROR(VLOOKUP(A103,GDP!$A:$H,8,FALSE),"")</f>
        <v>6.5080061515865761E-2</v>
      </c>
    </row>
    <row r="104" spans="1:5" x14ac:dyDescent="0.25">
      <c r="A104" s="9">
        <v>41486</v>
      </c>
      <c r="B104" s="10">
        <v>50.3</v>
      </c>
      <c r="C104" s="10">
        <f t="shared" si="1"/>
        <v>0.19999999999999574</v>
      </c>
      <c r="D104" s="17"/>
      <c r="E104" s="17"/>
    </row>
    <row r="105" spans="1:5" x14ac:dyDescent="0.25">
      <c r="A105" s="9">
        <v>41517</v>
      </c>
      <c r="B105" s="10">
        <v>51</v>
      </c>
      <c r="C105" s="10">
        <f t="shared" si="1"/>
        <v>0.70000000000000284</v>
      </c>
      <c r="D105" s="17"/>
      <c r="E105" s="17"/>
    </row>
    <row r="106" spans="1:5" x14ac:dyDescent="0.25">
      <c r="A106" s="9">
        <v>41547</v>
      </c>
      <c r="B106" s="10">
        <v>51.1</v>
      </c>
      <c r="C106" s="10">
        <f t="shared" si="1"/>
        <v>0.10000000000000142</v>
      </c>
      <c r="D106" s="17">
        <f>IFERROR(VLOOKUP(A106,GDP!$A:$H,4,FALSE),"")</f>
        <v>0.1023473165249229</v>
      </c>
      <c r="E106" s="17">
        <f>IFERROR(VLOOKUP(A106,GDP!$A:$H,8,FALSE),"")</f>
        <v>7.0033538759095126E-2</v>
      </c>
    </row>
    <row r="107" spans="1:5" x14ac:dyDescent="0.25">
      <c r="A107" s="9">
        <v>41578</v>
      </c>
      <c r="B107" s="10">
        <v>51.4</v>
      </c>
      <c r="C107" s="10">
        <f t="shared" si="1"/>
        <v>0.29999999999999716</v>
      </c>
      <c r="D107" s="17"/>
      <c r="E107" s="17"/>
    </row>
    <row r="108" spans="1:5" x14ac:dyDescent="0.25">
      <c r="A108" s="9">
        <v>41608</v>
      </c>
      <c r="B108" s="10">
        <v>51.4</v>
      </c>
      <c r="C108" s="10">
        <f t="shared" si="1"/>
        <v>0</v>
      </c>
      <c r="D108" s="17"/>
      <c r="E108" s="17"/>
    </row>
    <row r="109" spans="1:5" x14ac:dyDescent="0.25">
      <c r="A109" s="9">
        <v>41639</v>
      </c>
      <c r="B109" s="10">
        <v>51</v>
      </c>
      <c r="C109" s="10">
        <f t="shared" si="1"/>
        <v>-0.39999999999999858</v>
      </c>
      <c r="D109" s="17">
        <f>IFERROR(VLOOKUP(A109,GDP!$A:$H,4,FALSE),"")</f>
        <v>0.10513200537506906</v>
      </c>
      <c r="E109" s="17">
        <f>IFERROR(VLOOKUP(A109,GDP!$A:$H,8,FALSE),"")</f>
        <v>7.808423840168266E-2</v>
      </c>
    </row>
    <row r="110" spans="1:5" x14ac:dyDescent="0.25">
      <c r="A110" s="9">
        <v>41670</v>
      </c>
      <c r="B110" s="10">
        <v>50.5</v>
      </c>
      <c r="C110" s="10">
        <f t="shared" si="1"/>
        <v>-0.5</v>
      </c>
      <c r="D110" s="17"/>
      <c r="E110" s="17"/>
    </row>
    <row r="111" spans="1:5" x14ac:dyDescent="0.25">
      <c r="A111" s="9">
        <v>41698</v>
      </c>
      <c r="B111" s="10">
        <v>50.2</v>
      </c>
      <c r="C111" s="10">
        <f t="shared" si="1"/>
        <v>-0.29999999999999716</v>
      </c>
      <c r="D111" s="17"/>
      <c r="E111" s="17"/>
    </row>
    <row r="112" spans="1:5" x14ac:dyDescent="0.25">
      <c r="A112" s="9">
        <v>41729</v>
      </c>
      <c r="B112" s="10">
        <v>50.3</v>
      </c>
      <c r="C112" s="10">
        <f t="shared" si="1"/>
        <v>9.9999999999994316E-2</v>
      </c>
      <c r="D112" s="17">
        <f>IFERROR(VLOOKUP(A112,GDP!$A:$H,4,FALSE),"")</f>
        <v>8.7371455763478378E-2</v>
      </c>
      <c r="E112" s="17">
        <f>IFERROR(VLOOKUP(A112,GDP!$A:$H,8,FALSE),"")</f>
        <v>6.2801444498852277E-2</v>
      </c>
    </row>
    <row r="113" spans="1:5" x14ac:dyDescent="0.25">
      <c r="A113" s="9">
        <v>41759</v>
      </c>
      <c r="B113" s="10">
        <v>50.4</v>
      </c>
      <c r="C113" s="10">
        <f t="shared" si="1"/>
        <v>0.10000000000000142</v>
      </c>
      <c r="D113" s="17"/>
      <c r="E113" s="17"/>
    </row>
    <row r="114" spans="1:5" x14ac:dyDescent="0.25">
      <c r="A114" s="9">
        <v>41790</v>
      </c>
      <c r="B114" s="10">
        <v>50.8</v>
      </c>
      <c r="C114" s="10">
        <f t="shared" si="1"/>
        <v>0.39999999999999858</v>
      </c>
      <c r="D114" s="17"/>
      <c r="E114" s="17"/>
    </row>
    <row r="115" spans="1:5" x14ac:dyDescent="0.25">
      <c r="A115" s="9">
        <v>41820</v>
      </c>
      <c r="B115" s="10">
        <v>51</v>
      </c>
      <c r="C115" s="10">
        <f t="shared" si="1"/>
        <v>0.20000000000000284</v>
      </c>
      <c r="D115" s="17">
        <f>IFERROR(VLOOKUP(A115,GDP!$A:$H,4,FALSE),"")</f>
        <v>9.0377769586820422E-2</v>
      </c>
      <c r="E115" s="17">
        <f>IFERROR(VLOOKUP(A115,GDP!$A:$H,8,FALSE),"")</f>
        <v>6.4659118933200421E-2</v>
      </c>
    </row>
    <row r="116" spans="1:5" x14ac:dyDescent="0.25">
      <c r="A116" s="9">
        <v>41851</v>
      </c>
      <c r="B116" s="10">
        <v>51.7</v>
      </c>
      <c r="C116" s="10">
        <f t="shared" si="1"/>
        <v>0.70000000000000284</v>
      </c>
      <c r="D116" s="17"/>
      <c r="E116" s="17"/>
    </row>
    <row r="117" spans="1:5" x14ac:dyDescent="0.25">
      <c r="A117" s="9">
        <v>41882</v>
      </c>
      <c r="B117" s="10">
        <v>51.1</v>
      </c>
      <c r="C117" s="10">
        <f t="shared" si="1"/>
        <v>-0.60000000000000142</v>
      </c>
      <c r="D117" s="17"/>
      <c r="E117" s="17"/>
    </row>
    <row r="118" spans="1:5" x14ac:dyDescent="0.25">
      <c r="A118" s="9">
        <v>41912</v>
      </c>
      <c r="B118" s="10">
        <v>51.1</v>
      </c>
      <c r="C118" s="10">
        <f t="shared" si="1"/>
        <v>0</v>
      </c>
      <c r="D118" s="17">
        <f>IFERROR(VLOOKUP(A118,GDP!$A:$H,4,FALSE),"")</f>
        <v>8.7122354287501036E-2</v>
      </c>
      <c r="E118" s="17">
        <f>IFERROR(VLOOKUP(A118,GDP!$A:$H,8,FALSE),"")</f>
        <v>6.7836659438342606E-2</v>
      </c>
    </row>
    <row r="119" spans="1:5" x14ac:dyDescent="0.25">
      <c r="A119" s="9">
        <v>41943</v>
      </c>
      <c r="B119" s="10">
        <v>50.8</v>
      </c>
      <c r="C119" s="10">
        <f t="shared" si="1"/>
        <v>-0.30000000000000426</v>
      </c>
      <c r="D119" s="17"/>
      <c r="E119" s="17"/>
    </row>
    <row r="120" spans="1:5" x14ac:dyDescent="0.25">
      <c r="A120" s="9">
        <v>41973</v>
      </c>
      <c r="B120" s="10">
        <v>50.3</v>
      </c>
      <c r="C120" s="10">
        <f t="shared" si="1"/>
        <v>-0.5</v>
      </c>
      <c r="D120" s="17"/>
      <c r="E120" s="17"/>
    </row>
    <row r="121" spans="1:5" x14ac:dyDescent="0.25">
      <c r="A121" s="9">
        <v>42004</v>
      </c>
      <c r="B121" s="10">
        <v>50.1</v>
      </c>
      <c r="C121" s="10">
        <f t="shared" si="1"/>
        <v>-0.19999999999999574</v>
      </c>
      <c r="D121" s="17">
        <f>IFERROR(VLOOKUP(A121,GDP!$A:$H,4,FALSE),"")</f>
        <v>7.7823335556584716E-2</v>
      </c>
      <c r="E121" s="17">
        <f>IFERROR(VLOOKUP(A121,GDP!$A:$H,8,FALSE),"")</f>
        <v>6.0823194219721932E-2</v>
      </c>
    </row>
    <row r="122" spans="1:5" x14ac:dyDescent="0.25">
      <c r="A122" s="9">
        <v>42035</v>
      </c>
      <c r="B122" s="10">
        <v>49.8</v>
      </c>
      <c r="C122" s="10">
        <f t="shared" si="1"/>
        <v>-0.30000000000000426</v>
      </c>
      <c r="D122" s="17"/>
      <c r="E122" s="17"/>
    </row>
    <row r="123" spans="1:5" x14ac:dyDescent="0.25">
      <c r="A123" s="9">
        <v>42063</v>
      </c>
      <c r="B123" s="10">
        <v>49.9</v>
      </c>
      <c r="C123" s="10">
        <f t="shared" si="1"/>
        <v>0.10000000000000142</v>
      </c>
      <c r="D123" s="17"/>
      <c r="E123" s="17"/>
    </row>
    <row r="124" spans="1:5" x14ac:dyDescent="0.25">
      <c r="A124" s="9">
        <v>42094</v>
      </c>
      <c r="B124" s="10">
        <v>50.1</v>
      </c>
      <c r="C124" s="10">
        <f t="shared" si="1"/>
        <v>0.20000000000000284</v>
      </c>
      <c r="D124" s="17">
        <f>IFERROR(VLOOKUP(A124,GDP!$A:$H,4,FALSE),"")</f>
        <v>7.372914710023748E-2</v>
      </c>
      <c r="E124" s="17">
        <f>IFERROR(VLOOKUP(A124,GDP!$A:$H,8,FALSE),"")</f>
        <v>5.6808157953327942E-2</v>
      </c>
    </row>
    <row r="125" spans="1:5" x14ac:dyDescent="0.25">
      <c r="A125" s="9">
        <v>42124</v>
      </c>
      <c r="B125" s="10">
        <v>50.1</v>
      </c>
      <c r="C125" s="10">
        <f t="shared" si="1"/>
        <v>0</v>
      </c>
      <c r="D125" s="17"/>
      <c r="E125" s="17"/>
    </row>
    <row r="126" spans="1:5" x14ac:dyDescent="0.25">
      <c r="A126" s="9">
        <v>42155</v>
      </c>
      <c r="B126" s="10">
        <v>50.2</v>
      </c>
      <c r="C126" s="10">
        <f t="shared" si="1"/>
        <v>0.10000000000000142</v>
      </c>
      <c r="D126" s="17"/>
      <c r="E126" s="17"/>
    </row>
    <row r="127" spans="1:5" x14ac:dyDescent="0.25">
      <c r="A127" s="9">
        <v>42185</v>
      </c>
      <c r="B127" s="10">
        <v>50.2</v>
      </c>
      <c r="C127" s="10">
        <f t="shared" si="1"/>
        <v>0</v>
      </c>
      <c r="D127" s="17">
        <f>IFERROR(VLOOKUP(A127,GDP!$A:$H,4,FALSE),"")</f>
        <v>7.7066463202666524E-2</v>
      </c>
      <c r="E127" s="17">
        <f>IFERROR(VLOOKUP(A127,GDP!$A:$H,8,FALSE),"")</f>
        <v>6.115190847750096E-2</v>
      </c>
    </row>
    <row r="128" spans="1:5" x14ac:dyDescent="0.25">
      <c r="A128" s="9">
        <v>42216</v>
      </c>
      <c r="B128" s="10">
        <v>50</v>
      </c>
      <c r="C128" s="10">
        <f t="shared" si="1"/>
        <v>-0.20000000000000284</v>
      </c>
      <c r="D128" s="17"/>
      <c r="E128" s="17"/>
    </row>
    <row r="129" spans="1:5" x14ac:dyDescent="0.25">
      <c r="A129" s="9">
        <v>42247</v>
      </c>
      <c r="B129" s="10">
        <v>49.7</v>
      </c>
      <c r="C129" s="10">
        <f t="shared" si="1"/>
        <v>-0.29999999999999716</v>
      </c>
      <c r="D129" s="17"/>
      <c r="E129" s="17"/>
    </row>
    <row r="130" spans="1:5" x14ac:dyDescent="0.25">
      <c r="A130" s="9">
        <v>42277</v>
      </c>
      <c r="B130" s="10">
        <v>49.8</v>
      </c>
      <c r="C130" s="10">
        <f t="shared" si="1"/>
        <v>9.9999999999994316E-2</v>
      </c>
      <c r="D130" s="17">
        <f>IFERROR(VLOOKUP(A130,GDP!$A:$H,4,FALSE),"")</f>
        <v>6.7154244470938984E-2</v>
      </c>
      <c r="E130" s="17">
        <f>IFERROR(VLOOKUP(A130,GDP!$A:$H,8,FALSE),"")</f>
        <v>5.0337909612577558E-2</v>
      </c>
    </row>
    <row r="131" spans="1:5" x14ac:dyDescent="0.25">
      <c r="A131" s="9">
        <v>42308</v>
      </c>
      <c r="B131" s="10">
        <v>49.8</v>
      </c>
      <c r="C131" s="10">
        <f t="shared" si="1"/>
        <v>0</v>
      </c>
      <c r="D131" s="17"/>
      <c r="E131" s="17"/>
    </row>
    <row r="132" spans="1:5" x14ac:dyDescent="0.25">
      <c r="A132" s="9">
        <v>42338</v>
      </c>
      <c r="B132" s="10">
        <v>49.6</v>
      </c>
      <c r="C132" s="10">
        <f t="shared" ref="C132:C195" si="2">B132-B131</f>
        <v>-0.19999999999999574</v>
      </c>
      <c r="D132" s="17"/>
      <c r="E132" s="17"/>
    </row>
    <row r="133" spans="1:5" x14ac:dyDescent="0.25">
      <c r="A133" s="9">
        <v>42369</v>
      </c>
      <c r="B133" s="10">
        <v>49.7</v>
      </c>
      <c r="C133" s="10">
        <f t="shared" si="2"/>
        <v>0.10000000000000142</v>
      </c>
      <c r="D133" s="17">
        <f>IFERROR(VLOOKUP(A133,GDP!$A:$H,4,FALSE),"")</f>
        <v>6.4945371010939112E-2</v>
      </c>
      <c r="E133" s="17">
        <f>IFERROR(VLOOKUP(A133,GDP!$A:$H,8,FALSE),"")</f>
        <v>4.7127171251201139E-2</v>
      </c>
    </row>
    <row r="134" spans="1:5" x14ac:dyDescent="0.25">
      <c r="A134" s="9">
        <v>42400</v>
      </c>
      <c r="B134" s="10">
        <v>49.4</v>
      </c>
      <c r="C134" s="10">
        <f t="shared" si="2"/>
        <v>-0.30000000000000426</v>
      </c>
      <c r="D134" s="17"/>
      <c r="E134" s="17"/>
    </row>
    <row r="135" spans="1:5" x14ac:dyDescent="0.25">
      <c r="A135" s="9">
        <v>42429</v>
      </c>
      <c r="B135" s="10">
        <v>49</v>
      </c>
      <c r="C135" s="10">
        <f t="shared" si="2"/>
        <v>-0.39999999999999858</v>
      </c>
      <c r="D135" s="17"/>
      <c r="E135" s="17"/>
    </row>
    <row r="136" spans="1:5" x14ac:dyDescent="0.25">
      <c r="A136" s="9">
        <v>42460</v>
      </c>
      <c r="B136" s="10">
        <v>50.2</v>
      </c>
      <c r="C136" s="10">
        <f t="shared" si="2"/>
        <v>1.2000000000000028</v>
      </c>
      <c r="D136" s="17">
        <f>IFERROR(VLOOKUP(A136,GDP!$A:$H,4,FALSE),"")</f>
        <v>7.4581557637098284E-2</v>
      </c>
      <c r="E136" s="17">
        <f>IFERROR(VLOOKUP(A136,GDP!$A:$H,8,FALSE),"")</f>
        <v>4.9293299892705367E-2</v>
      </c>
    </row>
    <row r="137" spans="1:5" x14ac:dyDescent="0.25">
      <c r="A137" s="9">
        <v>42490</v>
      </c>
      <c r="B137" s="10">
        <v>50.1</v>
      </c>
      <c r="C137" s="10">
        <f t="shared" si="2"/>
        <v>-0.10000000000000142</v>
      </c>
      <c r="D137" s="17"/>
      <c r="E137" s="17"/>
    </row>
    <row r="138" spans="1:5" x14ac:dyDescent="0.25">
      <c r="A138" s="9">
        <v>42521</v>
      </c>
      <c r="B138" s="10">
        <v>50.1</v>
      </c>
      <c r="C138" s="10">
        <f t="shared" si="2"/>
        <v>0</v>
      </c>
      <c r="D138" s="17"/>
      <c r="E138" s="17"/>
    </row>
    <row r="139" spans="1:5" x14ac:dyDescent="0.25">
      <c r="A139" s="9">
        <v>42551</v>
      </c>
      <c r="B139" s="10">
        <v>50</v>
      </c>
      <c r="C139" s="10">
        <f t="shared" si="2"/>
        <v>-0.10000000000000142</v>
      </c>
      <c r="D139" s="17">
        <f>IFERROR(VLOOKUP(A139,GDP!$A:$H,4,FALSE),"")</f>
        <v>7.6289070820060756E-2</v>
      </c>
      <c r="E139" s="17">
        <f>IFERROR(VLOOKUP(A139,GDP!$A:$H,8,FALSE),"")</f>
        <v>5.5184540018935024E-2</v>
      </c>
    </row>
    <row r="140" spans="1:5" x14ac:dyDescent="0.25">
      <c r="A140" s="9">
        <v>42582</v>
      </c>
      <c r="B140" s="10">
        <v>49.9</v>
      </c>
      <c r="C140" s="10">
        <f t="shared" si="2"/>
        <v>-0.10000000000000142</v>
      </c>
      <c r="D140" s="17"/>
      <c r="E140" s="17"/>
    </row>
    <row r="141" spans="1:5" x14ac:dyDescent="0.25">
      <c r="A141" s="9">
        <v>42613</v>
      </c>
      <c r="B141" s="10">
        <v>50.4</v>
      </c>
      <c r="C141" s="10">
        <f t="shared" si="2"/>
        <v>0.5</v>
      </c>
      <c r="D141" s="17"/>
      <c r="E141" s="17"/>
    </row>
    <row r="142" spans="1:5" x14ac:dyDescent="0.25">
      <c r="A142" s="9">
        <v>42643</v>
      </c>
      <c r="B142" s="10">
        <v>50.4</v>
      </c>
      <c r="C142" s="10">
        <f t="shared" si="2"/>
        <v>0</v>
      </c>
      <c r="D142" s="17">
        <f>IFERROR(VLOOKUP(A142,GDP!$A:$H,4,FALSE),"")</f>
        <v>8.1614313210194744E-2</v>
      </c>
      <c r="E142" s="17">
        <f>IFERROR(VLOOKUP(A142,GDP!$A:$H,8,FALSE),"")</f>
        <v>5.9355480490787205E-2</v>
      </c>
    </row>
    <row r="143" spans="1:5" x14ac:dyDescent="0.25">
      <c r="A143" s="9">
        <v>42674</v>
      </c>
      <c r="B143" s="10">
        <v>51.2</v>
      </c>
      <c r="C143" s="10">
        <f t="shared" si="2"/>
        <v>0.80000000000000426</v>
      </c>
      <c r="D143" s="17"/>
      <c r="E143" s="17"/>
    </row>
    <row r="144" spans="1:5" x14ac:dyDescent="0.25">
      <c r="A144" s="9">
        <v>42704</v>
      </c>
      <c r="B144" s="10">
        <v>51.7</v>
      </c>
      <c r="C144" s="10">
        <f t="shared" si="2"/>
        <v>0.5</v>
      </c>
      <c r="D144" s="17"/>
      <c r="E144" s="17"/>
    </row>
    <row r="145" spans="1:5" x14ac:dyDescent="0.25">
      <c r="A145" s="9">
        <v>42735</v>
      </c>
      <c r="B145" s="10">
        <v>51.4</v>
      </c>
      <c r="C145" s="10">
        <f t="shared" si="2"/>
        <v>-0.30000000000000426</v>
      </c>
      <c r="D145" s="17">
        <f>IFERROR(VLOOKUP(A145,GDP!$A:$H,4,FALSE),"")</f>
        <v>9.8629142522130619E-2</v>
      </c>
      <c r="E145" s="17">
        <f>IFERROR(VLOOKUP(A145,GDP!$A:$H,8,FALSE),"")</f>
        <v>7.6005124959466652E-2</v>
      </c>
    </row>
    <row r="146" spans="1:5" x14ac:dyDescent="0.25">
      <c r="A146" s="9">
        <v>42766</v>
      </c>
      <c r="B146" s="10">
        <v>51.3</v>
      </c>
      <c r="C146" s="10">
        <f t="shared" si="2"/>
        <v>-0.10000000000000142</v>
      </c>
      <c r="D146" s="17"/>
      <c r="E146" s="17"/>
    </row>
    <row r="147" spans="1:5" x14ac:dyDescent="0.25">
      <c r="A147" s="9">
        <v>42794</v>
      </c>
      <c r="B147" s="10">
        <v>51.6</v>
      </c>
      <c r="C147" s="10">
        <f t="shared" si="2"/>
        <v>0.30000000000000426</v>
      </c>
      <c r="D147" s="17"/>
      <c r="E147" s="17"/>
    </row>
    <row r="148" spans="1:5" x14ac:dyDescent="0.25">
      <c r="A148" s="9">
        <v>42825</v>
      </c>
      <c r="B148" s="10">
        <v>51.8</v>
      </c>
      <c r="C148" s="10">
        <f t="shared" si="2"/>
        <v>0.19999999999999574</v>
      </c>
      <c r="D148" s="17">
        <f>IFERROR(VLOOKUP(A148,GDP!$A:$H,4,FALSE),"")</f>
        <v>0.11980604642571269</v>
      </c>
      <c r="E148" s="17">
        <f>IFERROR(VLOOKUP(A148,GDP!$A:$H,8,FALSE),"")</f>
        <v>0.10988521908522286</v>
      </c>
    </row>
    <row r="149" spans="1:5" x14ac:dyDescent="0.25">
      <c r="A149" s="9">
        <v>42855</v>
      </c>
      <c r="B149" s="10">
        <v>51.2</v>
      </c>
      <c r="C149" s="10">
        <f t="shared" si="2"/>
        <v>-0.59999999999999432</v>
      </c>
      <c r="D149" s="17"/>
      <c r="E149" s="17"/>
    </row>
    <row r="150" spans="1:5" x14ac:dyDescent="0.25">
      <c r="A150" s="9">
        <v>42886</v>
      </c>
      <c r="B150" s="10">
        <v>51.2</v>
      </c>
      <c r="C150" s="10">
        <f t="shared" si="2"/>
        <v>0</v>
      </c>
      <c r="D150" s="17"/>
      <c r="E150" s="17"/>
    </row>
    <row r="151" spans="1:5" x14ac:dyDescent="0.25">
      <c r="A151" s="9">
        <v>42916</v>
      </c>
      <c r="B151" s="10">
        <v>51.7</v>
      </c>
      <c r="C151" s="10">
        <f t="shared" si="2"/>
        <v>0.5</v>
      </c>
      <c r="D151" s="17">
        <f>IFERROR(VLOOKUP(A151,GDP!$A:$H,4,FALSE),"")</f>
        <v>0.11323688785843178</v>
      </c>
      <c r="E151" s="17">
        <f>IFERROR(VLOOKUP(A151,GDP!$A:$H,8,FALSE),"")</f>
        <v>9.6760627500285246E-2</v>
      </c>
    </row>
    <row r="152" spans="1:5" x14ac:dyDescent="0.25">
      <c r="A152" s="9">
        <v>42947</v>
      </c>
      <c r="B152" s="10">
        <v>51.4</v>
      </c>
      <c r="C152" s="10">
        <f t="shared" si="2"/>
        <v>-0.30000000000000426</v>
      </c>
      <c r="D152" s="17"/>
      <c r="E152" s="17"/>
    </row>
    <row r="153" spans="1:5" x14ac:dyDescent="0.25">
      <c r="A153" s="9">
        <v>42978</v>
      </c>
      <c r="B153" s="10">
        <v>51.7</v>
      </c>
      <c r="C153" s="10">
        <f t="shared" si="2"/>
        <v>0.30000000000000426</v>
      </c>
      <c r="D153" s="17"/>
      <c r="E153" s="17"/>
    </row>
    <row r="154" spans="1:5" x14ac:dyDescent="0.25">
      <c r="A154" s="9">
        <v>43008</v>
      </c>
      <c r="B154" s="10">
        <v>52.4</v>
      </c>
      <c r="C154" s="10">
        <f t="shared" si="2"/>
        <v>0.69999999999999574</v>
      </c>
      <c r="D154" s="17">
        <f>IFERROR(VLOOKUP(A154,GDP!$A:$H,4,FALSE),"")</f>
        <v>0.1140182796138014</v>
      </c>
      <c r="E154" s="17">
        <f>IFERROR(VLOOKUP(A154,GDP!$A:$H,8,FALSE),"")</f>
        <v>9.7523928093544487E-2</v>
      </c>
    </row>
    <row r="155" spans="1:5" x14ac:dyDescent="0.25">
      <c r="A155" s="9">
        <v>43039</v>
      </c>
      <c r="B155" s="10">
        <v>51.6</v>
      </c>
      <c r="C155" s="10">
        <f t="shared" si="2"/>
        <v>-0.79999999999999716</v>
      </c>
      <c r="D155" s="17"/>
      <c r="E155" s="17"/>
    </row>
    <row r="156" spans="1:5" x14ac:dyDescent="0.25">
      <c r="A156" s="9">
        <v>43069</v>
      </c>
      <c r="B156" s="10">
        <v>51.8</v>
      </c>
      <c r="C156" s="10">
        <f t="shared" si="2"/>
        <v>0.19999999999999574</v>
      </c>
      <c r="D156" s="17"/>
      <c r="E156" s="17"/>
    </row>
    <row r="157" spans="1:5" x14ac:dyDescent="0.25">
      <c r="A157" s="9">
        <v>43100</v>
      </c>
      <c r="B157" s="10">
        <v>51.6</v>
      </c>
      <c r="C157" s="10">
        <f t="shared" si="2"/>
        <v>-0.19999999999999574</v>
      </c>
      <c r="D157" s="17">
        <f>IFERROR(VLOOKUP(A157,GDP!$A:$H,4,FALSE),"")</f>
        <v>0.11278975564149651</v>
      </c>
      <c r="E157" s="17">
        <f>IFERROR(VLOOKUP(A157,GDP!$A:$H,8,FALSE),"")</f>
        <v>9.4125338814514681E-2</v>
      </c>
    </row>
    <row r="158" spans="1:5" x14ac:dyDescent="0.25">
      <c r="A158" s="9">
        <v>43131</v>
      </c>
      <c r="B158" s="10">
        <v>51.3</v>
      </c>
      <c r="C158" s="10">
        <f t="shared" si="2"/>
        <v>-0.30000000000000426</v>
      </c>
      <c r="D158" s="17"/>
      <c r="E158" s="17"/>
    </row>
    <row r="159" spans="1:5" x14ac:dyDescent="0.25">
      <c r="A159" s="9">
        <v>43159</v>
      </c>
      <c r="B159" s="10">
        <v>50.3</v>
      </c>
      <c r="C159" s="10">
        <f t="shared" si="2"/>
        <v>-1</v>
      </c>
      <c r="D159" s="17"/>
      <c r="E159" s="17"/>
    </row>
    <row r="160" spans="1:5" x14ac:dyDescent="0.25">
      <c r="A160" s="9">
        <v>43190</v>
      </c>
      <c r="B160" s="10">
        <v>51.5</v>
      </c>
      <c r="C160" s="10">
        <f t="shared" si="2"/>
        <v>1.2000000000000028</v>
      </c>
      <c r="D160" s="17">
        <f>IFERROR(VLOOKUP(A160,GDP!$A:$H,4,FALSE),"")</f>
        <v>0.1108937980740945</v>
      </c>
      <c r="E160" s="17">
        <f>IFERROR(VLOOKUP(A160,GDP!$A:$H,8,FALSE),"")</f>
        <v>9.018144954258811E-2</v>
      </c>
    </row>
    <row r="161" spans="1:5" x14ac:dyDescent="0.25">
      <c r="A161" s="9">
        <v>43220</v>
      </c>
      <c r="B161" s="10">
        <v>51.4</v>
      </c>
      <c r="C161" s="10">
        <f t="shared" si="2"/>
        <v>-0.10000000000000142</v>
      </c>
      <c r="D161" s="17"/>
      <c r="E161" s="17"/>
    </row>
    <row r="162" spans="1:5" x14ac:dyDescent="0.25">
      <c r="A162" s="9">
        <v>43251</v>
      </c>
      <c r="B162" s="10">
        <v>51.9</v>
      </c>
      <c r="C162" s="10">
        <f t="shared" si="2"/>
        <v>0.5</v>
      </c>
      <c r="D162" s="17"/>
      <c r="E162" s="17"/>
    </row>
    <row r="163" spans="1:5" x14ac:dyDescent="0.25">
      <c r="A163" s="9">
        <v>43281</v>
      </c>
      <c r="B163" s="10">
        <v>51.5</v>
      </c>
      <c r="C163" s="10">
        <f t="shared" si="2"/>
        <v>-0.39999999999999858</v>
      </c>
      <c r="D163" s="17">
        <f>IFERROR(VLOOKUP(A163,GDP!$A:$H,4,FALSE),"")</f>
        <v>0.10899661946528449</v>
      </c>
      <c r="E163" s="17">
        <f>IFERROR(VLOOKUP(A163,GDP!$A:$H,8,FALSE),"")</f>
        <v>9.159114530808643E-2</v>
      </c>
    </row>
    <row r="164" spans="1:5" x14ac:dyDescent="0.25">
      <c r="A164" s="9">
        <v>43312</v>
      </c>
      <c r="B164" s="10">
        <v>51.2</v>
      </c>
      <c r="C164" s="10">
        <f t="shared" si="2"/>
        <v>-0.29999999999999716</v>
      </c>
      <c r="D164" s="17"/>
      <c r="E164" s="17"/>
    </row>
    <row r="165" spans="1:5" x14ac:dyDescent="0.25">
      <c r="A165" s="9">
        <v>43343</v>
      </c>
      <c r="B165" s="10">
        <v>51.3</v>
      </c>
      <c r="C165" s="10">
        <f t="shared" si="2"/>
        <v>9.9999999999994316E-2</v>
      </c>
      <c r="D165" s="17"/>
      <c r="E165" s="17"/>
    </row>
    <row r="166" spans="1:5" x14ac:dyDescent="0.25">
      <c r="A166" s="9">
        <v>43373</v>
      </c>
      <c r="B166" s="10">
        <v>50.8</v>
      </c>
      <c r="C166" s="10">
        <f t="shared" si="2"/>
        <v>-0.5</v>
      </c>
      <c r="D166" s="17">
        <f>IFERROR(VLOOKUP(A166,GDP!$A:$H,4,FALSE),"")</f>
        <v>0.10190831963825242</v>
      </c>
      <c r="E166" s="17">
        <f>IFERROR(VLOOKUP(A166,GDP!$A:$H,8,FALSE),"")</f>
        <v>7.7083125314886036E-2</v>
      </c>
    </row>
    <row r="167" spans="1:5" x14ac:dyDescent="0.25">
      <c r="A167" s="9">
        <v>43404</v>
      </c>
      <c r="B167" s="10">
        <v>50.2</v>
      </c>
      <c r="C167" s="10">
        <f t="shared" si="2"/>
        <v>-0.59999999999999432</v>
      </c>
      <c r="D167" s="17"/>
      <c r="E167" s="17"/>
    </row>
    <row r="168" spans="1:5" x14ac:dyDescent="0.25">
      <c r="A168" s="9">
        <v>43434</v>
      </c>
      <c r="B168" s="10">
        <v>50</v>
      </c>
      <c r="C168" s="10">
        <f t="shared" si="2"/>
        <v>-0.20000000000000284</v>
      </c>
      <c r="D168" s="17"/>
      <c r="E168" s="17"/>
    </row>
    <row r="169" spans="1:5" x14ac:dyDescent="0.25">
      <c r="A169" s="9">
        <v>43465</v>
      </c>
      <c r="B169" s="10">
        <v>49.4</v>
      </c>
      <c r="C169" s="10">
        <f t="shared" si="2"/>
        <v>-0.60000000000000142</v>
      </c>
      <c r="D169" s="17">
        <f>IFERROR(VLOOKUP(A169,GDP!$A:$H,4,FALSE),"")</f>
        <v>9.9309047707437426E-2</v>
      </c>
      <c r="E169" s="17">
        <f>IFERROR(VLOOKUP(A169,GDP!$A:$H,8,FALSE),"")</f>
        <v>7.9930216170367441E-2</v>
      </c>
    </row>
    <row r="170" spans="1:5" x14ac:dyDescent="0.25">
      <c r="A170" s="9">
        <v>43496</v>
      </c>
      <c r="B170" s="10">
        <v>49.5</v>
      </c>
      <c r="C170" s="10">
        <f t="shared" si="2"/>
        <v>0.10000000000000142</v>
      </c>
      <c r="D170" s="17"/>
      <c r="E170" s="17"/>
    </row>
    <row r="171" spans="1:5" x14ac:dyDescent="0.25">
      <c r="A171" s="9">
        <v>43524</v>
      </c>
      <c r="B171" s="10">
        <v>49.2</v>
      </c>
      <c r="C171" s="10">
        <f t="shared" si="2"/>
        <v>-0.29999999999999716</v>
      </c>
      <c r="D171" s="17"/>
      <c r="E171" s="17"/>
    </row>
    <row r="172" spans="1:5" x14ac:dyDescent="0.25">
      <c r="A172" s="9">
        <v>43555</v>
      </c>
      <c r="B172" s="10">
        <v>50.5</v>
      </c>
      <c r="C172" s="10">
        <f t="shared" si="2"/>
        <v>1.2999999999999972</v>
      </c>
      <c r="D172" s="17">
        <f>IFERROR(VLOOKUP(A172,GDP!$A:$H,4,FALSE),"")</f>
        <v>7.4900623998629845E-2</v>
      </c>
      <c r="E172" s="17">
        <f>IFERROR(VLOOKUP(A172,GDP!$A:$H,8,FALSE),"")</f>
        <v>5.1652397542671036E-2</v>
      </c>
    </row>
    <row r="173" spans="1:5" x14ac:dyDescent="0.25">
      <c r="A173" s="9">
        <v>43585</v>
      </c>
      <c r="B173" s="10">
        <v>50.1</v>
      </c>
      <c r="C173" s="10">
        <f t="shared" si="2"/>
        <v>-0.39999999999999858</v>
      </c>
      <c r="D173" s="17"/>
      <c r="E173" s="17"/>
    </row>
    <row r="174" spans="1:5" x14ac:dyDescent="0.25">
      <c r="A174" s="9">
        <v>43616</v>
      </c>
      <c r="B174" s="10">
        <v>49.4</v>
      </c>
      <c r="C174" s="10">
        <f t="shared" si="2"/>
        <v>-0.70000000000000284</v>
      </c>
      <c r="D174" s="17"/>
      <c r="E174" s="17"/>
    </row>
    <row r="175" spans="1:5" x14ac:dyDescent="0.25">
      <c r="A175" s="9">
        <v>43646</v>
      </c>
      <c r="B175" s="10">
        <v>49.4</v>
      </c>
      <c r="C175" s="10">
        <f t="shared" si="2"/>
        <v>0</v>
      </c>
      <c r="D175" s="17">
        <f>IFERROR(VLOOKUP(A175,GDP!$A:$H,4,FALSE),"")</f>
        <v>7.8318573402118785E-2</v>
      </c>
      <c r="E175" s="17">
        <f>IFERROR(VLOOKUP(A175,GDP!$A:$H,8,FALSE),"")</f>
        <v>4.9730926028627831E-2</v>
      </c>
    </row>
    <row r="176" spans="1:5" x14ac:dyDescent="0.25">
      <c r="A176" s="9">
        <v>43677</v>
      </c>
      <c r="B176" s="10">
        <v>49.7</v>
      </c>
      <c r="C176" s="10">
        <f t="shared" si="2"/>
        <v>0.30000000000000426</v>
      </c>
      <c r="D176" s="17"/>
      <c r="E176" s="17"/>
    </row>
    <row r="177" spans="1:5" x14ac:dyDescent="0.25">
      <c r="A177" s="9">
        <v>43708</v>
      </c>
      <c r="B177" s="10">
        <v>49.5</v>
      </c>
      <c r="C177" s="10">
        <f t="shared" si="2"/>
        <v>-0.20000000000000284</v>
      </c>
      <c r="D177" s="17"/>
      <c r="E177" s="17"/>
    </row>
    <row r="178" spans="1:5" x14ac:dyDescent="0.25">
      <c r="A178" s="9">
        <v>43738</v>
      </c>
      <c r="B178" s="10">
        <v>49.8</v>
      </c>
      <c r="C178" s="10">
        <f t="shared" si="2"/>
        <v>0.29999999999999716</v>
      </c>
      <c r="D178" s="17">
        <f>IFERROR(VLOOKUP(A178,GDP!$A:$H,4,FALSE),"")</f>
        <v>7.0677255460406485E-2</v>
      </c>
      <c r="E178" s="17">
        <f>IFERROR(VLOOKUP(A178,GDP!$A:$H,8,FALSE),"")</f>
        <v>3.919011716588261E-2</v>
      </c>
    </row>
    <row r="179" spans="1:5" x14ac:dyDescent="0.25">
      <c r="A179" s="9">
        <v>43769</v>
      </c>
      <c r="B179" s="10">
        <v>49.3</v>
      </c>
      <c r="C179" s="10">
        <f t="shared" si="2"/>
        <v>-0.5</v>
      </c>
      <c r="D179" s="17"/>
      <c r="E179" s="17"/>
    </row>
    <row r="180" spans="1:5" x14ac:dyDescent="0.25">
      <c r="A180" s="9">
        <v>43799</v>
      </c>
      <c r="B180" s="10">
        <v>50.2</v>
      </c>
      <c r="C180" s="10">
        <f t="shared" si="2"/>
        <v>0.90000000000000568</v>
      </c>
      <c r="D180" s="17"/>
      <c r="E180" s="17"/>
    </row>
    <row r="181" spans="1:5" x14ac:dyDescent="0.25">
      <c r="A181" s="9">
        <v>43830</v>
      </c>
      <c r="B181" s="10">
        <v>50.2</v>
      </c>
      <c r="C181" s="10">
        <f t="shared" si="2"/>
        <v>0</v>
      </c>
      <c r="D181" s="17">
        <f>IFERROR(VLOOKUP(A181,GDP!$A:$H,4,FALSE),"")</f>
        <v>6.9507269649536907E-2</v>
      </c>
      <c r="E181" s="17">
        <f>IFERROR(VLOOKUP(A181,GDP!$A:$H,8,FALSE),"")</f>
        <v>2.3665749444651496E-2</v>
      </c>
    </row>
    <row r="182" spans="1:5" x14ac:dyDescent="0.25">
      <c r="A182" s="9">
        <v>43861</v>
      </c>
      <c r="B182" s="10">
        <v>50</v>
      </c>
      <c r="C182" s="10">
        <f t="shared" si="2"/>
        <v>-0.20000000000000284</v>
      </c>
      <c r="D182" s="17"/>
      <c r="E182" s="17"/>
    </row>
    <row r="183" spans="1:5" x14ac:dyDescent="0.25">
      <c r="A183" s="9">
        <v>43890</v>
      </c>
      <c r="B183" s="10">
        <v>35.700000000000003</v>
      </c>
      <c r="C183" s="10">
        <f t="shared" si="2"/>
        <v>-14.299999999999997</v>
      </c>
      <c r="D183" s="17"/>
      <c r="E183" s="17"/>
    </row>
    <row r="184" spans="1:5" x14ac:dyDescent="0.25">
      <c r="A184" s="9">
        <v>43921</v>
      </c>
      <c r="B184" s="10">
        <v>52</v>
      </c>
      <c r="C184" s="10">
        <f t="shared" si="2"/>
        <v>16.299999999999997</v>
      </c>
      <c r="D184" s="17">
        <f>IFERROR(VLOOKUP(A184,GDP!$A:$H,4,FALSE),"")</f>
        <v>-5.2684024325833856E-2</v>
      </c>
      <c r="E184" s="17">
        <f>IFERROR(VLOOKUP(A184,GDP!$A:$H,8,FALSE),"")</f>
        <v>-9.2261751407978765E-2</v>
      </c>
    </row>
    <row r="185" spans="1:5" x14ac:dyDescent="0.25">
      <c r="A185" s="9">
        <v>43951</v>
      </c>
      <c r="B185" s="10">
        <v>50.8</v>
      </c>
      <c r="C185" s="10">
        <f t="shared" si="2"/>
        <v>-1.2000000000000028</v>
      </c>
      <c r="D185" s="17"/>
      <c r="E185" s="17"/>
    </row>
    <row r="186" spans="1:5" x14ac:dyDescent="0.25">
      <c r="A186" s="9">
        <v>43982</v>
      </c>
      <c r="B186" s="10">
        <v>50.6</v>
      </c>
      <c r="C186" s="10">
        <f t="shared" si="2"/>
        <v>-0.19999999999999574</v>
      </c>
      <c r="D186" s="17"/>
      <c r="E186" s="17"/>
    </row>
    <row r="187" spans="1:5" x14ac:dyDescent="0.25">
      <c r="A187" s="9">
        <v>44012</v>
      </c>
      <c r="B187" s="10">
        <v>50.9</v>
      </c>
      <c r="C187" s="10">
        <f t="shared" si="2"/>
        <v>0.29999999999999716</v>
      </c>
      <c r="D187" s="17">
        <f>IFERROR(VLOOKUP(A187,GDP!$A:$H,4,FALSE),"")</f>
        <v>3.0983103287500757E-2</v>
      </c>
      <c r="E187" s="17">
        <f>IFERROR(VLOOKUP(A187,GDP!$A:$H,8,FALSE),"")</f>
        <v>5.9260905267017883E-3</v>
      </c>
    </row>
    <row r="188" spans="1:5" x14ac:dyDescent="0.25">
      <c r="A188" s="9">
        <v>44043</v>
      </c>
      <c r="B188" s="10">
        <v>51.1</v>
      </c>
      <c r="C188" s="10">
        <f t="shared" si="2"/>
        <v>0.20000000000000284</v>
      </c>
      <c r="D188" s="17"/>
      <c r="E188" s="17"/>
    </row>
    <row r="189" spans="1:5" x14ac:dyDescent="0.25">
      <c r="A189" s="9">
        <v>44074</v>
      </c>
      <c r="B189" s="10">
        <v>51</v>
      </c>
      <c r="C189" s="10">
        <f t="shared" si="2"/>
        <v>-0.10000000000000142</v>
      </c>
      <c r="D189" s="17"/>
      <c r="E189" s="17"/>
    </row>
    <row r="190" spans="1:5" x14ac:dyDescent="0.25">
      <c r="A190" s="9">
        <v>44104</v>
      </c>
      <c r="B190" s="10">
        <v>51.5</v>
      </c>
      <c r="C190" s="10">
        <f t="shared" si="2"/>
        <v>0.5</v>
      </c>
      <c r="D190" s="17">
        <f>IFERROR(VLOOKUP(A190,GDP!$A:$H,4,FALSE),"")</f>
        <v>5.5487772574222438E-2</v>
      </c>
      <c r="E190" s="17">
        <f>IFERROR(VLOOKUP(A190,GDP!$A:$H,8,FALSE),"")</f>
        <v>3.8060500406656095E-2</v>
      </c>
    </row>
    <row r="191" spans="1:5" x14ac:dyDescent="0.25">
      <c r="A191" s="9">
        <v>44135</v>
      </c>
      <c r="B191" s="10">
        <v>51.4</v>
      </c>
      <c r="C191" s="10">
        <f t="shared" si="2"/>
        <v>-0.10000000000000142</v>
      </c>
      <c r="D191" s="17"/>
      <c r="E191" s="17"/>
    </row>
    <row r="192" spans="1:5" x14ac:dyDescent="0.25">
      <c r="A192" s="9">
        <v>44165</v>
      </c>
      <c r="B192" s="10">
        <v>52.1</v>
      </c>
      <c r="C192" s="10">
        <f t="shared" si="2"/>
        <v>0.70000000000000284</v>
      </c>
      <c r="D192" s="17"/>
      <c r="E192" s="17"/>
    </row>
    <row r="193" spans="1:5" x14ac:dyDescent="0.25">
      <c r="A193" s="9">
        <v>44196</v>
      </c>
      <c r="B193" s="10">
        <v>51.9</v>
      </c>
      <c r="C193" s="10">
        <f t="shared" si="2"/>
        <v>-0.20000000000000284</v>
      </c>
      <c r="D193" s="17">
        <f>IFERROR(VLOOKUP(A193,GDP!$A:$H,4,FALSE),"")</f>
        <v>7.0447763350891313E-2</v>
      </c>
      <c r="E193" s="17">
        <f>IFERROR(VLOOKUP(A193,GDP!$A:$H,8,FALSE),"")</f>
        <v>6.8682761912851165E-2</v>
      </c>
    </row>
    <row r="194" spans="1:5" x14ac:dyDescent="0.25">
      <c r="A194" s="9">
        <v>44227</v>
      </c>
      <c r="B194" s="10">
        <v>51.3</v>
      </c>
      <c r="C194" s="10">
        <f t="shared" si="2"/>
        <v>-0.60000000000000142</v>
      </c>
      <c r="D194" s="17"/>
      <c r="E194" s="17"/>
    </row>
    <row r="195" spans="1:5" x14ac:dyDescent="0.25">
      <c r="A195" s="9">
        <v>44255</v>
      </c>
      <c r="B195" s="10">
        <v>50.6</v>
      </c>
      <c r="C195" s="10">
        <f t="shared" si="2"/>
        <v>-0.69999999999999574</v>
      </c>
      <c r="D195" s="17"/>
      <c r="E195" s="1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C730-368D-4EB9-BE9E-F9BFA62640F4}">
  <dimension ref="A1:E245"/>
  <sheetViews>
    <sheetView tabSelected="1" zoomScale="175" zoomScaleNormal="175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9.5703125" style="12" bestFit="1" customWidth="1"/>
    <col min="2" max="2" width="15.7109375" style="44" customWidth="1"/>
    <col min="3" max="3" width="21.140625" style="13" customWidth="1"/>
    <col min="4" max="4" width="14.85546875" style="18" customWidth="1"/>
    <col min="5" max="5" width="19.140625" style="18" customWidth="1"/>
  </cols>
  <sheetData>
    <row r="1" spans="1:5" ht="29.25" customHeight="1" x14ac:dyDescent="0.25">
      <c r="A1" s="8" t="s">
        <v>0</v>
      </c>
      <c r="B1" s="7" t="s">
        <v>32</v>
      </c>
      <c r="C1" s="7" t="s">
        <v>34</v>
      </c>
      <c r="D1" s="19" t="s">
        <v>19</v>
      </c>
      <c r="E1" s="19" t="s">
        <v>20</v>
      </c>
    </row>
    <row r="2" spans="1:5" x14ac:dyDescent="0.25">
      <c r="A2" s="9">
        <v>38383</v>
      </c>
      <c r="B2" s="10">
        <v>52.1</v>
      </c>
      <c r="C2" s="10"/>
      <c r="D2" s="17"/>
      <c r="E2" s="17"/>
    </row>
    <row r="3" spans="1:5" x14ac:dyDescent="0.25">
      <c r="A3" s="9">
        <v>38411</v>
      </c>
      <c r="B3" s="10">
        <v>52.9</v>
      </c>
      <c r="C3" s="10">
        <f>B3-B2</f>
        <v>0.79999999999999716</v>
      </c>
      <c r="D3" s="17"/>
      <c r="E3" s="17"/>
    </row>
    <row r="4" spans="1:5" x14ac:dyDescent="0.25">
      <c r="A4" s="9">
        <v>38442</v>
      </c>
      <c r="B4" s="10">
        <v>55.2</v>
      </c>
      <c r="C4" s="10">
        <f t="shared" ref="C4:C67" si="0">B4-B3</f>
        <v>2.3000000000000043</v>
      </c>
      <c r="D4" s="17">
        <f>IFERROR(VLOOKUP(A4,GDP!$A:$H,4,FALSE),"")</f>
        <v>0.1710455469161607</v>
      </c>
      <c r="E4" s="17">
        <f>IFERROR(VLOOKUP(A4,GDP!$A:$H,8,FALSE),"")</f>
        <v>0.14138765773363082</v>
      </c>
    </row>
    <row r="5" spans="1:5" x14ac:dyDescent="0.25">
      <c r="A5" s="9">
        <v>38472</v>
      </c>
      <c r="B5" s="10">
        <v>54.4</v>
      </c>
      <c r="C5" s="10">
        <f t="shared" si="0"/>
        <v>-0.80000000000000426</v>
      </c>
      <c r="D5" s="17"/>
      <c r="E5" s="17"/>
    </row>
    <row r="6" spans="1:5" x14ac:dyDescent="0.25">
      <c r="A6" s="9">
        <v>38503</v>
      </c>
      <c r="B6" s="10">
        <v>53.3</v>
      </c>
      <c r="C6" s="10">
        <f t="shared" si="0"/>
        <v>-1.1000000000000014</v>
      </c>
      <c r="D6" s="17"/>
      <c r="E6" s="17"/>
    </row>
    <row r="7" spans="1:5" x14ac:dyDescent="0.25">
      <c r="A7" s="9">
        <v>38533</v>
      </c>
      <c r="B7" s="10">
        <v>51</v>
      </c>
      <c r="C7" s="10">
        <f t="shared" si="0"/>
        <v>-2.2999999999999972</v>
      </c>
      <c r="D7" s="17">
        <f>IFERROR(VLOOKUP(A7,GDP!$A:$H,4,FALSE),"")</f>
        <v>0.15742051843889526</v>
      </c>
      <c r="E7" s="17">
        <f>IFERROR(VLOOKUP(A7,GDP!$A:$H,8,FALSE),"")</f>
        <v>0.13944663180914429</v>
      </c>
    </row>
    <row r="8" spans="1:5" x14ac:dyDescent="0.25">
      <c r="A8" s="9">
        <v>38564</v>
      </c>
      <c r="B8" s="10">
        <v>51.5</v>
      </c>
      <c r="C8" s="10">
        <f t="shared" si="0"/>
        <v>0.5</v>
      </c>
      <c r="D8" s="17"/>
      <c r="E8" s="17"/>
    </row>
    <row r="9" spans="1:5" x14ac:dyDescent="0.25">
      <c r="A9" s="9">
        <v>38595</v>
      </c>
      <c r="B9" s="10">
        <v>50.6</v>
      </c>
      <c r="C9" s="10">
        <f t="shared" si="0"/>
        <v>-0.89999999999999858</v>
      </c>
      <c r="D9" s="17"/>
      <c r="E9" s="17"/>
    </row>
    <row r="10" spans="1:5" x14ac:dyDescent="0.25">
      <c r="A10" s="9">
        <v>38625</v>
      </c>
      <c r="B10" s="10">
        <v>50.9</v>
      </c>
      <c r="C10" s="10">
        <f t="shared" si="0"/>
        <v>0.29999999999999716</v>
      </c>
      <c r="D10" s="17">
        <f>IFERROR(VLOOKUP(A10,GDP!$A:$H,4,FALSE),"")</f>
        <v>0.14795842790586566</v>
      </c>
      <c r="E10" s="17">
        <f>IFERROR(VLOOKUP(A10,GDP!$A:$H,8,FALSE),"")</f>
        <v>0.13800179739800944</v>
      </c>
    </row>
    <row r="11" spans="1:5" x14ac:dyDescent="0.25">
      <c r="A11" s="9">
        <v>38656</v>
      </c>
      <c r="B11" s="10">
        <v>50.1</v>
      </c>
      <c r="C11" s="10">
        <f t="shared" si="0"/>
        <v>-0.79999999999999716</v>
      </c>
      <c r="D11" s="17"/>
      <c r="E11" s="17"/>
    </row>
    <row r="12" spans="1:5" x14ac:dyDescent="0.25">
      <c r="A12" s="9">
        <v>38686</v>
      </c>
      <c r="B12" s="10">
        <v>49.8</v>
      </c>
      <c r="C12" s="10">
        <f t="shared" si="0"/>
        <v>-0.30000000000000426</v>
      </c>
      <c r="D12" s="17"/>
      <c r="E12" s="17"/>
    </row>
    <row r="13" spans="1:5" x14ac:dyDescent="0.25">
      <c r="A13" s="9">
        <v>38717</v>
      </c>
      <c r="B13" s="10">
        <v>50.1</v>
      </c>
      <c r="C13" s="10">
        <f t="shared" si="0"/>
        <v>0.30000000000000426</v>
      </c>
      <c r="D13" s="17">
        <f>IFERROR(VLOOKUP(A13,GDP!$A:$H,4,FALSE),"")</f>
        <v>0.15586288345264632</v>
      </c>
      <c r="E13" s="17">
        <f>IFERROR(VLOOKUP(A13,GDP!$A:$H,8,FALSE),"")</f>
        <v>0.13786242741344035</v>
      </c>
    </row>
    <row r="14" spans="1:5" x14ac:dyDescent="0.25">
      <c r="A14" s="9">
        <v>38748</v>
      </c>
      <c r="B14" s="10">
        <v>50.2</v>
      </c>
      <c r="C14" s="10">
        <f t="shared" si="0"/>
        <v>0.10000000000000142</v>
      </c>
      <c r="D14" s="17"/>
      <c r="E14" s="17"/>
    </row>
    <row r="15" spans="1:5" x14ac:dyDescent="0.25">
      <c r="A15" s="9">
        <v>38776</v>
      </c>
      <c r="B15" s="10">
        <v>50.7</v>
      </c>
      <c r="C15" s="10">
        <f t="shared" si="0"/>
        <v>0.5</v>
      </c>
      <c r="D15" s="17"/>
      <c r="E15" s="17"/>
    </row>
    <row r="16" spans="1:5" x14ac:dyDescent="0.25">
      <c r="A16" s="9">
        <v>38807</v>
      </c>
      <c r="B16" s="10">
        <v>51</v>
      </c>
      <c r="C16" s="10">
        <f t="shared" si="0"/>
        <v>0.29999999999999716</v>
      </c>
      <c r="D16" s="17">
        <f>IFERROR(VLOOKUP(A16,GDP!$A:$H,4,FALSE),"")</f>
        <v>0.16378391874086895</v>
      </c>
      <c r="E16" s="17">
        <f>IFERROR(VLOOKUP(A16,GDP!$A:$H,8,FALSE),"")</f>
        <v>0.1536245837706911</v>
      </c>
    </row>
    <row r="17" spans="1:5" x14ac:dyDescent="0.25">
      <c r="A17" s="9">
        <v>38837</v>
      </c>
      <c r="B17" s="10">
        <v>52.7</v>
      </c>
      <c r="C17" s="10">
        <f t="shared" si="0"/>
        <v>1.7000000000000028</v>
      </c>
      <c r="D17" s="17"/>
      <c r="E17" s="17"/>
    </row>
    <row r="18" spans="1:5" x14ac:dyDescent="0.25">
      <c r="A18" s="9">
        <v>38868</v>
      </c>
      <c r="B18" s="10">
        <v>52.8</v>
      </c>
      <c r="C18" s="10">
        <f t="shared" si="0"/>
        <v>9.9999999999994316E-2</v>
      </c>
      <c r="D18" s="17"/>
      <c r="E18" s="17"/>
    </row>
    <row r="19" spans="1:5" x14ac:dyDescent="0.25">
      <c r="A19" s="9">
        <v>38898</v>
      </c>
      <c r="B19" s="10">
        <v>52.9</v>
      </c>
      <c r="C19" s="10">
        <f t="shared" si="0"/>
        <v>0.10000000000000142</v>
      </c>
      <c r="D19" s="17">
        <f>IFERROR(VLOOKUP(A19,GDP!$A:$H,4,FALSE),"")</f>
        <v>0.17592441693028626</v>
      </c>
      <c r="E19" s="17">
        <f>IFERROR(VLOOKUP(A19,GDP!$A:$H,8,FALSE),"")</f>
        <v>0.1346927223755221</v>
      </c>
    </row>
    <row r="20" spans="1:5" x14ac:dyDescent="0.25">
      <c r="A20" s="9">
        <v>38929</v>
      </c>
      <c r="B20" s="10">
        <v>53</v>
      </c>
      <c r="C20" s="10">
        <f t="shared" si="0"/>
        <v>0.10000000000000142</v>
      </c>
      <c r="D20" s="17"/>
      <c r="E20" s="17"/>
    </row>
    <row r="21" spans="1:5" x14ac:dyDescent="0.25">
      <c r="A21" s="9">
        <v>38960</v>
      </c>
      <c r="B21" s="10">
        <v>52.6</v>
      </c>
      <c r="C21" s="10">
        <f t="shared" si="0"/>
        <v>-0.39999999999999858</v>
      </c>
      <c r="D21" s="17"/>
      <c r="E21" s="17"/>
    </row>
    <row r="22" spans="1:5" x14ac:dyDescent="0.25">
      <c r="A22" s="9">
        <v>38990</v>
      </c>
      <c r="B22" s="10">
        <v>52.4</v>
      </c>
      <c r="C22" s="10">
        <f t="shared" si="0"/>
        <v>-0.20000000000000284</v>
      </c>
      <c r="D22" s="17">
        <f>IFERROR(VLOOKUP(A22,GDP!$A:$H,4,FALSE),"")</f>
        <v>0.1668525926265092</v>
      </c>
      <c r="E22" s="17">
        <f>IFERROR(VLOOKUP(A22,GDP!$A:$H,8,FALSE),"")</f>
        <v>0.1147844457277396</v>
      </c>
    </row>
    <row r="23" spans="1:5" x14ac:dyDescent="0.25">
      <c r="A23" s="9">
        <v>39021</v>
      </c>
      <c r="B23" s="10">
        <v>52.1</v>
      </c>
      <c r="C23" s="10">
        <f t="shared" si="0"/>
        <v>-0.29999999999999716</v>
      </c>
      <c r="D23" s="17"/>
      <c r="E23" s="17"/>
    </row>
    <row r="24" spans="1:5" x14ac:dyDescent="0.25">
      <c r="A24" s="9">
        <v>39051</v>
      </c>
      <c r="B24" s="10">
        <v>53</v>
      </c>
      <c r="C24" s="10">
        <f t="shared" si="0"/>
        <v>0.89999999999999858</v>
      </c>
      <c r="D24" s="17"/>
      <c r="E24" s="17"/>
    </row>
    <row r="25" spans="1:5" x14ac:dyDescent="0.25">
      <c r="A25" s="9">
        <v>39082</v>
      </c>
      <c r="B25" s="10">
        <v>52.4</v>
      </c>
      <c r="C25" s="10">
        <f t="shared" si="0"/>
        <v>-0.60000000000000142</v>
      </c>
      <c r="D25" s="17">
        <f>IFERROR(VLOOKUP(A25,GDP!$A:$H,4,FALSE),"")</f>
        <v>0.1776369371103641</v>
      </c>
      <c r="E25" s="17">
        <f>IFERROR(VLOOKUP(A25,GDP!$A:$H,8,FALSE),"")</f>
        <v>0.11064673049026474</v>
      </c>
    </row>
    <row r="26" spans="1:5" x14ac:dyDescent="0.25">
      <c r="A26" s="9">
        <v>39113</v>
      </c>
      <c r="B26" s="10">
        <v>52</v>
      </c>
      <c r="C26" s="10">
        <f t="shared" si="0"/>
        <v>-0.39999999999999858</v>
      </c>
      <c r="D26" s="17"/>
      <c r="E26" s="17"/>
    </row>
    <row r="27" spans="1:5" x14ac:dyDescent="0.25">
      <c r="A27" s="9">
        <v>39141</v>
      </c>
      <c r="B27" s="10">
        <v>53</v>
      </c>
      <c r="C27" s="10">
        <f t="shared" si="0"/>
        <v>1</v>
      </c>
      <c r="D27" s="17"/>
      <c r="E27" s="17"/>
    </row>
    <row r="28" spans="1:5" x14ac:dyDescent="0.25">
      <c r="A28" s="9">
        <v>39172</v>
      </c>
      <c r="B28" s="10">
        <v>52.3</v>
      </c>
      <c r="C28" s="10">
        <f t="shared" si="0"/>
        <v>-0.70000000000000284</v>
      </c>
      <c r="D28" s="17">
        <f>IFERROR(VLOOKUP(A28,GDP!$A:$H,4,FALSE),"")</f>
        <v>0.21411715226991279</v>
      </c>
      <c r="E28" s="17">
        <f>IFERROR(VLOOKUP(A28,GDP!$A:$H,8,FALSE),"")</f>
        <v>0.13812461723340808</v>
      </c>
    </row>
    <row r="29" spans="1:5" x14ac:dyDescent="0.25">
      <c r="A29" s="9">
        <v>39202</v>
      </c>
      <c r="B29" s="10">
        <v>53.3</v>
      </c>
      <c r="C29" s="10">
        <f t="shared" si="0"/>
        <v>1</v>
      </c>
      <c r="D29" s="17"/>
      <c r="E29" s="17"/>
    </row>
    <row r="30" spans="1:5" x14ac:dyDescent="0.25">
      <c r="A30" s="9">
        <v>39233</v>
      </c>
      <c r="B30" s="10">
        <v>54.1</v>
      </c>
      <c r="C30" s="10">
        <f t="shared" si="0"/>
        <v>0.80000000000000426</v>
      </c>
      <c r="D30" s="17"/>
      <c r="E30" s="17"/>
    </row>
    <row r="31" spans="1:5" x14ac:dyDescent="0.25">
      <c r="A31" s="9">
        <v>39263</v>
      </c>
      <c r="B31" s="10">
        <v>55</v>
      </c>
      <c r="C31" s="10">
        <f t="shared" si="0"/>
        <v>0.89999999999999858</v>
      </c>
      <c r="D31" s="17">
        <f>IFERROR(VLOOKUP(A31,GDP!$A:$H,4,FALSE),"")</f>
        <v>0.22987547770882011</v>
      </c>
      <c r="E31" s="17">
        <f>IFERROR(VLOOKUP(A31,GDP!$A:$H,8,FALSE),"")</f>
        <v>0.1620395023896124</v>
      </c>
    </row>
    <row r="32" spans="1:5" x14ac:dyDescent="0.25">
      <c r="A32" s="9">
        <v>39294</v>
      </c>
      <c r="B32" s="10">
        <v>53.2</v>
      </c>
      <c r="C32" s="10">
        <f t="shared" si="0"/>
        <v>-1.7999999999999972</v>
      </c>
      <c r="D32" s="17"/>
      <c r="E32" s="17"/>
    </row>
    <row r="33" spans="1:5" x14ac:dyDescent="0.25">
      <c r="A33" s="9">
        <v>39325</v>
      </c>
      <c r="B33" s="10">
        <v>53.4</v>
      </c>
      <c r="C33" s="10">
        <f t="shared" si="0"/>
        <v>0.19999999999999574</v>
      </c>
      <c r="D33" s="17"/>
      <c r="E33" s="17"/>
    </row>
    <row r="34" spans="1:5" x14ac:dyDescent="0.25">
      <c r="A34" s="9">
        <v>39355</v>
      </c>
      <c r="B34" s="10">
        <v>55</v>
      </c>
      <c r="C34" s="10">
        <f t="shared" si="0"/>
        <v>1.6000000000000014</v>
      </c>
      <c r="D34" s="17">
        <f>IFERROR(VLOOKUP(A34,GDP!$A:$H,4,FALSE),"")</f>
        <v>0.23931992858251294</v>
      </c>
      <c r="E34" s="17">
        <f>IFERROR(VLOOKUP(A34,GDP!$A:$H,8,FALSE),"")</f>
        <v>0.16664263626275089</v>
      </c>
    </row>
    <row r="35" spans="1:5" x14ac:dyDescent="0.25">
      <c r="A35" s="9">
        <v>39386</v>
      </c>
      <c r="B35" s="10">
        <v>55.2</v>
      </c>
      <c r="C35" s="10">
        <f t="shared" si="0"/>
        <v>0.20000000000000284</v>
      </c>
      <c r="D35" s="17"/>
      <c r="E35" s="17"/>
    </row>
    <row r="36" spans="1:5" x14ac:dyDescent="0.25">
      <c r="A36" s="9">
        <v>39416</v>
      </c>
      <c r="B36" s="10">
        <v>52.8</v>
      </c>
      <c r="C36" s="10">
        <f t="shared" si="0"/>
        <v>-2.4000000000000057</v>
      </c>
      <c r="D36" s="17"/>
      <c r="E36" s="17"/>
    </row>
    <row r="37" spans="1:5" x14ac:dyDescent="0.25">
      <c r="A37" s="9">
        <v>39447</v>
      </c>
      <c r="B37" s="10">
        <v>53.3</v>
      </c>
      <c r="C37" s="10">
        <f t="shared" si="0"/>
        <v>0.5</v>
      </c>
      <c r="D37" s="17">
        <f>IFERROR(VLOOKUP(A37,GDP!$A:$H,4,FALSE),"")</f>
        <v>0.23651872948809838</v>
      </c>
      <c r="E37" s="17">
        <f>IFERROR(VLOOKUP(A37,GDP!$A:$H,8,FALSE),"")</f>
        <v>0.16165267803544525</v>
      </c>
    </row>
    <row r="38" spans="1:5" x14ac:dyDescent="0.25">
      <c r="A38" s="9">
        <v>39478</v>
      </c>
      <c r="B38" s="10">
        <v>53.2</v>
      </c>
      <c r="C38" s="10">
        <f t="shared" si="0"/>
        <v>-9.9999999999994316E-2</v>
      </c>
      <c r="D38" s="17"/>
      <c r="E38" s="17"/>
    </row>
    <row r="39" spans="1:5" x14ac:dyDescent="0.25">
      <c r="A39" s="9">
        <v>39507</v>
      </c>
      <c r="B39" s="10">
        <v>52.8</v>
      </c>
      <c r="C39" s="10">
        <f t="shared" si="0"/>
        <v>-0.40000000000000568</v>
      </c>
      <c r="D39" s="17"/>
      <c r="E39" s="17"/>
    </row>
    <row r="40" spans="1:5" x14ac:dyDescent="0.25">
      <c r="A40" s="9">
        <v>39538</v>
      </c>
      <c r="B40" s="10">
        <v>54.4</v>
      </c>
      <c r="C40" s="10">
        <f t="shared" si="0"/>
        <v>1.6000000000000014</v>
      </c>
      <c r="D40" s="17">
        <f>IFERROR(VLOOKUP(A40,GDP!$A:$H,4,FALSE),"")</f>
        <v>0.21368876105900525</v>
      </c>
      <c r="E40" s="17">
        <f>IFERROR(VLOOKUP(A40,GDP!$A:$H,8,FALSE),"")</f>
        <v>0.12137742843128274</v>
      </c>
    </row>
    <row r="41" spans="1:5" x14ac:dyDescent="0.25">
      <c r="A41" s="9">
        <v>39568</v>
      </c>
      <c r="B41" s="10">
        <v>55.4</v>
      </c>
      <c r="C41" s="10">
        <f t="shared" si="0"/>
        <v>1</v>
      </c>
      <c r="D41" s="17"/>
      <c r="E41" s="17"/>
    </row>
    <row r="42" spans="1:5" x14ac:dyDescent="0.25">
      <c r="A42" s="9">
        <v>39599</v>
      </c>
      <c r="B42" s="10">
        <v>54.7</v>
      </c>
      <c r="C42" s="10">
        <f t="shared" si="0"/>
        <v>-0.69999999999999574</v>
      </c>
      <c r="D42" s="17"/>
      <c r="E42" s="17"/>
    </row>
    <row r="43" spans="1:5" x14ac:dyDescent="0.25">
      <c r="A43" s="9">
        <v>39629</v>
      </c>
      <c r="B43" s="10">
        <v>53.3</v>
      </c>
      <c r="C43" s="10">
        <f t="shared" si="0"/>
        <v>-1.4000000000000057</v>
      </c>
      <c r="D43" s="17">
        <f>IFERROR(VLOOKUP(A43,GDP!$A:$H,4,FALSE),"")</f>
        <v>0.21503328105511454</v>
      </c>
      <c r="E43" s="17">
        <f>IFERROR(VLOOKUP(A43,GDP!$A:$H,8,FALSE),"")</f>
        <v>0.13503389433701596</v>
      </c>
    </row>
    <row r="44" spans="1:5" x14ac:dyDescent="0.25">
      <c r="A44" s="9">
        <v>39660</v>
      </c>
      <c r="B44" s="10">
        <v>53.3</v>
      </c>
      <c r="C44" s="10">
        <f t="shared" si="0"/>
        <v>0</v>
      </c>
      <c r="D44" s="17"/>
      <c r="E44" s="17"/>
    </row>
    <row r="45" spans="1:5" x14ac:dyDescent="0.25">
      <c r="A45" s="9">
        <v>39691</v>
      </c>
      <c r="B45" s="10">
        <v>49.2</v>
      </c>
      <c r="C45" s="10">
        <f t="shared" si="0"/>
        <v>-4.0999999999999943</v>
      </c>
      <c r="D45" s="17"/>
      <c r="E45" s="17"/>
    </row>
    <row r="46" spans="1:5" x14ac:dyDescent="0.25">
      <c r="A46" s="9">
        <v>39721</v>
      </c>
      <c r="B46" s="10">
        <v>47.7</v>
      </c>
      <c r="C46" s="10">
        <f t="shared" si="0"/>
        <v>-1.5</v>
      </c>
      <c r="D46" s="17">
        <f>IFERROR(VLOOKUP(A46,GDP!$A:$H,4,FALSE),"")</f>
        <v>0.1867819193720397</v>
      </c>
      <c r="E46" s="17">
        <f>IFERROR(VLOOKUP(A46,GDP!$A:$H,8,FALSE),"")</f>
        <v>0.13401421674071368</v>
      </c>
    </row>
    <row r="47" spans="1:5" x14ac:dyDescent="0.25">
      <c r="A47" s="9">
        <v>39752</v>
      </c>
      <c r="B47" s="10">
        <v>45.2</v>
      </c>
      <c r="C47" s="10">
        <f t="shared" si="0"/>
        <v>-2.5</v>
      </c>
      <c r="D47" s="17"/>
      <c r="E47" s="17"/>
    </row>
    <row r="48" spans="1:5" x14ac:dyDescent="0.25">
      <c r="A48" s="9">
        <v>39782</v>
      </c>
      <c r="B48" s="10">
        <v>40.9</v>
      </c>
      <c r="C48" s="10">
        <f t="shared" si="0"/>
        <v>-4.3000000000000043</v>
      </c>
      <c r="D48" s="17"/>
      <c r="E48" s="17"/>
    </row>
    <row r="49" spans="1:5" x14ac:dyDescent="0.25">
      <c r="A49" s="9">
        <v>39813</v>
      </c>
      <c r="B49" s="10">
        <v>41.2</v>
      </c>
      <c r="C49" s="10">
        <f t="shared" si="0"/>
        <v>0.30000000000000426</v>
      </c>
      <c r="D49" s="17">
        <f>IFERROR(VLOOKUP(A49,GDP!$A:$H,4,FALSE),"")</f>
        <v>0.12749191870272125</v>
      </c>
      <c r="E49" s="17">
        <f>IFERROR(VLOOKUP(A49,GDP!$A:$H,8,FALSE),"")</f>
        <v>0.11346205440718649</v>
      </c>
    </row>
    <row r="50" spans="1:5" x14ac:dyDescent="0.25">
      <c r="A50" s="9">
        <v>39844</v>
      </c>
      <c r="B50" s="10">
        <v>42.2</v>
      </c>
      <c r="C50" s="10">
        <f t="shared" si="0"/>
        <v>1</v>
      </c>
      <c r="D50" s="17"/>
      <c r="E50" s="17"/>
    </row>
    <row r="51" spans="1:5" x14ac:dyDescent="0.25">
      <c r="A51" s="9">
        <v>39872</v>
      </c>
      <c r="B51" s="10">
        <v>45.1</v>
      </c>
      <c r="C51" s="10">
        <f t="shared" si="0"/>
        <v>2.8999999999999986</v>
      </c>
      <c r="D51" s="17"/>
      <c r="E51" s="17"/>
    </row>
    <row r="52" spans="1:5" x14ac:dyDescent="0.25">
      <c r="A52" s="9">
        <v>39903</v>
      </c>
      <c r="B52" s="10">
        <v>44.8</v>
      </c>
      <c r="C52" s="10">
        <f t="shared" si="0"/>
        <v>-0.30000000000000426</v>
      </c>
      <c r="D52" s="17">
        <f>IFERROR(VLOOKUP(A52,GDP!$A:$H,4,FALSE),"")</f>
        <v>6.6388366756229944E-2</v>
      </c>
      <c r="E52" s="17">
        <f>IFERROR(VLOOKUP(A52,GDP!$A:$H,8,FALSE),"")</f>
        <v>7.936462270493605E-2</v>
      </c>
    </row>
    <row r="53" spans="1:5" x14ac:dyDescent="0.25">
      <c r="A53" s="9">
        <v>39933</v>
      </c>
      <c r="B53" s="10">
        <v>50.1</v>
      </c>
      <c r="C53" s="10">
        <f t="shared" si="0"/>
        <v>5.3000000000000043</v>
      </c>
      <c r="D53" s="17"/>
      <c r="E53" s="17"/>
    </row>
    <row r="54" spans="1:5" x14ac:dyDescent="0.25">
      <c r="A54" s="9">
        <v>39964</v>
      </c>
      <c r="B54" s="10">
        <v>51.2</v>
      </c>
      <c r="C54" s="10">
        <f t="shared" si="0"/>
        <v>1.1000000000000014</v>
      </c>
      <c r="D54" s="17"/>
      <c r="E54" s="17"/>
    </row>
    <row r="55" spans="1:5" x14ac:dyDescent="0.25">
      <c r="A55" s="9">
        <v>39994</v>
      </c>
      <c r="B55" s="10">
        <v>51.8</v>
      </c>
      <c r="C55" s="10">
        <f t="shared" si="0"/>
        <v>0.59999999999999432</v>
      </c>
      <c r="D55" s="17">
        <f>IFERROR(VLOOKUP(A55,GDP!$A:$H,4,FALSE),"")</f>
        <v>6.5479381744541376E-2</v>
      </c>
      <c r="E55" s="17">
        <f>IFERROR(VLOOKUP(A55,GDP!$A:$H,8,FALSE),"")</f>
        <v>8.3859547766860443E-2</v>
      </c>
    </row>
    <row r="56" spans="1:5" x14ac:dyDescent="0.25">
      <c r="A56" s="9">
        <v>40025</v>
      </c>
      <c r="B56" s="10">
        <v>52.8</v>
      </c>
      <c r="C56" s="10">
        <f t="shared" si="0"/>
        <v>1</v>
      </c>
      <c r="D56" s="17"/>
      <c r="E56" s="17"/>
    </row>
    <row r="57" spans="1:5" x14ac:dyDescent="0.25">
      <c r="A57" s="9">
        <v>40056</v>
      </c>
      <c r="B57" s="10">
        <v>55.1</v>
      </c>
      <c r="C57" s="10">
        <f t="shared" si="0"/>
        <v>2.3000000000000043</v>
      </c>
      <c r="D57" s="17"/>
      <c r="E57" s="17"/>
    </row>
    <row r="58" spans="1:5" x14ac:dyDescent="0.25">
      <c r="A58" s="9">
        <v>40086</v>
      </c>
      <c r="B58" s="10">
        <v>55</v>
      </c>
      <c r="C58" s="10">
        <f t="shared" si="0"/>
        <v>-0.10000000000000142</v>
      </c>
      <c r="D58" s="17">
        <f>IFERROR(VLOOKUP(A58,GDP!$A:$H,4,FALSE),"")</f>
        <v>8.9580293984605763E-2</v>
      </c>
      <c r="E58" s="17">
        <f>IFERROR(VLOOKUP(A58,GDP!$A:$H,8,FALSE),"")</f>
        <v>9.846693523892025E-2</v>
      </c>
    </row>
    <row r="59" spans="1:5" x14ac:dyDescent="0.25">
      <c r="A59" s="9">
        <v>40117</v>
      </c>
      <c r="B59" s="10">
        <v>55.4</v>
      </c>
      <c r="C59" s="10">
        <f t="shared" si="0"/>
        <v>0.39999999999999858</v>
      </c>
      <c r="D59" s="17"/>
      <c r="E59" s="17"/>
    </row>
    <row r="60" spans="1:5" x14ac:dyDescent="0.25">
      <c r="A60" s="9">
        <v>40147</v>
      </c>
      <c r="B60" s="10">
        <v>55.7</v>
      </c>
      <c r="C60" s="10">
        <f t="shared" si="0"/>
        <v>0.30000000000000426</v>
      </c>
      <c r="D60" s="17"/>
      <c r="E60" s="17"/>
    </row>
    <row r="61" spans="1:5" x14ac:dyDescent="0.25">
      <c r="A61" s="9">
        <v>40178</v>
      </c>
      <c r="B61" s="10">
        <v>56.1</v>
      </c>
      <c r="C61" s="10">
        <f t="shared" si="0"/>
        <v>0.39999999999999858</v>
      </c>
      <c r="D61" s="17">
        <f>IFERROR(VLOOKUP(A61,GDP!$A:$H,4,FALSE),"")</f>
        <v>0.13671856503455504</v>
      </c>
      <c r="E61" s="17">
        <f>IFERROR(VLOOKUP(A61,GDP!$A:$H,8,FALSE),"")</f>
        <v>0.11771293906985059</v>
      </c>
    </row>
    <row r="62" spans="1:5" x14ac:dyDescent="0.25">
      <c r="A62" s="9">
        <v>40209</v>
      </c>
      <c r="B62" s="10">
        <v>57.4</v>
      </c>
      <c r="C62" s="10">
        <f t="shared" si="0"/>
        <v>1.2999999999999972</v>
      </c>
      <c r="D62" s="17"/>
      <c r="E62" s="17"/>
    </row>
    <row r="63" spans="1:5" x14ac:dyDescent="0.25">
      <c r="A63" s="9">
        <v>40237</v>
      </c>
      <c r="B63" s="10">
        <v>55.8</v>
      </c>
      <c r="C63" s="10">
        <f t="shared" si="0"/>
        <v>-1.6000000000000014</v>
      </c>
      <c r="D63" s="17"/>
      <c r="E63" s="17"/>
    </row>
    <row r="64" spans="1:5" x14ac:dyDescent="0.25">
      <c r="A64" s="9">
        <v>40268</v>
      </c>
      <c r="B64" s="10">
        <v>57</v>
      </c>
      <c r="C64" s="10">
        <f t="shared" si="0"/>
        <v>1.2000000000000028</v>
      </c>
      <c r="D64" s="17">
        <f>IFERROR(VLOOKUP(A64,GDP!$A:$H,4,FALSE),"")</f>
        <v>0.18278245777191438</v>
      </c>
      <c r="E64" s="17">
        <f>IFERROR(VLOOKUP(A64,GDP!$A:$H,8,FALSE),"")</f>
        <v>0.15728622305098616</v>
      </c>
    </row>
    <row r="65" spans="1:5" x14ac:dyDescent="0.25">
      <c r="A65" s="9">
        <v>40298</v>
      </c>
      <c r="B65" s="10">
        <v>55.4</v>
      </c>
      <c r="C65" s="10">
        <f t="shared" si="0"/>
        <v>-1.6000000000000014</v>
      </c>
      <c r="D65" s="17"/>
      <c r="E65" s="17"/>
    </row>
    <row r="66" spans="1:5" x14ac:dyDescent="0.25">
      <c r="A66" s="9">
        <v>40329</v>
      </c>
      <c r="B66" s="10">
        <v>52.7</v>
      </c>
      <c r="C66" s="10">
        <f t="shared" si="0"/>
        <v>-2.6999999999999957</v>
      </c>
      <c r="D66" s="17"/>
      <c r="E66" s="17"/>
    </row>
    <row r="67" spans="1:5" x14ac:dyDescent="0.25">
      <c r="A67" s="9">
        <v>40359</v>
      </c>
      <c r="B67" s="10">
        <v>50.4</v>
      </c>
      <c r="C67" s="10">
        <f t="shared" si="0"/>
        <v>-2.3000000000000043</v>
      </c>
      <c r="D67" s="17">
        <f>IFERROR(VLOOKUP(A67,GDP!$A:$H,4,FALSE),"")</f>
        <v>0.18459968187270603</v>
      </c>
      <c r="E67" s="17">
        <f>IFERROR(VLOOKUP(A67,GDP!$A:$H,8,FALSE),"")</f>
        <v>0.15328516654580504</v>
      </c>
    </row>
    <row r="68" spans="1:5" x14ac:dyDescent="0.25">
      <c r="A68" s="9">
        <v>40390</v>
      </c>
      <c r="B68" s="10">
        <v>49.4</v>
      </c>
      <c r="C68" s="10">
        <f t="shared" ref="C68:C131" si="1">B68-B67</f>
        <v>-1</v>
      </c>
      <c r="D68" s="17"/>
      <c r="E68" s="17"/>
    </row>
    <row r="69" spans="1:5" x14ac:dyDescent="0.25">
      <c r="A69" s="9">
        <v>40421</v>
      </c>
      <c r="B69" s="10">
        <v>51.9</v>
      </c>
      <c r="C69" s="10">
        <f t="shared" si="1"/>
        <v>2.5</v>
      </c>
      <c r="D69" s="17"/>
      <c r="E69" s="17"/>
    </row>
    <row r="70" spans="1:5" x14ac:dyDescent="0.25">
      <c r="A70" s="9">
        <v>40451</v>
      </c>
      <c r="B70" s="10">
        <v>52.9</v>
      </c>
      <c r="C70" s="10">
        <f t="shared" si="1"/>
        <v>1</v>
      </c>
      <c r="D70" s="17">
        <f>IFERROR(VLOOKUP(A70,GDP!$A:$H,4,FALSE),"")</f>
        <v>0.17938070206095036</v>
      </c>
      <c r="E70" s="17">
        <f>IFERROR(VLOOKUP(A70,GDP!$A:$H,8,FALSE),"")</f>
        <v>0.14022146400650137</v>
      </c>
    </row>
    <row r="71" spans="1:5" x14ac:dyDescent="0.25">
      <c r="A71" s="9">
        <v>40482</v>
      </c>
      <c r="B71" s="10">
        <v>54.8</v>
      </c>
      <c r="C71" s="10">
        <f t="shared" si="1"/>
        <v>1.8999999999999986</v>
      </c>
      <c r="D71" s="17"/>
      <c r="E71" s="17"/>
    </row>
    <row r="72" spans="1:5" x14ac:dyDescent="0.25">
      <c r="A72" s="9">
        <v>40512</v>
      </c>
      <c r="B72" s="10">
        <v>55.3</v>
      </c>
      <c r="C72" s="10">
        <f t="shared" si="1"/>
        <v>0.5</v>
      </c>
      <c r="D72" s="17"/>
      <c r="E72" s="17"/>
    </row>
    <row r="73" spans="1:5" x14ac:dyDescent="0.25">
      <c r="A73" s="9">
        <v>40543</v>
      </c>
      <c r="B73" s="10">
        <v>54.4</v>
      </c>
      <c r="C73" s="10">
        <f t="shared" si="1"/>
        <v>-0.89999999999999858</v>
      </c>
      <c r="D73" s="17">
        <f>IFERROR(VLOOKUP(A73,GDP!$A:$H,4,FALSE),"")</f>
        <v>0.1832963388339095</v>
      </c>
      <c r="E73" s="17">
        <f>IFERROR(VLOOKUP(A73,GDP!$A:$H,8,FALSE),"")</f>
        <v>0.13153977039160702</v>
      </c>
    </row>
    <row r="74" spans="1:5" x14ac:dyDescent="0.25">
      <c r="A74" s="9">
        <v>40574</v>
      </c>
      <c r="B74" s="10">
        <v>54.5</v>
      </c>
      <c r="C74" s="10">
        <f t="shared" si="1"/>
        <v>0.10000000000000142</v>
      </c>
      <c r="D74" s="17"/>
      <c r="E74" s="17"/>
    </row>
    <row r="75" spans="1:5" x14ac:dyDescent="0.25">
      <c r="A75" s="9">
        <v>40602</v>
      </c>
      <c r="B75" s="10">
        <v>51.7</v>
      </c>
      <c r="C75" s="10">
        <f t="shared" si="1"/>
        <v>-2.7999999999999972</v>
      </c>
      <c r="D75" s="17"/>
      <c r="E75" s="17"/>
    </row>
    <row r="76" spans="1:5" x14ac:dyDescent="0.25">
      <c r="A76" s="9">
        <v>40633</v>
      </c>
      <c r="B76" s="10">
        <v>51.8</v>
      </c>
      <c r="C76" s="10">
        <f t="shared" si="1"/>
        <v>9.9999999999994316E-2</v>
      </c>
      <c r="D76" s="17">
        <f>IFERROR(VLOOKUP(A76,GDP!$A:$H,4,FALSE),"")</f>
        <v>0.19392397598664246</v>
      </c>
      <c r="E76" s="17">
        <f>IFERROR(VLOOKUP(A76,GDP!$A:$H,8,FALSE),"")</f>
        <v>0.13148366825859181</v>
      </c>
    </row>
    <row r="77" spans="1:5" x14ac:dyDescent="0.25">
      <c r="A77" s="9">
        <v>40663</v>
      </c>
      <c r="B77" s="10">
        <v>51.8</v>
      </c>
      <c r="C77" s="10">
        <f t="shared" si="1"/>
        <v>0</v>
      </c>
      <c r="D77" s="17"/>
      <c r="E77" s="17"/>
    </row>
    <row r="78" spans="1:5" x14ac:dyDescent="0.25">
      <c r="A78" s="9">
        <v>40694</v>
      </c>
      <c r="B78" s="10">
        <v>51.6</v>
      </c>
      <c r="C78" s="10">
        <f t="shared" si="1"/>
        <v>-0.19999999999999574</v>
      </c>
      <c r="D78" s="17"/>
      <c r="E78" s="17"/>
    </row>
    <row r="79" spans="1:5" x14ac:dyDescent="0.25">
      <c r="A79" s="9">
        <v>40724</v>
      </c>
      <c r="B79" s="10">
        <v>50.1</v>
      </c>
      <c r="C79" s="10">
        <f t="shared" si="1"/>
        <v>-1.5</v>
      </c>
      <c r="D79" s="17">
        <f>IFERROR(VLOOKUP(A79,GDP!$A:$H,4,FALSE),"")</f>
        <v>0.19676911524609597</v>
      </c>
      <c r="E79" s="17">
        <f>IFERROR(VLOOKUP(A79,GDP!$A:$H,8,FALSE),"")</f>
        <v>0.1228777989069525</v>
      </c>
    </row>
    <row r="80" spans="1:5" x14ac:dyDescent="0.25">
      <c r="A80" s="9">
        <v>40755</v>
      </c>
      <c r="B80" s="10">
        <v>49.3</v>
      </c>
      <c r="C80" s="10">
        <f t="shared" si="1"/>
        <v>-0.80000000000000426</v>
      </c>
      <c r="D80" s="17"/>
      <c r="E80" s="17"/>
    </row>
    <row r="81" spans="1:5" x14ac:dyDescent="0.25">
      <c r="A81" s="9">
        <v>40786</v>
      </c>
      <c r="B81" s="10">
        <v>49.9</v>
      </c>
      <c r="C81" s="10">
        <f t="shared" si="1"/>
        <v>0.60000000000000142</v>
      </c>
      <c r="D81" s="17"/>
      <c r="E81" s="17"/>
    </row>
    <row r="82" spans="1:5" x14ac:dyDescent="0.25">
      <c r="A82" s="9">
        <v>40816</v>
      </c>
      <c r="B82" s="10">
        <v>49.9</v>
      </c>
      <c r="C82" s="10">
        <f t="shared" si="1"/>
        <v>0</v>
      </c>
      <c r="D82" s="17">
        <f>IFERROR(VLOOKUP(A82,GDP!$A:$H,4,FALSE),"")</f>
        <v>0.19439204180299474</v>
      </c>
      <c r="E82" s="17">
        <f>IFERROR(VLOOKUP(A82,GDP!$A:$H,8,FALSE),"")</f>
        <v>0.12399826549315462</v>
      </c>
    </row>
    <row r="83" spans="1:5" x14ac:dyDescent="0.25">
      <c r="A83" s="9">
        <v>40847</v>
      </c>
      <c r="B83" s="10">
        <v>51</v>
      </c>
      <c r="C83" s="10">
        <f t="shared" si="1"/>
        <v>1.1000000000000014</v>
      </c>
      <c r="D83" s="17"/>
      <c r="E83" s="17"/>
    </row>
    <row r="84" spans="1:5" x14ac:dyDescent="0.25">
      <c r="A84" s="9">
        <v>40877</v>
      </c>
      <c r="B84" s="10">
        <v>47.7</v>
      </c>
      <c r="C84" s="10">
        <f t="shared" si="1"/>
        <v>-3.2999999999999972</v>
      </c>
      <c r="D84" s="17"/>
      <c r="E84" s="17"/>
    </row>
    <row r="85" spans="1:5" x14ac:dyDescent="0.25">
      <c r="A85" s="9">
        <v>40908</v>
      </c>
      <c r="B85" s="10">
        <v>48.7</v>
      </c>
      <c r="C85" s="10">
        <f t="shared" si="1"/>
        <v>1</v>
      </c>
      <c r="D85" s="17">
        <f>IFERROR(VLOOKUP(A85,GDP!$A:$H,4,FALSE),"")</f>
        <v>0.15678318419402748</v>
      </c>
      <c r="E85" s="17">
        <f>IFERROR(VLOOKUP(A85,GDP!$A:$H,8,FALSE),"")</f>
        <v>0.11160845887195836</v>
      </c>
    </row>
    <row r="86" spans="1:5" x14ac:dyDescent="0.25">
      <c r="A86" s="9">
        <v>40939</v>
      </c>
      <c r="B86" s="10">
        <v>48.8</v>
      </c>
      <c r="C86" s="10">
        <f t="shared" si="1"/>
        <v>9.9999999999994316E-2</v>
      </c>
      <c r="D86" s="17"/>
      <c r="E86" s="17"/>
    </row>
    <row r="87" spans="1:5" x14ac:dyDescent="0.25">
      <c r="A87" s="9">
        <v>40968</v>
      </c>
      <c r="B87" s="10">
        <v>49.6</v>
      </c>
      <c r="C87" s="10">
        <f t="shared" si="1"/>
        <v>0.80000000000000426</v>
      </c>
      <c r="D87" s="17"/>
      <c r="E87" s="17"/>
    </row>
    <row r="88" spans="1:5" x14ac:dyDescent="0.25">
      <c r="A88" s="9">
        <v>40999</v>
      </c>
      <c r="B88" s="10">
        <v>48.3</v>
      </c>
      <c r="C88" s="10">
        <f t="shared" si="1"/>
        <v>-1.3000000000000043</v>
      </c>
      <c r="D88" s="17">
        <f>IFERROR(VLOOKUP(A88,GDP!$A:$H,4,FALSE),"")</f>
        <v>0.12336280593740412</v>
      </c>
      <c r="E88" s="17">
        <f>IFERROR(VLOOKUP(A88,GDP!$A:$H,8,FALSE),"")</f>
        <v>8.3809846182119285E-2</v>
      </c>
    </row>
    <row r="89" spans="1:5" x14ac:dyDescent="0.25">
      <c r="A89" s="9">
        <v>41029</v>
      </c>
      <c r="B89" s="10">
        <v>49.3</v>
      </c>
      <c r="C89" s="10">
        <f t="shared" si="1"/>
        <v>1</v>
      </c>
      <c r="D89" s="17"/>
      <c r="E89" s="17"/>
    </row>
    <row r="90" spans="1:5" x14ac:dyDescent="0.25">
      <c r="A90" s="9">
        <v>41060</v>
      </c>
      <c r="B90" s="10">
        <v>48.4</v>
      </c>
      <c r="C90" s="10">
        <f t="shared" si="1"/>
        <v>-0.89999999999999858</v>
      </c>
      <c r="D90" s="17"/>
      <c r="E90" s="17"/>
    </row>
    <row r="91" spans="1:5" x14ac:dyDescent="0.25">
      <c r="A91" s="9">
        <v>41090</v>
      </c>
      <c r="B91" s="10">
        <v>48.2</v>
      </c>
      <c r="C91" s="10">
        <f t="shared" si="1"/>
        <v>-0.19999999999999574</v>
      </c>
      <c r="D91" s="17">
        <f>IFERROR(VLOOKUP(A91,GDP!$A:$H,4,FALSE),"")</f>
        <v>0.10450065982090218</v>
      </c>
      <c r="E91" s="17">
        <f>IFERROR(VLOOKUP(A91,GDP!$A:$H,8,FALSE),"")</f>
        <v>8.1735514773051854E-2</v>
      </c>
    </row>
    <row r="92" spans="1:5" x14ac:dyDescent="0.25">
      <c r="A92" s="9">
        <v>41121</v>
      </c>
      <c r="B92" s="10">
        <v>49.3</v>
      </c>
      <c r="C92" s="10">
        <f t="shared" si="1"/>
        <v>1.0999999999999943</v>
      </c>
      <c r="D92" s="17"/>
      <c r="E92" s="17"/>
    </row>
    <row r="93" spans="1:5" x14ac:dyDescent="0.25">
      <c r="A93" s="9">
        <v>41152</v>
      </c>
      <c r="B93" s="10">
        <v>47.7</v>
      </c>
      <c r="C93" s="10">
        <f t="shared" si="1"/>
        <v>-1.5999999999999943</v>
      </c>
      <c r="D93" s="17"/>
      <c r="E93" s="17"/>
    </row>
    <row r="94" spans="1:5" x14ac:dyDescent="0.25">
      <c r="A94" s="9">
        <v>41182</v>
      </c>
      <c r="B94" s="10">
        <v>47.9</v>
      </c>
      <c r="C94" s="10">
        <f t="shared" si="1"/>
        <v>0.19999999999999574</v>
      </c>
      <c r="D94" s="17">
        <f>IFERROR(VLOOKUP(A94,GDP!$A:$H,4,FALSE),"")</f>
        <v>9.1080907253508592E-2</v>
      </c>
      <c r="E94" s="17">
        <f>IFERROR(VLOOKUP(A94,GDP!$A:$H,8,FALSE),"")</f>
        <v>7.1795995815350455E-2</v>
      </c>
    </row>
    <row r="95" spans="1:5" x14ac:dyDescent="0.25">
      <c r="A95" s="9">
        <v>41213</v>
      </c>
      <c r="B95" s="10">
        <v>49.5</v>
      </c>
      <c r="C95" s="10">
        <f t="shared" si="1"/>
        <v>1.6000000000000014</v>
      </c>
      <c r="D95" s="17"/>
      <c r="E95" s="17"/>
    </row>
    <row r="96" spans="1:5" x14ac:dyDescent="0.25">
      <c r="A96" s="9">
        <v>41243</v>
      </c>
      <c r="B96" s="10">
        <v>50.5</v>
      </c>
      <c r="C96" s="10">
        <f t="shared" si="1"/>
        <v>1</v>
      </c>
      <c r="D96" s="17"/>
      <c r="E96" s="17"/>
    </row>
    <row r="97" spans="1:5" x14ac:dyDescent="0.25">
      <c r="A97" s="9">
        <v>41274</v>
      </c>
      <c r="B97" s="10">
        <v>51.5</v>
      </c>
      <c r="C97" s="10">
        <f t="shared" si="1"/>
        <v>1</v>
      </c>
      <c r="D97" s="17">
        <f>IFERROR(VLOOKUP(A97,GDP!$A:$H,4,FALSE),"")</f>
        <v>9.9990508078639406E-2</v>
      </c>
      <c r="E97" s="17">
        <f>IFERROR(VLOOKUP(A97,GDP!$A:$H,8,FALSE),"")</f>
        <v>7.4111992762201373E-2</v>
      </c>
    </row>
    <row r="98" spans="1:5" x14ac:dyDescent="0.25">
      <c r="A98" s="9">
        <v>41305</v>
      </c>
      <c r="B98" s="10">
        <v>52.3</v>
      </c>
      <c r="C98" s="10">
        <f t="shared" si="1"/>
        <v>0.79999999999999716</v>
      </c>
      <c r="D98" s="17"/>
      <c r="E98" s="17"/>
    </row>
    <row r="99" spans="1:5" x14ac:dyDescent="0.25">
      <c r="A99" s="9">
        <v>41333</v>
      </c>
      <c r="B99" s="10">
        <v>50.4</v>
      </c>
      <c r="C99" s="10">
        <f t="shared" si="1"/>
        <v>-1.8999999999999986</v>
      </c>
      <c r="D99" s="17"/>
      <c r="E99" s="17"/>
    </row>
    <row r="100" spans="1:5" x14ac:dyDescent="0.25">
      <c r="A100" s="9">
        <v>41364</v>
      </c>
      <c r="B100" s="10">
        <v>51.6</v>
      </c>
      <c r="C100" s="10">
        <f t="shared" si="1"/>
        <v>1.2000000000000028</v>
      </c>
      <c r="D100" s="17">
        <f>IFERROR(VLOOKUP(A100,GDP!$A:$H,4,FALSE),"")</f>
        <v>0.1030355085652741</v>
      </c>
      <c r="E100" s="17">
        <f>IFERROR(VLOOKUP(A100,GDP!$A:$H,8,FALSE),"")</f>
        <v>8.1441893494780704E-2</v>
      </c>
    </row>
    <row r="101" spans="1:5" x14ac:dyDescent="0.25">
      <c r="A101" s="9">
        <v>41394</v>
      </c>
      <c r="B101" s="10">
        <v>50.4</v>
      </c>
      <c r="C101" s="10">
        <f t="shared" si="1"/>
        <v>-1.2000000000000028</v>
      </c>
      <c r="D101" s="17"/>
      <c r="E101" s="17"/>
    </row>
    <row r="102" spans="1:5" x14ac:dyDescent="0.25">
      <c r="A102" s="9">
        <v>41425</v>
      </c>
      <c r="B102" s="10">
        <v>49.2</v>
      </c>
      <c r="C102" s="10">
        <f t="shared" si="1"/>
        <v>-1.1999999999999957</v>
      </c>
      <c r="D102" s="17"/>
      <c r="E102" s="17"/>
    </row>
    <row r="103" spans="1:5" x14ac:dyDescent="0.25">
      <c r="A103" s="9">
        <v>41455</v>
      </c>
      <c r="B103" s="10">
        <v>48.2</v>
      </c>
      <c r="C103" s="10">
        <f t="shared" si="1"/>
        <v>-1</v>
      </c>
      <c r="D103" s="17">
        <f>IFERROR(VLOOKUP(A103,GDP!$A:$H,4,FALSE),"")</f>
        <v>9.2887939896710847E-2</v>
      </c>
      <c r="E103" s="17">
        <f>IFERROR(VLOOKUP(A103,GDP!$A:$H,8,FALSE),"")</f>
        <v>6.5080061515865761E-2</v>
      </c>
    </row>
    <row r="104" spans="1:5" x14ac:dyDescent="0.25">
      <c r="A104" s="9">
        <v>41486</v>
      </c>
      <c r="B104" s="10">
        <v>47.7</v>
      </c>
      <c r="C104" s="10">
        <f t="shared" si="1"/>
        <v>-0.5</v>
      </c>
      <c r="D104" s="17"/>
      <c r="E104" s="17"/>
    </row>
    <row r="105" spans="1:5" x14ac:dyDescent="0.25">
      <c r="A105" s="9">
        <v>41517</v>
      </c>
      <c r="B105" s="10">
        <v>50.1</v>
      </c>
      <c r="C105" s="10">
        <f t="shared" si="1"/>
        <v>2.3999999999999986</v>
      </c>
      <c r="D105" s="17"/>
      <c r="E105" s="17"/>
    </row>
    <row r="106" spans="1:5" x14ac:dyDescent="0.25">
      <c r="A106" s="9">
        <v>41547</v>
      </c>
      <c r="B106" s="10">
        <v>50.2</v>
      </c>
      <c r="C106" s="10">
        <f t="shared" si="1"/>
        <v>0.10000000000000142</v>
      </c>
      <c r="D106" s="17">
        <f>IFERROR(VLOOKUP(A106,GDP!$A:$H,4,FALSE),"")</f>
        <v>0.1023473165249229</v>
      </c>
      <c r="E106" s="17">
        <f>IFERROR(VLOOKUP(A106,GDP!$A:$H,8,FALSE),"")</f>
        <v>7.0033538759095126E-2</v>
      </c>
    </row>
    <row r="107" spans="1:5" x14ac:dyDescent="0.25">
      <c r="A107" s="9">
        <v>41578</v>
      </c>
      <c r="B107" s="10">
        <v>50.9</v>
      </c>
      <c r="C107" s="10">
        <f t="shared" si="1"/>
        <v>0.69999999999999574</v>
      </c>
      <c r="D107" s="17"/>
      <c r="E107" s="17"/>
    </row>
    <row r="108" spans="1:5" x14ac:dyDescent="0.25">
      <c r="A108" s="9">
        <v>41608</v>
      </c>
      <c r="B108" s="10">
        <v>50.8</v>
      </c>
      <c r="C108" s="10">
        <f t="shared" si="1"/>
        <v>-0.10000000000000142</v>
      </c>
      <c r="D108" s="17"/>
      <c r="E108" s="17"/>
    </row>
    <row r="109" spans="1:5" x14ac:dyDescent="0.25">
      <c r="A109" s="9">
        <v>41639</v>
      </c>
      <c r="B109" s="10">
        <v>50.5</v>
      </c>
      <c r="C109" s="10">
        <f t="shared" si="1"/>
        <v>-0.29999999999999716</v>
      </c>
      <c r="D109" s="17">
        <f>IFERROR(VLOOKUP(A109,GDP!$A:$H,4,FALSE),"")</f>
        <v>0.10513200537506906</v>
      </c>
      <c r="E109" s="17">
        <f>IFERROR(VLOOKUP(A109,GDP!$A:$H,8,FALSE),"")</f>
        <v>7.808423840168266E-2</v>
      </c>
    </row>
    <row r="110" spans="1:5" x14ac:dyDescent="0.25">
      <c r="A110" s="9">
        <v>41670</v>
      </c>
      <c r="B110" s="10">
        <v>49.5</v>
      </c>
      <c r="C110" s="10">
        <f t="shared" si="1"/>
        <v>-1</v>
      </c>
      <c r="D110" s="17"/>
      <c r="E110" s="17"/>
    </row>
    <row r="111" spans="1:5" x14ac:dyDescent="0.25">
      <c r="A111" s="9">
        <v>41698</v>
      </c>
      <c r="B111" s="10">
        <v>48.5</v>
      </c>
      <c r="C111" s="10">
        <f t="shared" si="1"/>
        <v>-1</v>
      </c>
      <c r="D111" s="17"/>
      <c r="E111" s="17"/>
    </row>
    <row r="112" spans="1:5" x14ac:dyDescent="0.25">
      <c r="A112" s="9">
        <v>41729</v>
      </c>
      <c r="B112" s="10">
        <v>48</v>
      </c>
      <c r="C112" s="10">
        <f t="shared" si="1"/>
        <v>-0.5</v>
      </c>
      <c r="D112" s="17">
        <f>IFERROR(VLOOKUP(A112,GDP!$A:$H,4,FALSE),"")</f>
        <v>8.7371455763478378E-2</v>
      </c>
      <c r="E112" s="17">
        <f>IFERROR(VLOOKUP(A112,GDP!$A:$H,8,FALSE),"")</f>
        <v>6.2801444498852277E-2</v>
      </c>
    </row>
    <row r="113" spans="1:5" x14ac:dyDescent="0.25">
      <c r="A113" s="9">
        <v>41759</v>
      </c>
      <c r="B113" s="10">
        <v>48.1</v>
      </c>
      <c r="C113" s="10">
        <f t="shared" si="1"/>
        <v>0.10000000000000142</v>
      </c>
      <c r="D113" s="17"/>
      <c r="E113" s="17"/>
    </row>
    <row r="114" spans="1:5" x14ac:dyDescent="0.25">
      <c r="A114" s="9">
        <v>41790</v>
      </c>
      <c r="B114" s="10">
        <v>49.4</v>
      </c>
      <c r="C114" s="10">
        <f t="shared" si="1"/>
        <v>1.2999999999999972</v>
      </c>
      <c r="D114" s="17"/>
      <c r="E114" s="17"/>
    </row>
    <row r="115" spans="1:5" x14ac:dyDescent="0.25">
      <c r="A115" s="9">
        <v>41820</v>
      </c>
      <c r="B115" s="10">
        <v>50.7</v>
      </c>
      <c r="C115" s="10">
        <f t="shared" si="1"/>
        <v>1.3000000000000043</v>
      </c>
      <c r="D115" s="17">
        <f>IFERROR(VLOOKUP(A115,GDP!$A:$H,4,FALSE),"")</f>
        <v>9.0377769586820422E-2</v>
      </c>
      <c r="E115" s="17">
        <f>IFERROR(VLOOKUP(A115,GDP!$A:$H,8,FALSE),"")</f>
        <v>6.4659118933200421E-2</v>
      </c>
    </row>
    <row r="116" spans="1:5" x14ac:dyDescent="0.25">
      <c r="A116" s="9">
        <v>41851</v>
      </c>
      <c r="B116" s="10">
        <v>51.7</v>
      </c>
      <c r="C116" s="10">
        <f t="shared" si="1"/>
        <v>1</v>
      </c>
      <c r="D116" s="17"/>
      <c r="E116" s="17"/>
    </row>
    <row r="117" spans="1:5" x14ac:dyDescent="0.25">
      <c r="A117" s="9">
        <v>41882</v>
      </c>
      <c r="B117" s="10">
        <v>50.2</v>
      </c>
      <c r="C117" s="10">
        <f t="shared" si="1"/>
        <v>-1.5</v>
      </c>
      <c r="D117" s="17"/>
      <c r="E117" s="17"/>
    </row>
    <row r="118" spans="1:5" x14ac:dyDescent="0.25">
      <c r="A118" s="9">
        <v>41912</v>
      </c>
      <c r="B118" s="10">
        <v>50.2</v>
      </c>
      <c r="C118" s="10">
        <f t="shared" si="1"/>
        <v>0</v>
      </c>
      <c r="D118" s="17">
        <f>IFERROR(VLOOKUP(A118,GDP!$A:$H,4,FALSE),"")</f>
        <v>8.7122354287501036E-2</v>
      </c>
      <c r="E118" s="17">
        <f>IFERROR(VLOOKUP(A118,GDP!$A:$H,8,FALSE),"")</f>
        <v>6.7836659438342606E-2</v>
      </c>
    </row>
    <row r="119" spans="1:5" x14ac:dyDescent="0.25">
      <c r="A119" s="9">
        <v>41943</v>
      </c>
      <c r="B119" s="10">
        <v>50.4</v>
      </c>
      <c r="C119" s="10">
        <f t="shared" si="1"/>
        <v>0.19999999999999574</v>
      </c>
      <c r="D119" s="17"/>
      <c r="E119" s="17"/>
    </row>
    <row r="120" spans="1:5" x14ac:dyDescent="0.25">
      <c r="A120" s="9">
        <v>41973</v>
      </c>
      <c r="B120" s="10">
        <v>50</v>
      </c>
      <c r="C120" s="10">
        <f t="shared" si="1"/>
        <v>-0.39999999999999858</v>
      </c>
      <c r="D120" s="17"/>
      <c r="E120" s="17"/>
    </row>
    <row r="121" spans="1:5" x14ac:dyDescent="0.25">
      <c r="A121" s="9">
        <v>42004</v>
      </c>
      <c r="B121" s="10">
        <v>49.6</v>
      </c>
      <c r="C121" s="10">
        <f t="shared" si="1"/>
        <v>-0.39999999999999858</v>
      </c>
      <c r="D121" s="17">
        <f>IFERROR(VLOOKUP(A121,GDP!$A:$H,4,FALSE),"")</f>
        <v>7.7823335556584716E-2</v>
      </c>
      <c r="E121" s="17">
        <f>IFERROR(VLOOKUP(A121,GDP!$A:$H,8,FALSE),"")</f>
        <v>6.0823194219721932E-2</v>
      </c>
    </row>
    <row r="122" spans="1:5" x14ac:dyDescent="0.25">
      <c r="A122" s="9">
        <v>42035</v>
      </c>
      <c r="B122" s="10">
        <v>49.7</v>
      </c>
      <c r="C122" s="10">
        <f t="shared" si="1"/>
        <v>0.10000000000000142</v>
      </c>
      <c r="D122" s="17"/>
      <c r="E122" s="17"/>
    </row>
    <row r="123" spans="1:5" x14ac:dyDescent="0.25">
      <c r="A123" s="9">
        <v>42063</v>
      </c>
      <c r="B123" s="10">
        <v>50.7</v>
      </c>
      <c r="C123" s="10">
        <f t="shared" si="1"/>
        <v>1</v>
      </c>
      <c r="D123" s="17"/>
      <c r="E123" s="17"/>
    </row>
    <row r="124" spans="1:5" x14ac:dyDescent="0.25">
      <c r="A124" s="9">
        <v>42094</v>
      </c>
      <c r="B124" s="10">
        <v>49.6</v>
      </c>
      <c r="C124" s="10">
        <f t="shared" si="1"/>
        <v>-1.1000000000000014</v>
      </c>
      <c r="D124" s="17">
        <f>IFERROR(VLOOKUP(A124,GDP!$A:$H,4,FALSE),"")</f>
        <v>7.372914710023748E-2</v>
      </c>
      <c r="E124" s="17">
        <f>IFERROR(VLOOKUP(A124,GDP!$A:$H,8,FALSE),"")</f>
        <v>5.6808157953327942E-2</v>
      </c>
    </row>
    <row r="125" spans="1:5" x14ac:dyDescent="0.25">
      <c r="A125" s="9">
        <v>42124</v>
      </c>
      <c r="B125" s="10">
        <v>48.9</v>
      </c>
      <c r="C125" s="10">
        <f t="shared" si="1"/>
        <v>-0.70000000000000284</v>
      </c>
      <c r="D125" s="17"/>
      <c r="E125" s="17"/>
    </row>
    <row r="126" spans="1:5" x14ac:dyDescent="0.25">
      <c r="A126" s="9">
        <v>42155</v>
      </c>
      <c r="B126" s="10">
        <v>49.2</v>
      </c>
      <c r="C126" s="10">
        <f t="shared" si="1"/>
        <v>0.30000000000000426</v>
      </c>
      <c r="D126" s="17"/>
      <c r="E126" s="17"/>
    </row>
    <row r="127" spans="1:5" x14ac:dyDescent="0.25">
      <c r="A127" s="9">
        <v>42185</v>
      </c>
      <c r="B127" s="10">
        <v>49.4</v>
      </c>
      <c r="C127" s="10">
        <f t="shared" si="1"/>
        <v>0.19999999999999574</v>
      </c>
      <c r="D127" s="17">
        <f>IFERROR(VLOOKUP(A127,GDP!$A:$H,4,FALSE),"")</f>
        <v>7.7066463202666524E-2</v>
      </c>
      <c r="E127" s="17">
        <f>IFERROR(VLOOKUP(A127,GDP!$A:$H,8,FALSE),"")</f>
        <v>6.115190847750096E-2</v>
      </c>
    </row>
    <row r="128" spans="1:5" x14ac:dyDescent="0.25">
      <c r="A128" s="9">
        <v>42216</v>
      </c>
      <c r="B128" s="10">
        <v>47.8</v>
      </c>
      <c r="C128" s="10">
        <f t="shared" si="1"/>
        <v>-1.6000000000000014</v>
      </c>
      <c r="D128" s="17"/>
      <c r="E128" s="17"/>
    </row>
    <row r="129" spans="1:5" x14ac:dyDescent="0.25">
      <c r="A129" s="9">
        <v>42247</v>
      </c>
      <c r="B129" s="10">
        <v>47.3</v>
      </c>
      <c r="C129" s="10">
        <f t="shared" si="1"/>
        <v>-0.5</v>
      </c>
      <c r="D129" s="17"/>
      <c r="E129" s="17"/>
    </row>
    <row r="130" spans="1:5" x14ac:dyDescent="0.25">
      <c r="A130" s="9">
        <v>42277</v>
      </c>
      <c r="B130" s="10">
        <v>47.2</v>
      </c>
      <c r="C130" s="10">
        <f t="shared" si="1"/>
        <v>-9.9999999999994316E-2</v>
      </c>
      <c r="D130" s="17">
        <f>IFERROR(VLOOKUP(A130,GDP!$A:$H,4,FALSE),"")</f>
        <v>6.7154244470938984E-2</v>
      </c>
      <c r="E130" s="17">
        <f>IFERROR(VLOOKUP(A130,GDP!$A:$H,8,FALSE),"")</f>
        <v>5.0337909612577558E-2</v>
      </c>
    </row>
    <row r="131" spans="1:5" x14ac:dyDescent="0.25">
      <c r="A131" s="9">
        <v>42308</v>
      </c>
      <c r="B131" s="10">
        <v>48.3</v>
      </c>
      <c r="C131" s="10">
        <f t="shared" si="1"/>
        <v>1.0999999999999943</v>
      </c>
      <c r="D131" s="17"/>
      <c r="E131" s="17"/>
    </row>
    <row r="132" spans="1:5" x14ac:dyDescent="0.25">
      <c r="A132" s="9">
        <v>42338</v>
      </c>
      <c r="B132" s="10">
        <v>48.6</v>
      </c>
      <c r="C132" s="10">
        <f t="shared" ref="C132:C196" si="2">B132-B131</f>
        <v>0.30000000000000426</v>
      </c>
      <c r="D132" s="17"/>
      <c r="E132" s="17"/>
    </row>
    <row r="133" spans="1:5" x14ac:dyDescent="0.25">
      <c r="A133" s="9">
        <v>42369</v>
      </c>
      <c r="B133" s="10">
        <v>48.2</v>
      </c>
      <c r="C133" s="10">
        <f t="shared" si="2"/>
        <v>-0.39999999999999858</v>
      </c>
      <c r="D133" s="17">
        <f>IFERROR(VLOOKUP(A133,GDP!$A:$H,4,FALSE),"")</f>
        <v>6.4945371010939112E-2</v>
      </c>
      <c r="E133" s="17">
        <f>IFERROR(VLOOKUP(A133,GDP!$A:$H,8,FALSE),"")</f>
        <v>4.7127171251201139E-2</v>
      </c>
    </row>
    <row r="134" spans="1:5" x14ac:dyDescent="0.25">
      <c r="A134" s="9">
        <v>42400</v>
      </c>
      <c r="B134" s="10">
        <v>48.4</v>
      </c>
      <c r="C134" s="10">
        <f t="shared" si="2"/>
        <v>0.19999999999999574</v>
      </c>
      <c r="D134" s="17"/>
      <c r="E134" s="17"/>
    </row>
    <row r="135" spans="1:5" x14ac:dyDescent="0.25">
      <c r="A135" s="9">
        <v>42429</v>
      </c>
      <c r="B135" s="10">
        <v>48</v>
      </c>
      <c r="C135" s="10">
        <f t="shared" si="2"/>
        <v>-0.39999999999999858</v>
      </c>
      <c r="D135" s="17"/>
      <c r="E135" s="17"/>
    </row>
    <row r="136" spans="1:5" x14ac:dyDescent="0.25">
      <c r="A136" s="9">
        <v>42460</v>
      </c>
      <c r="B136" s="10">
        <v>49.7</v>
      </c>
      <c r="C136" s="10">
        <f t="shared" si="2"/>
        <v>1.7000000000000028</v>
      </c>
      <c r="D136" s="17">
        <f>IFERROR(VLOOKUP(A136,GDP!$A:$H,4,FALSE),"")</f>
        <v>7.4581557637098284E-2</v>
      </c>
      <c r="E136" s="17">
        <f>IFERROR(VLOOKUP(A136,GDP!$A:$H,8,FALSE),"")</f>
        <v>4.9293299892705367E-2</v>
      </c>
    </row>
    <row r="137" spans="1:5" x14ac:dyDescent="0.25">
      <c r="A137" s="9">
        <v>42490</v>
      </c>
      <c r="B137" s="10">
        <v>49.4</v>
      </c>
      <c r="C137" s="10">
        <f t="shared" si="2"/>
        <v>-0.30000000000000426</v>
      </c>
      <c r="D137" s="17"/>
      <c r="E137" s="17"/>
    </row>
    <row r="138" spans="1:5" x14ac:dyDescent="0.25">
      <c r="A138" s="9">
        <v>42521</v>
      </c>
      <c r="B138" s="10">
        <v>49.2</v>
      </c>
      <c r="C138" s="10">
        <f t="shared" si="2"/>
        <v>-0.19999999999999574</v>
      </c>
      <c r="D138" s="17"/>
      <c r="E138" s="17"/>
    </row>
    <row r="139" spans="1:5" x14ac:dyDescent="0.25">
      <c r="A139" s="9">
        <v>42551</v>
      </c>
      <c r="B139" s="10">
        <v>48.6</v>
      </c>
      <c r="C139" s="10">
        <f t="shared" si="2"/>
        <v>-0.60000000000000142</v>
      </c>
      <c r="D139" s="17">
        <f>IFERROR(VLOOKUP(A139,GDP!$A:$H,4,FALSE),"")</f>
        <v>7.6289070820060756E-2</v>
      </c>
      <c r="E139" s="17">
        <f>IFERROR(VLOOKUP(A139,GDP!$A:$H,8,FALSE),"")</f>
        <v>5.5184540018935024E-2</v>
      </c>
    </row>
    <row r="140" spans="1:5" x14ac:dyDescent="0.25">
      <c r="A140" s="9">
        <v>42582</v>
      </c>
      <c r="B140" s="10">
        <v>50.6</v>
      </c>
      <c r="C140" s="10">
        <f t="shared" si="2"/>
        <v>2</v>
      </c>
      <c r="D140" s="17"/>
      <c r="E140" s="17"/>
    </row>
    <row r="141" spans="1:5" x14ac:dyDescent="0.25">
      <c r="A141" s="9">
        <v>42613</v>
      </c>
      <c r="B141" s="10">
        <v>50</v>
      </c>
      <c r="C141" s="10">
        <f t="shared" si="2"/>
        <v>-0.60000000000000142</v>
      </c>
      <c r="D141" s="17"/>
      <c r="E141" s="17"/>
    </row>
    <row r="142" spans="1:5" x14ac:dyDescent="0.25">
      <c r="A142" s="9">
        <v>42643</v>
      </c>
      <c r="B142" s="10">
        <v>50.1</v>
      </c>
      <c r="C142" s="10">
        <f t="shared" si="2"/>
        <v>0.10000000000000142</v>
      </c>
      <c r="D142" s="17">
        <f>IFERROR(VLOOKUP(A142,GDP!$A:$H,4,FALSE),"")</f>
        <v>8.1614313210194744E-2</v>
      </c>
      <c r="E142" s="17">
        <f>IFERROR(VLOOKUP(A142,GDP!$A:$H,8,FALSE),"")</f>
        <v>5.9355480490787205E-2</v>
      </c>
    </row>
    <row r="143" spans="1:5" x14ac:dyDescent="0.25">
      <c r="A143" s="9">
        <v>42674</v>
      </c>
      <c r="B143" s="10">
        <v>51.2</v>
      </c>
      <c r="C143" s="10">
        <f t="shared" si="2"/>
        <v>1.1000000000000014</v>
      </c>
      <c r="D143" s="17"/>
      <c r="E143" s="17"/>
    </row>
    <row r="144" spans="1:5" x14ac:dyDescent="0.25">
      <c r="A144" s="9">
        <v>42704</v>
      </c>
      <c r="B144" s="10">
        <v>50.9</v>
      </c>
      <c r="C144" s="10">
        <f t="shared" si="2"/>
        <v>-0.30000000000000426</v>
      </c>
      <c r="D144" s="17"/>
      <c r="E144" s="17"/>
    </row>
    <row r="145" spans="1:5" x14ac:dyDescent="0.25">
      <c r="A145" s="9">
        <v>42735</v>
      </c>
      <c r="B145" s="10">
        <v>51.9</v>
      </c>
      <c r="C145" s="10">
        <f t="shared" si="2"/>
        <v>1</v>
      </c>
      <c r="D145" s="17">
        <f>IFERROR(VLOOKUP(A145,GDP!$A:$H,4,FALSE),"")</f>
        <v>9.8629142522130619E-2</v>
      </c>
      <c r="E145" s="17">
        <f>IFERROR(VLOOKUP(A145,GDP!$A:$H,8,FALSE),"")</f>
        <v>7.6005124959466652E-2</v>
      </c>
    </row>
    <row r="146" spans="1:5" x14ac:dyDescent="0.25">
      <c r="A146" s="9">
        <v>42766</v>
      </c>
      <c r="B146" s="10">
        <v>51</v>
      </c>
      <c r="C146" s="10">
        <f t="shared" si="2"/>
        <v>-0.89999999999999858</v>
      </c>
      <c r="D146" s="17"/>
      <c r="E146" s="17"/>
    </row>
    <row r="147" spans="1:5" x14ac:dyDescent="0.25">
      <c r="A147" s="9">
        <v>42794</v>
      </c>
      <c r="B147" s="10">
        <v>51.7</v>
      </c>
      <c r="C147" s="10">
        <f t="shared" si="2"/>
        <v>0.70000000000000284</v>
      </c>
      <c r="D147" s="17"/>
      <c r="E147" s="17"/>
    </row>
    <row r="148" spans="1:5" x14ac:dyDescent="0.25">
      <c r="A148" s="9">
        <v>42825</v>
      </c>
      <c r="B148" s="10">
        <v>51.2</v>
      </c>
      <c r="C148" s="10">
        <f t="shared" si="2"/>
        <v>-0.5</v>
      </c>
      <c r="D148" s="17">
        <f>IFERROR(VLOOKUP(A148,GDP!$A:$H,4,FALSE),"")</f>
        <v>0.11980604642571269</v>
      </c>
      <c r="E148" s="17">
        <f>IFERROR(VLOOKUP(A148,GDP!$A:$H,8,FALSE),"")</f>
        <v>0.10988521908522286</v>
      </c>
    </row>
    <row r="149" spans="1:5" x14ac:dyDescent="0.25">
      <c r="A149" s="9">
        <v>42855</v>
      </c>
      <c r="B149" s="10">
        <v>50.3</v>
      </c>
      <c r="C149" s="10">
        <f t="shared" si="2"/>
        <v>-0.90000000000000568</v>
      </c>
      <c r="D149" s="17"/>
      <c r="E149" s="17"/>
    </row>
    <row r="150" spans="1:5" x14ac:dyDescent="0.25">
      <c r="A150" s="9">
        <v>42886</v>
      </c>
      <c r="B150" s="10">
        <v>49.6</v>
      </c>
      <c r="C150" s="10">
        <f t="shared" si="2"/>
        <v>-0.69999999999999574</v>
      </c>
      <c r="D150" s="17"/>
      <c r="E150" s="17"/>
    </row>
    <row r="151" spans="1:5" x14ac:dyDescent="0.25">
      <c r="A151" s="9">
        <v>42916</v>
      </c>
      <c r="B151" s="10">
        <v>50.4</v>
      </c>
      <c r="C151" s="10">
        <f t="shared" si="2"/>
        <v>0.79999999999999716</v>
      </c>
      <c r="D151" s="17">
        <f>IFERROR(VLOOKUP(A151,GDP!$A:$H,4,FALSE),"")</f>
        <v>0.11323688785843178</v>
      </c>
      <c r="E151" s="17">
        <f>IFERROR(VLOOKUP(A151,GDP!$A:$H,8,FALSE),"")</f>
        <v>9.6760627500285246E-2</v>
      </c>
    </row>
    <row r="152" spans="1:5" x14ac:dyDescent="0.25">
      <c r="A152" s="9">
        <v>42947</v>
      </c>
      <c r="B152" s="10">
        <v>51.1</v>
      </c>
      <c r="C152" s="10">
        <f t="shared" si="2"/>
        <v>0.70000000000000284</v>
      </c>
      <c r="D152" s="17"/>
      <c r="E152" s="17"/>
    </row>
    <row r="153" spans="1:5" x14ac:dyDescent="0.25">
      <c r="A153" s="9">
        <v>42978</v>
      </c>
      <c r="B153" s="10">
        <v>51.6</v>
      </c>
      <c r="C153" s="10">
        <f t="shared" si="2"/>
        <v>0.5</v>
      </c>
      <c r="D153" s="17"/>
      <c r="E153" s="17"/>
    </row>
    <row r="154" spans="1:5" x14ac:dyDescent="0.25">
      <c r="A154" s="9">
        <v>43008</v>
      </c>
      <c r="B154" s="10">
        <v>51</v>
      </c>
      <c r="C154" s="10">
        <f t="shared" si="2"/>
        <v>-0.60000000000000142</v>
      </c>
      <c r="D154" s="17">
        <f>IFERROR(VLOOKUP(A154,GDP!$A:$H,4,FALSE),"")</f>
        <v>0.1140182796138014</v>
      </c>
      <c r="E154" s="17">
        <f>IFERROR(VLOOKUP(A154,GDP!$A:$H,8,FALSE),"")</f>
        <v>9.7523928093544487E-2</v>
      </c>
    </row>
    <row r="155" spans="1:5" x14ac:dyDescent="0.25">
      <c r="A155" s="9">
        <v>43039</v>
      </c>
      <c r="B155" s="10">
        <v>51</v>
      </c>
      <c r="C155" s="10">
        <f t="shared" si="2"/>
        <v>0</v>
      </c>
      <c r="D155" s="17"/>
      <c r="E155" s="17"/>
    </row>
    <row r="156" spans="1:5" x14ac:dyDescent="0.25">
      <c r="A156" s="9">
        <v>43069</v>
      </c>
      <c r="B156" s="10">
        <v>50.8</v>
      </c>
      <c r="C156" s="10">
        <f t="shared" si="2"/>
        <v>-0.20000000000000284</v>
      </c>
      <c r="D156" s="17"/>
      <c r="E156" s="17"/>
    </row>
    <row r="157" spans="1:5" x14ac:dyDescent="0.25">
      <c r="A157" s="9">
        <v>43100</v>
      </c>
      <c r="B157" s="10">
        <v>51.5</v>
      </c>
      <c r="C157" s="10">
        <f t="shared" si="2"/>
        <v>0.70000000000000284</v>
      </c>
      <c r="D157" s="17">
        <f>IFERROR(VLOOKUP(A157,GDP!$A:$H,4,FALSE),"")</f>
        <v>0.11278975564149651</v>
      </c>
      <c r="E157" s="17">
        <f>IFERROR(VLOOKUP(A157,GDP!$A:$H,8,FALSE),"")</f>
        <v>9.4125338814514681E-2</v>
      </c>
    </row>
    <row r="158" spans="1:5" x14ac:dyDescent="0.25">
      <c r="A158" s="9">
        <v>43131</v>
      </c>
      <c r="B158" s="10">
        <v>51.5</v>
      </c>
      <c r="C158" s="10">
        <f t="shared" si="2"/>
        <v>0</v>
      </c>
      <c r="D158" s="17"/>
      <c r="E158" s="17"/>
    </row>
    <row r="159" spans="1:5" x14ac:dyDescent="0.25">
      <c r="A159" s="9">
        <v>43159</v>
      </c>
      <c r="B159" s="10">
        <v>51.6</v>
      </c>
      <c r="C159" s="10">
        <f t="shared" si="2"/>
        <v>0.10000000000000142</v>
      </c>
      <c r="D159" s="17"/>
      <c r="E159" s="17"/>
    </row>
    <row r="160" spans="1:5" x14ac:dyDescent="0.25">
      <c r="A160" s="9">
        <v>43190</v>
      </c>
      <c r="B160" s="10">
        <v>51</v>
      </c>
      <c r="C160" s="10">
        <f t="shared" si="2"/>
        <v>-0.60000000000000142</v>
      </c>
      <c r="D160" s="17">
        <f>IFERROR(VLOOKUP(A160,GDP!$A:$H,4,FALSE),"")</f>
        <v>0.1108937980740945</v>
      </c>
      <c r="E160" s="17">
        <f>IFERROR(VLOOKUP(A160,GDP!$A:$H,8,FALSE),"")</f>
        <v>9.018144954258811E-2</v>
      </c>
    </row>
    <row r="161" spans="1:5" x14ac:dyDescent="0.25">
      <c r="A161" s="9">
        <v>43220</v>
      </c>
      <c r="B161" s="10">
        <v>51.1</v>
      </c>
      <c r="C161" s="10">
        <f t="shared" si="2"/>
        <v>0.10000000000000142</v>
      </c>
      <c r="D161" s="17"/>
      <c r="E161" s="17"/>
    </row>
    <row r="162" spans="1:5" x14ac:dyDescent="0.25">
      <c r="A162" s="9">
        <v>43251</v>
      </c>
      <c r="B162" s="10">
        <v>51.1</v>
      </c>
      <c r="C162" s="10">
        <f t="shared" si="2"/>
        <v>0</v>
      </c>
      <c r="D162" s="17"/>
      <c r="E162" s="17"/>
    </row>
    <row r="163" spans="1:5" x14ac:dyDescent="0.25">
      <c r="A163" s="9">
        <v>43281</v>
      </c>
      <c r="B163" s="10">
        <v>51</v>
      </c>
      <c r="C163" s="10">
        <f t="shared" si="2"/>
        <v>-0.10000000000000142</v>
      </c>
      <c r="D163" s="17">
        <f>IFERROR(VLOOKUP(A163,GDP!$A:$H,4,FALSE),"")</f>
        <v>0.10899661946528449</v>
      </c>
      <c r="E163" s="17">
        <f>IFERROR(VLOOKUP(A163,GDP!$A:$H,8,FALSE),"")</f>
        <v>9.159114530808643E-2</v>
      </c>
    </row>
    <row r="164" spans="1:5" x14ac:dyDescent="0.25">
      <c r="A164" s="9">
        <v>43312</v>
      </c>
      <c r="B164" s="10">
        <v>50.8</v>
      </c>
      <c r="C164" s="10">
        <f t="shared" si="2"/>
        <v>-0.20000000000000284</v>
      </c>
      <c r="D164" s="17"/>
      <c r="E164" s="17"/>
    </row>
    <row r="165" spans="1:5" x14ac:dyDescent="0.25">
      <c r="A165" s="9">
        <v>43343</v>
      </c>
      <c r="B165" s="10">
        <v>50.6</v>
      </c>
      <c r="C165" s="10">
        <f t="shared" si="2"/>
        <v>-0.19999999999999574</v>
      </c>
      <c r="D165" s="17"/>
      <c r="E165" s="17"/>
    </row>
    <row r="166" spans="1:5" x14ac:dyDescent="0.25">
      <c r="A166" s="9">
        <v>43373</v>
      </c>
      <c r="B166" s="10">
        <v>50</v>
      </c>
      <c r="C166" s="10">
        <f t="shared" si="2"/>
        <v>-0.60000000000000142</v>
      </c>
      <c r="D166" s="17">
        <f>IFERROR(VLOOKUP(A166,GDP!$A:$H,4,FALSE),"")</f>
        <v>0.10190831963825242</v>
      </c>
      <c r="E166" s="17">
        <f>IFERROR(VLOOKUP(A166,GDP!$A:$H,8,FALSE),"")</f>
        <v>7.7083125314886036E-2</v>
      </c>
    </row>
    <row r="167" spans="1:5" x14ac:dyDescent="0.25">
      <c r="A167" s="9">
        <v>43404</v>
      </c>
      <c r="B167" s="10">
        <v>50.1</v>
      </c>
      <c r="C167" s="10">
        <f t="shared" si="2"/>
        <v>0.10000000000000142</v>
      </c>
      <c r="D167" s="17"/>
      <c r="E167" s="17"/>
    </row>
    <row r="168" spans="1:5" x14ac:dyDescent="0.25">
      <c r="A168" s="9">
        <v>43434</v>
      </c>
      <c r="B168" s="10">
        <v>50.2</v>
      </c>
      <c r="C168" s="10">
        <f t="shared" si="2"/>
        <v>0.10000000000000142</v>
      </c>
      <c r="D168" s="17"/>
      <c r="E168" s="17"/>
    </row>
    <row r="169" spans="1:5" x14ac:dyDescent="0.25">
      <c r="A169" s="9">
        <v>43465</v>
      </c>
      <c r="B169" s="10">
        <v>49.7</v>
      </c>
      <c r="C169" s="10">
        <f t="shared" si="2"/>
        <v>-0.5</v>
      </c>
      <c r="D169" s="17">
        <f>IFERROR(VLOOKUP(A169,GDP!$A:$H,4,FALSE),"")</f>
        <v>9.9309047707437426E-2</v>
      </c>
      <c r="E169" s="17">
        <f>IFERROR(VLOOKUP(A169,GDP!$A:$H,8,FALSE),"")</f>
        <v>7.9930216170367441E-2</v>
      </c>
    </row>
    <row r="170" spans="1:5" x14ac:dyDescent="0.25">
      <c r="A170" s="9">
        <v>43496</v>
      </c>
      <c r="B170" s="10">
        <v>48.3</v>
      </c>
      <c r="C170" s="10">
        <f t="shared" si="2"/>
        <v>-1.4000000000000057</v>
      </c>
      <c r="D170" s="17"/>
      <c r="E170" s="17"/>
    </row>
    <row r="171" spans="1:5" x14ac:dyDescent="0.25">
      <c r="A171" s="9">
        <v>43524</v>
      </c>
      <c r="B171" s="10">
        <v>49.9</v>
      </c>
      <c r="C171" s="10">
        <f t="shared" si="2"/>
        <v>1.6000000000000014</v>
      </c>
      <c r="D171" s="17"/>
      <c r="E171" s="17"/>
    </row>
    <row r="172" spans="1:5" x14ac:dyDescent="0.25">
      <c r="A172" s="9">
        <v>43555</v>
      </c>
      <c r="B172" s="10">
        <v>50.8</v>
      </c>
      <c r="C172" s="10">
        <f t="shared" si="2"/>
        <v>0.89999999999999858</v>
      </c>
      <c r="D172" s="17">
        <f>IFERROR(VLOOKUP(A172,GDP!$A:$H,4,FALSE),"")</f>
        <v>7.4900623998629845E-2</v>
      </c>
      <c r="E172" s="17">
        <f>IFERROR(VLOOKUP(A172,GDP!$A:$H,8,FALSE),"")</f>
        <v>5.1652397542671036E-2</v>
      </c>
    </row>
    <row r="173" spans="1:5" x14ac:dyDescent="0.25">
      <c r="A173" s="9">
        <v>43585</v>
      </c>
      <c r="B173" s="10">
        <v>51.7</v>
      </c>
      <c r="C173" s="10">
        <f t="shared" si="2"/>
        <v>0.90000000000000568</v>
      </c>
      <c r="D173" s="17"/>
      <c r="E173" s="17"/>
    </row>
    <row r="174" spans="1:5" x14ac:dyDescent="0.25">
      <c r="A174" s="9">
        <v>43616</v>
      </c>
      <c r="B174" s="10">
        <v>50.2</v>
      </c>
      <c r="C174" s="10">
        <f t="shared" si="2"/>
        <v>-1.5</v>
      </c>
      <c r="D174" s="17"/>
      <c r="E174" s="17"/>
    </row>
    <row r="175" spans="1:5" x14ac:dyDescent="0.25">
      <c r="A175" s="9">
        <v>43646</v>
      </c>
      <c r="B175" s="10">
        <v>49.4</v>
      </c>
      <c r="C175" s="10">
        <f t="shared" si="2"/>
        <v>-0.80000000000000426</v>
      </c>
      <c r="D175" s="17">
        <f>IFERROR(VLOOKUP(A175,GDP!$A:$H,4,FALSE),"")</f>
        <v>7.8318573402118785E-2</v>
      </c>
      <c r="E175" s="17">
        <f>IFERROR(VLOOKUP(A175,GDP!$A:$H,8,FALSE),"")</f>
        <v>4.9730926028627831E-2</v>
      </c>
    </row>
    <row r="176" spans="1:5" x14ac:dyDescent="0.25">
      <c r="A176" s="9">
        <v>43677</v>
      </c>
      <c r="B176" s="10">
        <v>49.9</v>
      </c>
      <c r="C176" s="10">
        <f t="shared" si="2"/>
        <v>0.5</v>
      </c>
      <c r="D176" s="17"/>
      <c r="E176" s="17"/>
    </row>
    <row r="177" spans="1:5" x14ac:dyDescent="0.25">
      <c r="A177" s="9">
        <v>43708</v>
      </c>
      <c r="B177" s="10">
        <v>50.4</v>
      </c>
      <c r="C177" s="10">
        <f t="shared" si="2"/>
        <v>0.5</v>
      </c>
      <c r="D177" s="17"/>
      <c r="E177" s="17"/>
    </row>
    <row r="178" spans="1:5" x14ac:dyDescent="0.25">
      <c r="A178" s="9">
        <v>43738</v>
      </c>
      <c r="B178" s="10">
        <v>51.4</v>
      </c>
      <c r="C178" s="10">
        <f t="shared" si="2"/>
        <v>1</v>
      </c>
      <c r="D178" s="17">
        <f>IFERROR(VLOOKUP(A178,GDP!$A:$H,4,FALSE),"")</f>
        <v>7.0677255460406485E-2</v>
      </c>
      <c r="E178" s="17">
        <f>IFERROR(VLOOKUP(A178,GDP!$A:$H,8,FALSE),"")</f>
        <v>3.919011716588261E-2</v>
      </c>
    </row>
    <row r="179" spans="1:5" x14ac:dyDescent="0.25">
      <c r="A179" s="9">
        <v>43769</v>
      </c>
      <c r="B179" s="10">
        <v>51.9</v>
      </c>
      <c r="C179" s="10">
        <f t="shared" si="2"/>
        <v>0.5</v>
      </c>
      <c r="D179" s="17"/>
      <c r="E179" s="17"/>
    </row>
    <row r="180" spans="1:5" x14ac:dyDescent="0.25">
      <c r="A180" s="9">
        <v>43799</v>
      </c>
      <c r="B180" s="10">
        <v>51.8</v>
      </c>
      <c r="C180" s="10">
        <f t="shared" si="2"/>
        <v>-0.10000000000000142</v>
      </c>
      <c r="D180" s="17"/>
      <c r="E180" s="17"/>
    </row>
    <row r="181" spans="1:5" x14ac:dyDescent="0.25">
      <c r="A181" s="9">
        <v>43830</v>
      </c>
      <c r="B181" s="10">
        <v>51.5</v>
      </c>
      <c r="C181" s="10">
        <f t="shared" si="2"/>
        <v>-0.29999999999999716</v>
      </c>
      <c r="D181" s="17">
        <f>IFERROR(VLOOKUP(A181,GDP!$A:$H,4,FALSE),"")</f>
        <v>6.9507269649536907E-2</v>
      </c>
      <c r="E181" s="17">
        <f>IFERROR(VLOOKUP(A181,GDP!$A:$H,8,FALSE),"")</f>
        <v>2.3665749444651496E-2</v>
      </c>
    </row>
    <row r="182" spans="1:5" x14ac:dyDescent="0.25">
      <c r="A182" s="9">
        <v>43861</v>
      </c>
      <c r="B182" s="10">
        <v>51.1</v>
      </c>
      <c r="C182" s="10">
        <f t="shared" si="2"/>
        <v>-0.39999999999999858</v>
      </c>
      <c r="D182" s="17"/>
      <c r="E182" s="17"/>
    </row>
    <row r="183" spans="1:5" x14ac:dyDescent="0.25">
      <c r="A183" s="9">
        <v>43890</v>
      </c>
      <c r="B183" s="10">
        <v>40.299999999999997</v>
      </c>
      <c r="C183" s="10">
        <f t="shared" si="2"/>
        <v>-10.800000000000004</v>
      </c>
      <c r="D183" s="17"/>
      <c r="E183" s="17"/>
    </row>
    <row r="184" spans="1:5" x14ac:dyDescent="0.25">
      <c r="A184" s="9">
        <v>43921</v>
      </c>
      <c r="B184" s="10">
        <v>50.1</v>
      </c>
      <c r="C184" s="10">
        <f t="shared" si="2"/>
        <v>9.8000000000000043</v>
      </c>
      <c r="D184" s="17">
        <f>IFERROR(VLOOKUP(A184,GDP!$A:$H,4,FALSE),"")</f>
        <v>-5.2684024325833856E-2</v>
      </c>
      <c r="E184" s="17">
        <f>IFERROR(VLOOKUP(A184,GDP!$A:$H,8,FALSE),"")</f>
        <v>-9.2261751407978765E-2</v>
      </c>
    </row>
    <row r="185" spans="1:5" x14ac:dyDescent="0.25">
      <c r="A185" s="9">
        <v>43951</v>
      </c>
      <c r="B185" s="10">
        <v>49.4</v>
      </c>
      <c r="C185" s="10">
        <f t="shared" si="2"/>
        <v>-0.70000000000000284</v>
      </c>
      <c r="D185" s="17"/>
      <c r="E185" s="17"/>
    </row>
    <row r="186" spans="1:5" x14ac:dyDescent="0.25">
      <c r="A186" s="9">
        <v>43982</v>
      </c>
      <c r="B186" s="10">
        <v>50.7</v>
      </c>
      <c r="C186" s="10">
        <f t="shared" si="2"/>
        <v>1.3000000000000043</v>
      </c>
      <c r="D186" s="17"/>
      <c r="E186" s="17"/>
    </row>
    <row r="187" spans="1:5" x14ac:dyDescent="0.25">
      <c r="A187" s="9">
        <v>44012</v>
      </c>
      <c r="B187" s="10">
        <v>51.2</v>
      </c>
      <c r="C187" s="10">
        <f t="shared" si="2"/>
        <v>0.5</v>
      </c>
      <c r="D187" s="17">
        <f>IFERROR(VLOOKUP(A187,GDP!$A:$H,4,FALSE),"")</f>
        <v>3.0983103287500757E-2</v>
      </c>
      <c r="E187" s="17">
        <f>IFERROR(VLOOKUP(A187,GDP!$A:$H,8,FALSE),"")</f>
        <v>5.9260905267017883E-3</v>
      </c>
    </row>
    <row r="188" spans="1:5" x14ac:dyDescent="0.25">
      <c r="A188" s="9">
        <v>44043</v>
      </c>
      <c r="B188" s="10">
        <v>52.8</v>
      </c>
      <c r="C188" s="10">
        <f t="shared" si="2"/>
        <v>1.5999999999999943</v>
      </c>
      <c r="D188" s="17"/>
      <c r="E188" s="17"/>
    </row>
    <row r="189" spans="1:5" x14ac:dyDescent="0.25">
      <c r="A189" s="9">
        <v>44074</v>
      </c>
      <c r="B189" s="10">
        <v>53.1</v>
      </c>
      <c r="C189" s="10">
        <f t="shared" si="2"/>
        <v>0.30000000000000426</v>
      </c>
      <c r="D189" s="17"/>
      <c r="E189" s="17"/>
    </row>
    <row r="190" spans="1:5" x14ac:dyDescent="0.25">
      <c r="A190" s="9">
        <v>44104</v>
      </c>
      <c r="B190" s="10">
        <v>53</v>
      </c>
      <c r="C190" s="10">
        <f t="shared" si="2"/>
        <v>-0.10000000000000142</v>
      </c>
      <c r="D190" s="17">
        <f>IFERROR(VLOOKUP(A190,GDP!$A:$H,4,FALSE),"")</f>
        <v>5.5487772574222438E-2</v>
      </c>
      <c r="E190" s="17">
        <f>IFERROR(VLOOKUP(A190,GDP!$A:$H,8,FALSE),"")</f>
        <v>3.8060500406656095E-2</v>
      </c>
    </row>
    <row r="191" spans="1:5" x14ac:dyDescent="0.25">
      <c r="A191" s="9">
        <v>44135</v>
      </c>
      <c r="B191" s="10">
        <v>53.6</v>
      </c>
      <c r="C191" s="10">
        <f t="shared" si="2"/>
        <v>0.60000000000000142</v>
      </c>
      <c r="D191" s="17"/>
      <c r="E191" s="17"/>
    </row>
    <row r="192" spans="1:5" x14ac:dyDescent="0.25">
      <c r="A192" s="9">
        <v>44165</v>
      </c>
      <c r="B192" s="10">
        <v>54.9</v>
      </c>
      <c r="C192" s="10">
        <f t="shared" si="2"/>
        <v>1.2999999999999972</v>
      </c>
      <c r="D192" s="17"/>
      <c r="E192" s="17"/>
    </row>
    <row r="193" spans="1:5" x14ac:dyDescent="0.25">
      <c r="A193" s="9">
        <v>44196</v>
      </c>
      <c r="B193" s="10">
        <v>53</v>
      </c>
      <c r="C193" s="10">
        <f t="shared" si="2"/>
        <v>-1.8999999999999986</v>
      </c>
      <c r="D193" s="17">
        <f>IFERROR(VLOOKUP(A193,GDP!$A:$H,4,FALSE),"")</f>
        <v>7.0447763350891313E-2</v>
      </c>
      <c r="E193" s="17">
        <f>IFERROR(VLOOKUP(A193,GDP!$A:$H,8,FALSE),"")</f>
        <v>6.8682761912851165E-2</v>
      </c>
    </row>
    <row r="194" spans="1:5" x14ac:dyDescent="0.25">
      <c r="A194" s="9">
        <v>44227</v>
      </c>
      <c r="B194" s="10">
        <v>51.5</v>
      </c>
      <c r="C194" s="10">
        <f t="shared" si="2"/>
        <v>-1.5</v>
      </c>
      <c r="D194" s="17"/>
      <c r="E194" s="17"/>
    </row>
    <row r="195" spans="1:5" x14ac:dyDescent="0.25">
      <c r="A195" s="9">
        <v>44255</v>
      </c>
      <c r="B195" s="10">
        <v>50.9</v>
      </c>
      <c r="C195" s="10">
        <f t="shared" si="2"/>
        <v>-0.60000000000000142</v>
      </c>
      <c r="D195" s="17"/>
      <c r="E195" s="17"/>
    </row>
    <row r="196" spans="1:5" x14ac:dyDescent="0.25">
      <c r="A196" s="9">
        <v>44286</v>
      </c>
      <c r="B196" s="44">
        <v>50.6</v>
      </c>
      <c r="C196" s="10">
        <f t="shared" si="2"/>
        <v>-0.29999999999999716</v>
      </c>
    </row>
    <row r="197" spans="1:5" x14ac:dyDescent="0.25">
      <c r="A197" s="9">
        <v>44316</v>
      </c>
      <c r="B197" s="44">
        <v>51.9</v>
      </c>
      <c r="C197" s="10">
        <f t="shared" ref="C197:C245" si="3">B197-B196</f>
        <v>1.2999999999999972</v>
      </c>
    </row>
    <row r="198" spans="1:5" x14ac:dyDescent="0.25">
      <c r="A198" s="9">
        <v>44347</v>
      </c>
      <c r="B198" s="44">
        <v>52</v>
      </c>
      <c r="C198" s="10">
        <f t="shared" si="3"/>
        <v>0.10000000000000142</v>
      </c>
    </row>
    <row r="199" spans="1:5" x14ac:dyDescent="0.25">
      <c r="A199" s="9">
        <v>44377</v>
      </c>
      <c r="B199" s="44">
        <v>51.3</v>
      </c>
      <c r="C199" s="10">
        <f t="shared" si="3"/>
        <v>-0.70000000000000284</v>
      </c>
    </row>
    <row r="200" spans="1:5" x14ac:dyDescent="0.25">
      <c r="A200" s="9">
        <v>44408</v>
      </c>
      <c r="B200" s="44">
        <v>50.3</v>
      </c>
      <c r="C200" s="10">
        <f t="shared" si="3"/>
        <v>-1</v>
      </c>
    </row>
    <row r="201" spans="1:5" x14ac:dyDescent="0.25">
      <c r="A201" s="9">
        <v>44439</v>
      </c>
      <c r="B201" s="44">
        <v>49.2</v>
      </c>
      <c r="C201" s="10">
        <f t="shared" si="3"/>
        <v>-1.0999999999999943</v>
      </c>
    </row>
    <row r="202" spans="1:5" x14ac:dyDescent="0.25">
      <c r="A202" s="9">
        <v>44469</v>
      </c>
      <c r="B202" s="44">
        <v>50</v>
      </c>
      <c r="C202" s="10">
        <f t="shared" si="3"/>
        <v>0.79999999999999716</v>
      </c>
    </row>
    <row r="203" spans="1:5" x14ac:dyDescent="0.25">
      <c r="A203" s="9">
        <v>44500</v>
      </c>
      <c r="B203" s="44">
        <v>50.6</v>
      </c>
      <c r="C203" s="10">
        <f t="shared" si="3"/>
        <v>0.60000000000000142</v>
      </c>
    </row>
    <row r="204" spans="1:5" x14ac:dyDescent="0.25">
      <c r="A204" s="9">
        <v>44530</v>
      </c>
      <c r="B204" s="44">
        <v>49.9</v>
      </c>
      <c r="C204" s="10">
        <f t="shared" si="3"/>
        <v>-0.70000000000000284</v>
      </c>
    </row>
    <row r="205" spans="1:5" x14ac:dyDescent="0.25">
      <c r="A205" s="9">
        <v>44561</v>
      </c>
      <c r="B205" s="44">
        <v>50.9</v>
      </c>
      <c r="C205" s="10">
        <f t="shared" si="3"/>
        <v>1</v>
      </c>
    </row>
    <row r="206" spans="1:5" x14ac:dyDescent="0.25">
      <c r="A206" s="9">
        <v>44592</v>
      </c>
      <c r="B206" s="44">
        <v>49.1</v>
      </c>
      <c r="C206" s="10">
        <f t="shared" si="3"/>
        <v>-1.7999999999999972</v>
      </c>
    </row>
    <row r="207" spans="1:5" x14ac:dyDescent="0.25">
      <c r="A207" s="9">
        <v>44620</v>
      </c>
      <c r="B207" s="44">
        <v>50.4</v>
      </c>
      <c r="C207" s="10">
        <f t="shared" si="3"/>
        <v>1.2999999999999972</v>
      </c>
    </row>
    <row r="208" spans="1:5" x14ac:dyDescent="0.25">
      <c r="A208" s="9">
        <v>44651</v>
      </c>
      <c r="B208" s="44">
        <v>48.1</v>
      </c>
      <c r="C208" s="10">
        <f t="shared" si="3"/>
        <v>-2.2999999999999972</v>
      </c>
    </row>
    <row r="209" spans="1:3" x14ac:dyDescent="0.25">
      <c r="A209" s="9">
        <v>44681</v>
      </c>
      <c r="B209" s="44">
        <v>46</v>
      </c>
      <c r="C209" s="10">
        <f t="shared" si="3"/>
        <v>-2.1000000000000014</v>
      </c>
    </row>
    <row r="210" spans="1:3" x14ac:dyDescent="0.25">
      <c r="A210" s="9">
        <v>44712</v>
      </c>
      <c r="B210" s="44">
        <v>48.1</v>
      </c>
      <c r="C210" s="10">
        <f t="shared" si="3"/>
        <v>2.1000000000000014</v>
      </c>
    </row>
    <row r="211" spans="1:3" x14ac:dyDescent="0.25">
      <c r="A211" s="9">
        <v>44742</v>
      </c>
      <c r="B211" s="44">
        <v>51.7</v>
      </c>
      <c r="C211" s="10">
        <f t="shared" si="3"/>
        <v>3.6000000000000014</v>
      </c>
    </row>
    <row r="212" spans="1:3" x14ac:dyDescent="0.25">
      <c r="A212" s="9">
        <v>44773</v>
      </c>
      <c r="B212" s="44">
        <v>50.4</v>
      </c>
      <c r="C212" s="10">
        <f t="shared" si="3"/>
        <v>-1.3000000000000043</v>
      </c>
    </row>
    <row r="213" spans="1:3" x14ac:dyDescent="0.25">
      <c r="A213" s="9">
        <v>44804</v>
      </c>
      <c r="B213" s="44">
        <v>49.5</v>
      </c>
      <c r="C213" s="10">
        <f t="shared" si="3"/>
        <v>-0.89999999999999858</v>
      </c>
    </row>
    <row r="214" spans="1:3" x14ac:dyDescent="0.25">
      <c r="A214" s="9">
        <v>44834</v>
      </c>
      <c r="B214" s="44">
        <v>48.1</v>
      </c>
      <c r="C214" s="10">
        <f t="shared" si="3"/>
        <v>-1.3999999999999986</v>
      </c>
    </row>
    <row r="215" spans="1:3" x14ac:dyDescent="0.25">
      <c r="A215" s="9">
        <v>44865</v>
      </c>
      <c r="B215" s="44">
        <v>49.2</v>
      </c>
      <c r="C215" s="10">
        <f t="shared" si="3"/>
        <v>1.1000000000000014</v>
      </c>
    </row>
    <row r="216" spans="1:3" x14ac:dyDescent="0.25">
      <c r="A216" s="9">
        <v>44895</v>
      </c>
      <c r="B216" s="44">
        <v>49.4</v>
      </c>
      <c r="C216" s="10">
        <f t="shared" si="3"/>
        <v>0.19999999999999574</v>
      </c>
    </row>
    <row r="217" spans="1:3" x14ac:dyDescent="0.25">
      <c r="A217" s="9">
        <v>44926</v>
      </c>
      <c r="B217" s="44">
        <v>49</v>
      </c>
      <c r="C217" s="10">
        <f t="shared" si="3"/>
        <v>-0.39999999999999858</v>
      </c>
    </row>
    <row r="218" spans="1:3" x14ac:dyDescent="0.25">
      <c r="A218" s="9">
        <v>44957</v>
      </c>
      <c r="B218" s="44">
        <v>49.2</v>
      </c>
      <c r="C218" s="10">
        <f t="shared" si="3"/>
        <v>0.20000000000000284</v>
      </c>
    </row>
    <row r="219" spans="1:3" x14ac:dyDescent="0.25">
      <c r="A219" s="9">
        <v>44985</v>
      </c>
      <c r="B219" s="44">
        <v>51.6</v>
      </c>
      <c r="C219" s="10">
        <f t="shared" si="3"/>
        <v>2.3999999999999986</v>
      </c>
    </row>
    <row r="220" spans="1:3" x14ac:dyDescent="0.25">
      <c r="A220" s="9">
        <v>45016</v>
      </c>
      <c r="B220" s="44">
        <v>50.9</v>
      </c>
      <c r="C220" s="10">
        <f t="shared" si="3"/>
        <v>-0.70000000000000284</v>
      </c>
    </row>
    <row r="221" spans="1:3" x14ac:dyDescent="0.25">
      <c r="A221" s="9">
        <v>45046</v>
      </c>
      <c r="B221" s="44">
        <v>50.5</v>
      </c>
      <c r="C221" s="10">
        <f t="shared" si="3"/>
        <v>-0.39999999999999858</v>
      </c>
    </row>
    <row r="222" spans="1:3" x14ac:dyDescent="0.25">
      <c r="A222" s="9">
        <v>45077</v>
      </c>
      <c r="B222" s="44">
        <v>50.9</v>
      </c>
      <c r="C222" s="10">
        <f>B224-B221</f>
        <v>-1.2999999999999972</v>
      </c>
    </row>
    <row r="223" spans="1:3" x14ac:dyDescent="0.25">
      <c r="A223" s="9">
        <v>45107</v>
      </c>
      <c r="B223" s="44">
        <v>50.5</v>
      </c>
      <c r="C223" s="10">
        <f>B223-B224</f>
        <v>1.2999999999999972</v>
      </c>
    </row>
    <row r="224" spans="1:3" x14ac:dyDescent="0.25">
      <c r="A224" s="9">
        <v>45138</v>
      </c>
      <c r="B224" s="44">
        <v>49.2</v>
      </c>
      <c r="C224" s="10">
        <f t="shared" ref="C224:C226" si="4">B224-B225</f>
        <v>-1.7999999999999972</v>
      </c>
    </row>
    <row r="225" spans="1:3" x14ac:dyDescent="0.25">
      <c r="A225" s="9">
        <v>45169</v>
      </c>
      <c r="B225" s="44">
        <v>51</v>
      </c>
      <c r="C225" s="10">
        <f t="shared" si="4"/>
        <v>0.39999999999999858</v>
      </c>
    </row>
    <row r="226" spans="1:3" x14ac:dyDescent="0.25">
      <c r="A226" s="9">
        <v>45199</v>
      </c>
      <c r="B226" s="44">
        <v>50.6</v>
      </c>
      <c r="C226" s="10">
        <f t="shared" si="4"/>
        <v>1.1000000000000014</v>
      </c>
    </row>
    <row r="227" spans="1:3" x14ac:dyDescent="0.25">
      <c r="A227" s="9">
        <v>45230</v>
      </c>
      <c r="B227" s="44">
        <v>49.5</v>
      </c>
      <c r="C227" s="10">
        <f t="shared" si="3"/>
        <v>-1.1000000000000014</v>
      </c>
    </row>
    <row r="228" spans="1:3" x14ac:dyDescent="0.25">
      <c r="A228" s="9">
        <v>45260</v>
      </c>
      <c r="B228" s="44">
        <v>50.7</v>
      </c>
      <c r="C228" s="10">
        <f t="shared" si="3"/>
        <v>1.2000000000000028</v>
      </c>
    </row>
    <row r="229" spans="1:3" x14ac:dyDescent="0.25">
      <c r="A229" s="9">
        <v>45291</v>
      </c>
      <c r="B229" s="44">
        <v>50.8</v>
      </c>
      <c r="C229" s="10">
        <f t="shared" si="3"/>
        <v>9.9999999999994316E-2</v>
      </c>
    </row>
    <row r="230" spans="1:3" x14ac:dyDescent="0.25">
      <c r="A230" s="9">
        <v>45322</v>
      </c>
      <c r="B230" s="44">
        <v>50.8</v>
      </c>
      <c r="C230" s="10">
        <f t="shared" si="3"/>
        <v>0</v>
      </c>
    </row>
    <row r="231" spans="1:3" x14ac:dyDescent="0.25">
      <c r="A231" s="9">
        <v>45351</v>
      </c>
      <c r="B231" s="44">
        <v>50.9</v>
      </c>
      <c r="C231" s="10">
        <f t="shared" si="3"/>
        <v>0.10000000000000142</v>
      </c>
    </row>
    <row r="232" spans="1:3" x14ac:dyDescent="0.25">
      <c r="A232" s="9">
        <v>45382</v>
      </c>
      <c r="B232" s="44">
        <v>51.1</v>
      </c>
      <c r="C232" s="10">
        <f t="shared" si="3"/>
        <v>0.20000000000000284</v>
      </c>
    </row>
    <row r="233" spans="1:3" x14ac:dyDescent="0.25">
      <c r="A233" s="9">
        <v>45412</v>
      </c>
      <c r="B233" s="44">
        <v>51.4</v>
      </c>
      <c r="C233" s="10">
        <f t="shared" si="3"/>
        <v>0.29999999999999716</v>
      </c>
    </row>
    <row r="234" spans="1:3" x14ac:dyDescent="0.25">
      <c r="A234" s="9">
        <v>45443</v>
      </c>
      <c r="B234" s="44">
        <v>51.7</v>
      </c>
      <c r="C234" s="10">
        <f t="shared" si="3"/>
        <v>0.30000000000000426</v>
      </c>
    </row>
    <row r="235" spans="1:3" x14ac:dyDescent="0.25">
      <c r="A235" s="9">
        <v>45473</v>
      </c>
      <c r="B235" s="44">
        <v>51.8</v>
      </c>
      <c r="C235" s="10">
        <f t="shared" si="3"/>
        <v>9.9999999999994316E-2</v>
      </c>
    </row>
    <row r="236" spans="1:3" x14ac:dyDescent="0.25">
      <c r="A236" s="9">
        <v>45504</v>
      </c>
      <c r="B236" s="44">
        <v>49.8</v>
      </c>
      <c r="C236" s="10">
        <f t="shared" si="3"/>
        <v>-2</v>
      </c>
    </row>
    <row r="237" spans="1:3" x14ac:dyDescent="0.25">
      <c r="A237" s="9">
        <v>45535</v>
      </c>
      <c r="B237" s="44">
        <v>50.4</v>
      </c>
      <c r="C237" s="10">
        <f t="shared" si="3"/>
        <v>0.60000000000000142</v>
      </c>
    </row>
    <row r="238" spans="1:3" x14ac:dyDescent="0.25">
      <c r="A238" s="9">
        <v>45565</v>
      </c>
      <c r="B238" s="44">
        <v>49.3</v>
      </c>
      <c r="C238" s="10">
        <f t="shared" si="3"/>
        <v>-1.1000000000000014</v>
      </c>
    </row>
    <row r="239" spans="1:3" x14ac:dyDescent="0.25">
      <c r="A239" s="9">
        <v>45596</v>
      </c>
      <c r="B239" s="44">
        <v>50.3</v>
      </c>
      <c r="C239" s="10">
        <f t="shared" si="3"/>
        <v>1</v>
      </c>
    </row>
    <row r="240" spans="1:3" x14ac:dyDescent="0.25">
      <c r="A240" s="9">
        <v>45626</v>
      </c>
      <c r="B240" s="44">
        <v>51.5</v>
      </c>
      <c r="C240" s="10">
        <f t="shared" si="3"/>
        <v>1.2000000000000028</v>
      </c>
    </row>
    <row r="241" spans="1:3" x14ac:dyDescent="0.25">
      <c r="A241" s="9">
        <v>45657</v>
      </c>
      <c r="B241" s="44">
        <v>50.5</v>
      </c>
      <c r="C241" s="10">
        <f t="shared" si="3"/>
        <v>-1</v>
      </c>
    </row>
    <row r="242" spans="1:3" x14ac:dyDescent="0.25">
      <c r="A242" s="9">
        <v>45688</v>
      </c>
      <c r="B242" s="44">
        <v>50.1</v>
      </c>
      <c r="C242" s="10">
        <f t="shared" si="3"/>
        <v>-0.39999999999999858</v>
      </c>
    </row>
    <row r="243" spans="1:3" x14ac:dyDescent="0.25">
      <c r="A243" s="9">
        <v>45716</v>
      </c>
      <c r="B243" s="44">
        <v>50.8</v>
      </c>
      <c r="C243" s="10">
        <f t="shared" si="3"/>
        <v>0.69999999999999574</v>
      </c>
    </row>
    <row r="244" spans="1:3" x14ac:dyDescent="0.25">
      <c r="A244" s="9">
        <v>45747</v>
      </c>
      <c r="B244" s="44">
        <v>51.2</v>
      </c>
      <c r="C244" s="10">
        <f t="shared" si="3"/>
        <v>0.40000000000000568</v>
      </c>
    </row>
    <row r="245" spans="1:3" x14ac:dyDescent="0.25">
      <c r="A245" s="9">
        <v>45777</v>
      </c>
      <c r="B245" s="44">
        <v>50.4</v>
      </c>
      <c r="C245" s="10">
        <f t="shared" si="3"/>
        <v>-0.80000000000000426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4CA0-8902-46D3-94F2-E873A46C11AA}">
  <dimension ref="A1:M195"/>
  <sheetViews>
    <sheetView zoomScale="80" zoomScaleNormal="80" workbookViewId="0">
      <selection activeCell="H8" sqref="H8"/>
    </sheetView>
  </sheetViews>
  <sheetFormatPr defaultRowHeight="15" x14ac:dyDescent="0.25"/>
  <cols>
    <col min="1" max="1" width="12.140625" customWidth="1"/>
    <col min="2" max="3" width="13.140625" customWidth="1"/>
    <col min="4" max="4" width="13.5703125" customWidth="1"/>
    <col min="5" max="5" width="16.140625" customWidth="1"/>
    <col min="6" max="6" width="16.42578125" customWidth="1"/>
    <col min="7" max="7" width="14.85546875" style="20" customWidth="1"/>
    <col min="8" max="8" width="19.140625" style="20" customWidth="1"/>
    <col min="10" max="10" width="24.140625" customWidth="1"/>
    <col min="11" max="13" width="11.7109375" customWidth="1"/>
  </cols>
  <sheetData>
    <row r="1" spans="1:8" ht="63.75" x14ac:dyDescent="0.25">
      <c r="A1" s="21" t="s">
        <v>0</v>
      </c>
      <c r="B1" s="22" t="s">
        <v>31</v>
      </c>
      <c r="C1" s="7" t="s">
        <v>32</v>
      </c>
      <c r="D1" s="7" t="s">
        <v>30</v>
      </c>
      <c r="E1" s="7" t="s">
        <v>47</v>
      </c>
      <c r="F1" s="7" t="s">
        <v>46</v>
      </c>
      <c r="G1" s="19" t="s">
        <v>19</v>
      </c>
      <c r="H1" s="19" t="s">
        <v>20</v>
      </c>
    </row>
    <row r="2" spans="1:8" x14ac:dyDescent="0.25">
      <c r="A2" s="9">
        <v>38383</v>
      </c>
      <c r="B2" s="10">
        <v>54.7</v>
      </c>
      <c r="C2" s="10">
        <v>52.1</v>
      </c>
      <c r="D2" s="10">
        <f>C2-B2</f>
        <v>-2.6000000000000014</v>
      </c>
      <c r="E2" s="10" t="str">
        <f>IF(AND(D2&lt;0,B2&gt;50,C2&lt;50),D2,"")</f>
        <v/>
      </c>
      <c r="F2" s="10">
        <f>IF(E2="",D2,"")</f>
        <v>-2.6000000000000014</v>
      </c>
      <c r="G2" s="17"/>
      <c r="H2" s="17"/>
    </row>
    <row r="3" spans="1:8" x14ac:dyDescent="0.25">
      <c r="A3" s="9">
        <v>38411</v>
      </c>
      <c r="B3" s="10">
        <v>54.5</v>
      </c>
      <c r="C3" s="10">
        <v>52.9</v>
      </c>
      <c r="D3" s="10">
        <f t="shared" ref="D3:D66" si="0">C3-B3</f>
        <v>-1.6000000000000014</v>
      </c>
      <c r="E3" s="10" t="str">
        <f t="shared" ref="E3:E66" si="1">IF(AND(D3&lt;0,B3&gt;50,C3&lt;50),D3,"")</f>
        <v/>
      </c>
      <c r="F3" s="10">
        <f t="shared" ref="F3:F66" si="2">IF(E3="",D3,"")</f>
        <v>-1.6000000000000014</v>
      </c>
      <c r="G3" s="17"/>
      <c r="H3" s="17"/>
    </row>
    <row r="4" spans="1:8" x14ac:dyDescent="0.25">
      <c r="A4" s="9">
        <v>38442</v>
      </c>
      <c r="B4" s="10">
        <v>57.9</v>
      </c>
      <c r="C4" s="10">
        <v>55.2</v>
      </c>
      <c r="D4" s="10">
        <f t="shared" si="0"/>
        <v>-2.6999999999999957</v>
      </c>
      <c r="E4" s="10" t="str">
        <f t="shared" si="1"/>
        <v/>
      </c>
      <c r="F4" s="10">
        <f t="shared" si="2"/>
        <v>-2.6999999999999957</v>
      </c>
      <c r="G4" s="17">
        <f>IFERROR(VLOOKUP(A4,GDP!$A:$H,4,FALSE),"")</f>
        <v>0.1710455469161607</v>
      </c>
      <c r="H4" s="17">
        <f>IFERROR(VLOOKUP(A4,GDP!$A:$H,8,FALSE),"")</f>
        <v>0.14138765773363082</v>
      </c>
    </row>
    <row r="5" spans="1:8" x14ac:dyDescent="0.25">
      <c r="A5" s="9">
        <v>38472</v>
      </c>
      <c r="B5" s="10">
        <v>56.7</v>
      </c>
      <c r="C5" s="10">
        <v>54.4</v>
      </c>
      <c r="D5" s="10">
        <f t="shared" si="0"/>
        <v>-2.3000000000000043</v>
      </c>
      <c r="E5" s="10" t="str">
        <f t="shared" si="1"/>
        <v/>
      </c>
      <c r="F5" s="10">
        <f t="shared" si="2"/>
        <v>-2.3000000000000043</v>
      </c>
      <c r="G5" s="17"/>
      <c r="H5" s="17"/>
    </row>
    <row r="6" spans="1:8" x14ac:dyDescent="0.25">
      <c r="A6" s="9">
        <v>38503</v>
      </c>
      <c r="B6" s="10">
        <v>52.9</v>
      </c>
      <c r="C6" s="10">
        <v>53.3</v>
      </c>
      <c r="D6" s="10">
        <f t="shared" si="0"/>
        <v>0.39999999999999858</v>
      </c>
      <c r="E6" s="10" t="str">
        <f t="shared" si="1"/>
        <v/>
      </c>
      <c r="F6" s="10">
        <f t="shared" si="2"/>
        <v>0.39999999999999858</v>
      </c>
      <c r="G6" s="17"/>
      <c r="H6" s="17"/>
    </row>
    <row r="7" spans="1:8" x14ac:dyDescent="0.25">
      <c r="A7" s="9">
        <v>38533</v>
      </c>
      <c r="B7" s="10">
        <v>51.7</v>
      </c>
      <c r="C7" s="10">
        <v>51</v>
      </c>
      <c r="D7" s="10">
        <f t="shared" si="0"/>
        <v>-0.70000000000000284</v>
      </c>
      <c r="E7" s="10" t="str">
        <f t="shared" si="1"/>
        <v/>
      </c>
      <c r="F7" s="10">
        <f t="shared" si="2"/>
        <v>-0.70000000000000284</v>
      </c>
      <c r="G7" s="17">
        <f>IFERROR(VLOOKUP(A7,GDP!$A:$H,4,FALSE),"")</f>
        <v>0.15742051843889526</v>
      </c>
      <c r="H7" s="17">
        <f>IFERROR(VLOOKUP(A7,GDP!$A:$H,8,FALSE),"")</f>
        <v>0.13944663180914429</v>
      </c>
    </row>
    <row r="8" spans="1:8" x14ac:dyDescent="0.25">
      <c r="A8" s="9">
        <v>38564</v>
      </c>
      <c r="B8" s="10">
        <v>51.1</v>
      </c>
      <c r="C8" s="10">
        <v>51.5</v>
      </c>
      <c r="D8" s="10">
        <f t="shared" si="0"/>
        <v>0.39999999999999858</v>
      </c>
      <c r="E8" s="10" t="str">
        <f t="shared" si="1"/>
        <v/>
      </c>
      <c r="F8" s="10">
        <f t="shared" si="2"/>
        <v>0.39999999999999858</v>
      </c>
      <c r="G8" s="17"/>
      <c r="H8" s="17"/>
    </row>
    <row r="9" spans="1:8" x14ac:dyDescent="0.25">
      <c r="A9" s="9">
        <v>38595</v>
      </c>
      <c r="B9" s="10">
        <v>52.6</v>
      </c>
      <c r="C9" s="10">
        <v>50.6</v>
      </c>
      <c r="D9" s="10">
        <f t="shared" si="0"/>
        <v>-2</v>
      </c>
      <c r="E9" s="10" t="str">
        <f t="shared" si="1"/>
        <v/>
      </c>
      <c r="F9" s="10">
        <f t="shared" si="2"/>
        <v>-2</v>
      </c>
      <c r="G9" s="17"/>
      <c r="H9" s="17"/>
    </row>
    <row r="10" spans="1:8" x14ac:dyDescent="0.25">
      <c r="A10" s="9">
        <v>38625</v>
      </c>
      <c r="B10" s="10">
        <v>55.1</v>
      </c>
      <c r="C10" s="10">
        <v>50.9</v>
      </c>
      <c r="D10" s="10">
        <f t="shared" si="0"/>
        <v>-4.2000000000000028</v>
      </c>
      <c r="E10" s="10" t="str">
        <f t="shared" si="1"/>
        <v/>
      </c>
      <c r="F10" s="10">
        <f t="shared" si="2"/>
        <v>-4.2000000000000028</v>
      </c>
      <c r="G10" s="17">
        <f>IFERROR(VLOOKUP(A10,GDP!$A:$H,4,FALSE),"")</f>
        <v>0.14795842790586566</v>
      </c>
      <c r="H10" s="17">
        <f>IFERROR(VLOOKUP(A10,GDP!$A:$H,8,FALSE),"")</f>
        <v>0.13800179739800944</v>
      </c>
    </row>
    <row r="11" spans="1:8" x14ac:dyDescent="0.25">
      <c r="A11" s="9">
        <v>38656</v>
      </c>
      <c r="B11" s="10">
        <v>54.1</v>
      </c>
      <c r="C11" s="10">
        <v>50.1</v>
      </c>
      <c r="D11" s="10">
        <f t="shared" si="0"/>
        <v>-4</v>
      </c>
      <c r="E11" s="10" t="str">
        <f t="shared" si="1"/>
        <v/>
      </c>
      <c r="F11" s="10">
        <f t="shared" si="2"/>
        <v>-4</v>
      </c>
      <c r="G11" s="17"/>
      <c r="H11" s="17"/>
    </row>
    <row r="12" spans="1:8" x14ac:dyDescent="0.25">
      <c r="A12" s="9">
        <v>38686</v>
      </c>
      <c r="B12" s="10">
        <v>54.1</v>
      </c>
      <c r="C12" s="10">
        <v>49.8</v>
      </c>
      <c r="D12" s="10">
        <f t="shared" si="0"/>
        <v>-4.3000000000000043</v>
      </c>
      <c r="E12" s="10">
        <f t="shared" si="1"/>
        <v>-4.3000000000000043</v>
      </c>
      <c r="F12" s="10" t="str">
        <f t="shared" si="2"/>
        <v/>
      </c>
      <c r="G12" s="17"/>
      <c r="H12" s="17"/>
    </row>
    <row r="13" spans="1:8" x14ac:dyDescent="0.25">
      <c r="A13" s="9">
        <v>38717</v>
      </c>
      <c r="B13" s="10">
        <v>54.3</v>
      </c>
      <c r="C13" s="10">
        <v>50.1</v>
      </c>
      <c r="D13" s="10">
        <f t="shared" si="0"/>
        <v>-4.1999999999999957</v>
      </c>
      <c r="E13" s="10" t="str">
        <f t="shared" si="1"/>
        <v/>
      </c>
      <c r="F13" s="10">
        <f t="shared" si="2"/>
        <v>-4.1999999999999957</v>
      </c>
      <c r="G13" s="17">
        <f>IFERROR(VLOOKUP(A13,GDP!$A:$H,4,FALSE),"")</f>
        <v>0.15586288345264632</v>
      </c>
      <c r="H13" s="17">
        <f>IFERROR(VLOOKUP(A13,GDP!$A:$H,8,FALSE),"")</f>
        <v>0.13786242741344035</v>
      </c>
    </row>
    <row r="14" spans="1:8" x14ac:dyDescent="0.25">
      <c r="A14" s="9">
        <v>38748</v>
      </c>
      <c r="B14" s="10">
        <v>52.1</v>
      </c>
      <c r="C14" s="10">
        <v>50.2</v>
      </c>
      <c r="D14" s="10">
        <f t="shared" si="0"/>
        <v>-1.8999999999999986</v>
      </c>
      <c r="E14" s="10" t="str">
        <f t="shared" si="1"/>
        <v/>
      </c>
      <c r="F14" s="10">
        <f t="shared" si="2"/>
        <v>-1.8999999999999986</v>
      </c>
      <c r="G14" s="17"/>
      <c r="H14" s="17"/>
    </row>
    <row r="15" spans="1:8" x14ac:dyDescent="0.25">
      <c r="A15" s="9">
        <v>38776</v>
      </c>
      <c r="B15" s="10">
        <v>52.1</v>
      </c>
      <c r="C15" s="10">
        <v>50.7</v>
      </c>
      <c r="D15" s="10">
        <f t="shared" si="0"/>
        <v>-1.3999999999999986</v>
      </c>
      <c r="E15" s="10" t="str">
        <f t="shared" si="1"/>
        <v/>
      </c>
      <c r="F15" s="10">
        <f t="shared" si="2"/>
        <v>-1.3999999999999986</v>
      </c>
      <c r="G15" s="17"/>
      <c r="H15" s="17"/>
    </row>
    <row r="16" spans="1:8" x14ac:dyDescent="0.25">
      <c r="A16" s="9">
        <v>38807</v>
      </c>
      <c r="B16" s="10">
        <v>55.3</v>
      </c>
      <c r="C16" s="10">
        <v>51</v>
      </c>
      <c r="D16" s="10">
        <f t="shared" si="0"/>
        <v>-4.2999999999999972</v>
      </c>
      <c r="E16" s="10" t="str">
        <f t="shared" si="1"/>
        <v/>
      </c>
      <c r="F16" s="10">
        <f t="shared" si="2"/>
        <v>-4.2999999999999972</v>
      </c>
      <c r="G16" s="17">
        <f>IFERROR(VLOOKUP(A16,GDP!$A:$H,4,FALSE),"")</f>
        <v>0.16378391874086895</v>
      </c>
      <c r="H16" s="17">
        <f>IFERROR(VLOOKUP(A16,GDP!$A:$H,8,FALSE),"")</f>
        <v>0.1536245837706911</v>
      </c>
    </row>
    <row r="17" spans="1:8" x14ac:dyDescent="0.25">
      <c r="A17" s="9">
        <v>38837</v>
      </c>
      <c r="B17" s="10">
        <v>58.1</v>
      </c>
      <c r="C17" s="10">
        <v>52.7</v>
      </c>
      <c r="D17" s="10">
        <f t="shared" si="0"/>
        <v>-5.3999999999999986</v>
      </c>
      <c r="E17" s="10" t="str">
        <f t="shared" si="1"/>
        <v/>
      </c>
      <c r="F17" s="10">
        <f t="shared" si="2"/>
        <v>-5.3999999999999986</v>
      </c>
      <c r="G17" s="17"/>
      <c r="H17" s="17"/>
    </row>
    <row r="18" spans="1:8" x14ac:dyDescent="0.25">
      <c r="A18" s="9">
        <v>38868</v>
      </c>
      <c r="B18" s="10">
        <v>54.8</v>
      </c>
      <c r="C18" s="10">
        <v>52.8</v>
      </c>
      <c r="D18" s="10">
        <f t="shared" si="0"/>
        <v>-2</v>
      </c>
      <c r="E18" s="10" t="str">
        <f t="shared" si="1"/>
        <v/>
      </c>
      <c r="F18" s="10">
        <f t="shared" si="2"/>
        <v>-2</v>
      </c>
      <c r="G18" s="17"/>
      <c r="H18" s="17"/>
    </row>
    <row r="19" spans="1:8" x14ac:dyDescent="0.25">
      <c r="A19" s="9">
        <v>38898</v>
      </c>
      <c r="B19" s="10">
        <v>54.1</v>
      </c>
      <c r="C19" s="10">
        <v>52.9</v>
      </c>
      <c r="D19" s="10">
        <f t="shared" si="0"/>
        <v>-1.2000000000000028</v>
      </c>
      <c r="E19" s="10" t="str">
        <f t="shared" si="1"/>
        <v/>
      </c>
      <c r="F19" s="10">
        <f t="shared" si="2"/>
        <v>-1.2000000000000028</v>
      </c>
      <c r="G19" s="17">
        <f>IFERROR(VLOOKUP(A19,GDP!$A:$H,4,FALSE),"")</f>
        <v>0.17592441693028626</v>
      </c>
      <c r="H19" s="17">
        <f>IFERROR(VLOOKUP(A19,GDP!$A:$H,8,FALSE),"")</f>
        <v>0.1346927223755221</v>
      </c>
    </row>
    <row r="20" spans="1:8" x14ac:dyDescent="0.25">
      <c r="A20" s="9">
        <v>38929</v>
      </c>
      <c r="B20" s="10">
        <v>52.4</v>
      </c>
      <c r="C20" s="10">
        <v>53</v>
      </c>
      <c r="D20" s="10">
        <f t="shared" si="0"/>
        <v>0.60000000000000142</v>
      </c>
      <c r="E20" s="10" t="str">
        <f t="shared" si="1"/>
        <v/>
      </c>
      <c r="F20" s="10">
        <f t="shared" si="2"/>
        <v>0.60000000000000142</v>
      </c>
      <c r="G20" s="17"/>
      <c r="H20" s="17"/>
    </row>
    <row r="21" spans="1:8" x14ac:dyDescent="0.25">
      <c r="A21" s="9">
        <v>38960</v>
      </c>
      <c r="B21" s="10">
        <v>53.1</v>
      </c>
      <c r="C21" s="10">
        <v>52.6</v>
      </c>
      <c r="D21" s="10">
        <f t="shared" si="0"/>
        <v>-0.5</v>
      </c>
      <c r="E21" s="10" t="str">
        <f t="shared" si="1"/>
        <v/>
      </c>
      <c r="F21" s="10">
        <f t="shared" si="2"/>
        <v>-0.5</v>
      </c>
      <c r="G21" s="17"/>
      <c r="H21" s="17"/>
    </row>
    <row r="22" spans="1:8" x14ac:dyDescent="0.25">
      <c r="A22" s="9">
        <v>38990</v>
      </c>
      <c r="B22" s="10">
        <v>57</v>
      </c>
      <c r="C22" s="10">
        <v>52.4</v>
      </c>
      <c r="D22" s="10">
        <f t="shared" si="0"/>
        <v>-4.6000000000000014</v>
      </c>
      <c r="E22" s="10" t="str">
        <f t="shared" si="1"/>
        <v/>
      </c>
      <c r="F22" s="10">
        <f t="shared" si="2"/>
        <v>-4.6000000000000014</v>
      </c>
      <c r="G22" s="17">
        <f>IFERROR(VLOOKUP(A22,GDP!$A:$H,4,FALSE),"")</f>
        <v>0.1668525926265092</v>
      </c>
      <c r="H22" s="17">
        <f>IFERROR(VLOOKUP(A22,GDP!$A:$H,8,FALSE),"")</f>
        <v>0.1147844457277396</v>
      </c>
    </row>
    <row r="23" spans="1:8" x14ac:dyDescent="0.25">
      <c r="A23" s="9">
        <v>39021</v>
      </c>
      <c r="B23" s="10">
        <v>54.7</v>
      </c>
      <c r="C23" s="10">
        <v>52.1</v>
      </c>
      <c r="D23" s="10">
        <f t="shared" si="0"/>
        <v>-2.6000000000000014</v>
      </c>
      <c r="E23" s="10" t="str">
        <f t="shared" si="1"/>
        <v/>
      </c>
      <c r="F23" s="10">
        <f t="shared" si="2"/>
        <v>-2.6000000000000014</v>
      </c>
      <c r="G23" s="17"/>
      <c r="H23" s="17"/>
    </row>
    <row r="24" spans="1:8" x14ac:dyDescent="0.25">
      <c r="A24" s="9">
        <v>39051</v>
      </c>
      <c r="B24" s="10">
        <v>55.3</v>
      </c>
      <c r="C24" s="10">
        <v>53</v>
      </c>
      <c r="D24" s="10">
        <f t="shared" si="0"/>
        <v>-2.2999999999999972</v>
      </c>
      <c r="E24" s="10" t="str">
        <f t="shared" si="1"/>
        <v/>
      </c>
      <c r="F24" s="10">
        <f t="shared" si="2"/>
        <v>-2.2999999999999972</v>
      </c>
      <c r="G24" s="17"/>
      <c r="H24" s="17"/>
    </row>
    <row r="25" spans="1:8" x14ac:dyDescent="0.25">
      <c r="A25" s="9">
        <v>39082</v>
      </c>
      <c r="B25" s="10">
        <v>54.8</v>
      </c>
      <c r="C25" s="10">
        <v>52.4</v>
      </c>
      <c r="D25" s="10">
        <f t="shared" si="0"/>
        <v>-2.3999999999999986</v>
      </c>
      <c r="E25" s="10" t="str">
        <f t="shared" si="1"/>
        <v/>
      </c>
      <c r="F25" s="10">
        <f t="shared" si="2"/>
        <v>-2.3999999999999986</v>
      </c>
      <c r="G25" s="17">
        <f>IFERROR(VLOOKUP(A25,GDP!$A:$H,4,FALSE),"")</f>
        <v>0.1776369371103641</v>
      </c>
      <c r="H25" s="17">
        <f>IFERROR(VLOOKUP(A25,GDP!$A:$H,8,FALSE),"")</f>
        <v>0.11064673049026474</v>
      </c>
    </row>
    <row r="26" spans="1:8" x14ac:dyDescent="0.25">
      <c r="A26" s="9">
        <v>39113</v>
      </c>
      <c r="B26" s="10">
        <v>55.1</v>
      </c>
      <c r="C26" s="10">
        <v>52</v>
      </c>
      <c r="D26" s="10">
        <f t="shared" si="0"/>
        <v>-3.1000000000000014</v>
      </c>
      <c r="E26" s="10" t="str">
        <f t="shared" si="1"/>
        <v/>
      </c>
      <c r="F26" s="10">
        <f t="shared" si="2"/>
        <v>-3.1000000000000014</v>
      </c>
      <c r="G26" s="17"/>
      <c r="H26" s="17"/>
    </row>
    <row r="27" spans="1:8" x14ac:dyDescent="0.25">
      <c r="A27" s="9">
        <v>39141</v>
      </c>
      <c r="B27" s="10">
        <v>53.1</v>
      </c>
      <c r="C27" s="10">
        <v>53</v>
      </c>
      <c r="D27" s="10">
        <f t="shared" si="0"/>
        <v>-0.10000000000000142</v>
      </c>
      <c r="E27" s="10" t="str">
        <f t="shared" si="1"/>
        <v/>
      </c>
      <c r="F27" s="10">
        <f t="shared" si="2"/>
        <v>-0.10000000000000142</v>
      </c>
      <c r="G27" s="17"/>
      <c r="H27" s="17"/>
    </row>
    <row r="28" spans="1:8" x14ac:dyDescent="0.25">
      <c r="A28" s="9">
        <v>39172</v>
      </c>
      <c r="B28" s="10">
        <v>56.1</v>
      </c>
      <c r="C28" s="10">
        <v>52.3</v>
      </c>
      <c r="D28" s="10">
        <f t="shared" si="0"/>
        <v>-3.8000000000000043</v>
      </c>
      <c r="E28" s="10" t="str">
        <f t="shared" si="1"/>
        <v/>
      </c>
      <c r="F28" s="10">
        <f t="shared" si="2"/>
        <v>-3.8000000000000043</v>
      </c>
      <c r="G28" s="17">
        <f>IFERROR(VLOOKUP(A28,GDP!$A:$H,4,FALSE),"")</f>
        <v>0.21411715226991279</v>
      </c>
      <c r="H28" s="17">
        <f>IFERROR(VLOOKUP(A28,GDP!$A:$H,8,FALSE),"")</f>
        <v>0.13812461723340808</v>
      </c>
    </row>
    <row r="29" spans="1:8" x14ac:dyDescent="0.25">
      <c r="A29" s="9">
        <v>39202</v>
      </c>
      <c r="B29" s="10">
        <v>58.6</v>
      </c>
      <c r="C29" s="10">
        <v>53.3</v>
      </c>
      <c r="D29" s="10">
        <f t="shared" si="0"/>
        <v>-5.3000000000000043</v>
      </c>
      <c r="E29" s="10" t="str">
        <f t="shared" si="1"/>
        <v/>
      </c>
      <c r="F29" s="10">
        <f t="shared" si="2"/>
        <v>-5.3000000000000043</v>
      </c>
      <c r="G29" s="17"/>
      <c r="H29" s="17"/>
    </row>
    <row r="30" spans="1:8" x14ac:dyDescent="0.25">
      <c r="A30" s="9">
        <v>39233</v>
      </c>
      <c r="B30" s="10">
        <v>55.7</v>
      </c>
      <c r="C30" s="10">
        <v>54.1</v>
      </c>
      <c r="D30" s="10">
        <f t="shared" si="0"/>
        <v>-1.6000000000000014</v>
      </c>
      <c r="E30" s="10" t="str">
        <f t="shared" si="1"/>
        <v/>
      </c>
      <c r="F30" s="10">
        <f t="shared" si="2"/>
        <v>-1.6000000000000014</v>
      </c>
      <c r="G30" s="17"/>
      <c r="H30" s="17"/>
    </row>
    <row r="31" spans="1:8" x14ac:dyDescent="0.25">
      <c r="A31" s="9">
        <v>39263</v>
      </c>
      <c r="B31" s="10">
        <v>54.5</v>
      </c>
      <c r="C31" s="10">
        <v>55</v>
      </c>
      <c r="D31" s="10">
        <f t="shared" si="0"/>
        <v>0.5</v>
      </c>
      <c r="E31" s="10" t="str">
        <f t="shared" si="1"/>
        <v/>
      </c>
      <c r="F31" s="10">
        <f t="shared" si="2"/>
        <v>0.5</v>
      </c>
      <c r="G31" s="17">
        <f>IFERROR(VLOOKUP(A31,GDP!$A:$H,4,FALSE),"")</f>
        <v>0.22987547770882011</v>
      </c>
      <c r="H31" s="17">
        <f>IFERROR(VLOOKUP(A31,GDP!$A:$H,8,FALSE),"")</f>
        <v>0.1620395023896124</v>
      </c>
    </row>
    <row r="32" spans="1:8" x14ac:dyDescent="0.25">
      <c r="A32" s="9">
        <v>39294</v>
      </c>
      <c r="B32" s="10">
        <v>53.3</v>
      </c>
      <c r="C32" s="10">
        <v>53.2</v>
      </c>
      <c r="D32" s="10">
        <f t="shared" si="0"/>
        <v>-9.9999999999994316E-2</v>
      </c>
      <c r="E32" s="10" t="str">
        <f t="shared" si="1"/>
        <v/>
      </c>
      <c r="F32" s="10">
        <f t="shared" si="2"/>
        <v>-9.9999999999994316E-2</v>
      </c>
      <c r="G32" s="17"/>
      <c r="H32" s="17"/>
    </row>
    <row r="33" spans="1:8" x14ac:dyDescent="0.25">
      <c r="A33" s="9">
        <v>39325</v>
      </c>
      <c r="B33" s="10">
        <v>54</v>
      </c>
      <c r="C33" s="10">
        <v>53.4</v>
      </c>
      <c r="D33" s="10">
        <f t="shared" si="0"/>
        <v>-0.60000000000000142</v>
      </c>
      <c r="E33" s="10" t="str">
        <f t="shared" si="1"/>
        <v/>
      </c>
      <c r="F33" s="10">
        <f t="shared" si="2"/>
        <v>-0.60000000000000142</v>
      </c>
      <c r="G33" s="17"/>
      <c r="H33" s="17"/>
    </row>
    <row r="34" spans="1:8" x14ac:dyDescent="0.25">
      <c r="A34" s="9">
        <v>39355</v>
      </c>
      <c r="B34" s="10">
        <v>56.1</v>
      </c>
      <c r="C34" s="10">
        <v>55</v>
      </c>
      <c r="D34" s="10">
        <f t="shared" si="0"/>
        <v>-1.1000000000000014</v>
      </c>
      <c r="E34" s="10" t="str">
        <f t="shared" si="1"/>
        <v/>
      </c>
      <c r="F34" s="10">
        <f t="shared" si="2"/>
        <v>-1.1000000000000014</v>
      </c>
      <c r="G34" s="17">
        <f>IFERROR(VLOOKUP(A34,GDP!$A:$H,4,FALSE),"")</f>
        <v>0.23931992858251294</v>
      </c>
      <c r="H34" s="17">
        <f>IFERROR(VLOOKUP(A34,GDP!$A:$H,8,FALSE),"")</f>
        <v>0.16664263626275089</v>
      </c>
    </row>
    <row r="35" spans="1:8" x14ac:dyDescent="0.25">
      <c r="A35" s="9">
        <v>39386</v>
      </c>
      <c r="B35" s="10">
        <v>53.2</v>
      </c>
      <c r="C35" s="10">
        <v>55.2</v>
      </c>
      <c r="D35" s="10">
        <f t="shared" si="0"/>
        <v>2</v>
      </c>
      <c r="E35" s="10" t="str">
        <f t="shared" si="1"/>
        <v/>
      </c>
      <c r="F35" s="10">
        <f t="shared" si="2"/>
        <v>2</v>
      </c>
      <c r="G35" s="17"/>
      <c r="H35" s="17"/>
    </row>
    <row r="36" spans="1:8" x14ac:dyDescent="0.25">
      <c r="A36" s="9">
        <v>39416</v>
      </c>
      <c r="B36" s="10">
        <v>55.4</v>
      </c>
      <c r="C36" s="10">
        <v>52.8</v>
      </c>
      <c r="D36" s="10">
        <f t="shared" si="0"/>
        <v>-2.6000000000000014</v>
      </c>
      <c r="E36" s="10" t="str">
        <f t="shared" si="1"/>
        <v/>
      </c>
      <c r="F36" s="10">
        <f t="shared" si="2"/>
        <v>-2.6000000000000014</v>
      </c>
      <c r="G36" s="17"/>
      <c r="H36" s="17"/>
    </row>
    <row r="37" spans="1:8" x14ac:dyDescent="0.25">
      <c r="A37" s="9">
        <v>39447</v>
      </c>
      <c r="B37" s="10">
        <v>55.3</v>
      </c>
      <c r="C37" s="10">
        <v>53.3</v>
      </c>
      <c r="D37" s="10">
        <f t="shared" si="0"/>
        <v>-2</v>
      </c>
      <c r="E37" s="10" t="str">
        <f t="shared" si="1"/>
        <v/>
      </c>
      <c r="F37" s="10">
        <f t="shared" si="2"/>
        <v>-2</v>
      </c>
      <c r="G37" s="17">
        <f>IFERROR(VLOOKUP(A37,GDP!$A:$H,4,FALSE),"")</f>
        <v>0.23651872948809838</v>
      </c>
      <c r="H37" s="17">
        <f>IFERROR(VLOOKUP(A37,GDP!$A:$H,8,FALSE),"")</f>
        <v>0.16165267803544525</v>
      </c>
    </row>
    <row r="38" spans="1:8" x14ac:dyDescent="0.25">
      <c r="A38" s="9">
        <v>39478</v>
      </c>
      <c r="B38" s="10">
        <v>53</v>
      </c>
      <c r="C38" s="10">
        <v>53.2</v>
      </c>
      <c r="D38" s="10">
        <f t="shared" si="0"/>
        <v>0.20000000000000284</v>
      </c>
      <c r="E38" s="10" t="str">
        <f t="shared" si="1"/>
        <v/>
      </c>
      <c r="F38" s="10">
        <f t="shared" si="2"/>
        <v>0.20000000000000284</v>
      </c>
      <c r="G38" s="17"/>
      <c r="H38" s="17"/>
    </row>
    <row r="39" spans="1:8" x14ac:dyDescent="0.25">
      <c r="A39" s="9">
        <v>39507</v>
      </c>
      <c r="B39" s="10">
        <v>53.4</v>
      </c>
      <c r="C39" s="10">
        <v>52.8</v>
      </c>
      <c r="D39" s="10">
        <f t="shared" si="0"/>
        <v>-0.60000000000000142</v>
      </c>
      <c r="E39" s="10" t="str">
        <f t="shared" si="1"/>
        <v/>
      </c>
      <c r="F39" s="10">
        <f t="shared" si="2"/>
        <v>-0.60000000000000142</v>
      </c>
      <c r="G39" s="17"/>
      <c r="H39" s="17"/>
    </row>
    <row r="40" spans="1:8" x14ac:dyDescent="0.25">
      <c r="A40" s="9">
        <v>39538</v>
      </c>
      <c r="B40" s="10">
        <v>58.4</v>
      </c>
      <c r="C40" s="10">
        <v>54.4</v>
      </c>
      <c r="D40" s="10">
        <f t="shared" si="0"/>
        <v>-4</v>
      </c>
      <c r="E40" s="10" t="str">
        <f t="shared" si="1"/>
        <v/>
      </c>
      <c r="F40" s="10">
        <f t="shared" si="2"/>
        <v>-4</v>
      </c>
      <c r="G40" s="17">
        <f>IFERROR(VLOOKUP(A40,GDP!$A:$H,4,FALSE),"")</f>
        <v>0.21368876105900525</v>
      </c>
      <c r="H40" s="17">
        <f>IFERROR(VLOOKUP(A40,GDP!$A:$H,8,FALSE),"")</f>
        <v>0.12137742843128274</v>
      </c>
    </row>
    <row r="41" spans="1:8" x14ac:dyDescent="0.25">
      <c r="A41" s="9">
        <v>39568</v>
      </c>
      <c r="B41" s="10">
        <v>59.2</v>
      </c>
      <c r="C41" s="10">
        <v>55.4</v>
      </c>
      <c r="D41" s="10">
        <f t="shared" si="0"/>
        <v>-3.8000000000000043</v>
      </c>
      <c r="E41" s="10" t="str">
        <f t="shared" si="1"/>
        <v/>
      </c>
      <c r="F41" s="10">
        <f t="shared" si="2"/>
        <v>-3.8000000000000043</v>
      </c>
      <c r="G41" s="17"/>
      <c r="H41" s="17"/>
    </row>
    <row r="42" spans="1:8" x14ac:dyDescent="0.25">
      <c r="A42" s="9">
        <v>39599</v>
      </c>
      <c r="B42" s="10">
        <v>53.3</v>
      </c>
      <c r="C42" s="10">
        <v>54.7</v>
      </c>
      <c r="D42" s="10">
        <f t="shared" si="0"/>
        <v>1.4000000000000057</v>
      </c>
      <c r="E42" s="10" t="str">
        <f t="shared" si="1"/>
        <v/>
      </c>
      <c r="F42" s="10">
        <f t="shared" si="2"/>
        <v>1.4000000000000057</v>
      </c>
      <c r="G42" s="17"/>
      <c r="H42" s="17"/>
    </row>
    <row r="43" spans="1:8" x14ac:dyDescent="0.25">
      <c r="A43" s="9">
        <v>39629</v>
      </c>
      <c r="B43" s="10">
        <v>52</v>
      </c>
      <c r="C43" s="10">
        <v>53.3</v>
      </c>
      <c r="D43" s="10">
        <f t="shared" si="0"/>
        <v>1.2999999999999972</v>
      </c>
      <c r="E43" s="10" t="str">
        <f t="shared" si="1"/>
        <v/>
      </c>
      <c r="F43" s="10">
        <f t="shared" si="2"/>
        <v>1.2999999999999972</v>
      </c>
      <c r="G43" s="17">
        <f>IFERROR(VLOOKUP(A43,GDP!$A:$H,4,FALSE),"")</f>
        <v>0.21503328105511454</v>
      </c>
      <c r="H43" s="17">
        <f>IFERROR(VLOOKUP(A43,GDP!$A:$H,8,FALSE),"")</f>
        <v>0.13503389433701596</v>
      </c>
    </row>
    <row r="44" spans="1:8" x14ac:dyDescent="0.25">
      <c r="A44" s="9">
        <v>39660</v>
      </c>
      <c r="B44" s="10">
        <v>48.4</v>
      </c>
      <c r="C44" s="10">
        <v>53.3</v>
      </c>
      <c r="D44" s="10">
        <f t="shared" si="0"/>
        <v>4.8999999999999986</v>
      </c>
      <c r="E44" s="10" t="str">
        <f t="shared" si="1"/>
        <v/>
      </c>
      <c r="F44" s="10">
        <f t="shared" si="2"/>
        <v>4.8999999999999986</v>
      </c>
      <c r="G44" s="17"/>
      <c r="H44" s="17"/>
    </row>
    <row r="45" spans="1:8" x14ac:dyDescent="0.25">
      <c r="A45" s="9">
        <v>39691</v>
      </c>
      <c r="B45" s="10">
        <v>48.4</v>
      </c>
      <c r="C45" s="10">
        <v>49.2</v>
      </c>
      <c r="D45" s="10">
        <f t="shared" si="0"/>
        <v>0.80000000000000426</v>
      </c>
      <c r="E45" s="10" t="str">
        <f t="shared" si="1"/>
        <v/>
      </c>
      <c r="F45" s="10">
        <f t="shared" si="2"/>
        <v>0.80000000000000426</v>
      </c>
      <c r="G45" s="17"/>
      <c r="H45" s="17"/>
    </row>
    <row r="46" spans="1:8" x14ac:dyDescent="0.25">
      <c r="A46" s="9">
        <v>39721</v>
      </c>
      <c r="B46" s="10">
        <v>51.2</v>
      </c>
      <c r="C46" s="10">
        <v>47.7</v>
      </c>
      <c r="D46" s="10">
        <f t="shared" si="0"/>
        <v>-3.5</v>
      </c>
      <c r="E46" s="10">
        <f t="shared" si="1"/>
        <v>-3.5</v>
      </c>
      <c r="F46" s="10" t="str">
        <f t="shared" si="2"/>
        <v/>
      </c>
      <c r="G46" s="17">
        <f>IFERROR(VLOOKUP(A46,GDP!$A:$H,4,FALSE),"")</f>
        <v>0.1867819193720397</v>
      </c>
      <c r="H46" s="17">
        <f>IFERROR(VLOOKUP(A46,GDP!$A:$H,8,FALSE),"")</f>
        <v>0.13401421674071368</v>
      </c>
    </row>
    <row r="47" spans="1:8" x14ac:dyDescent="0.25">
      <c r="A47" s="9">
        <v>39752</v>
      </c>
      <c r="B47" s="10">
        <v>44.6</v>
      </c>
      <c r="C47" s="10">
        <v>45.2</v>
      </c>
      <c r="D47" s="10">
        <f t="shared" si="0"/>
        <v>0.60000000000000142</v>
      </c>
      <c r="E47" s="10" t="str">
        <f t="shared" si="1"/>
        <v/>
      </c>
      <c r="F47" s="10">
        <f t="shared" si="2"/>
        <v>0.60000000000000142</v>
      </c>
      <c r="G47" s="17"/>
      <c r="H47" s="17"/>
    </row>
    <row r="48" spans="1:8" x14ac:dyDescent="0.25">
      <c r="A48" s="9">
        <v>39782</v>
      </c>
      <c r="B48" s="10">
        <v>38.799999999999997</v>
      </c>
      <c r="C48" s="10">
        <v>40.9</v>
      </c>
      <c r="D48" s="10">
        <f t="shared" si="0"/>
        <v>2.1000000000000014</v>
      </c>
      <c r="E48" s="10" t="str">
        <f t="shared" si="1"/>
        <v/>
      </c>
      <c r="F48" s="10">
        <f t="shared" si="2"/>
        <v>2.1000000000000014</v>
      </c>
      <c r="G48" s="17"/>
      <c r="H48" s="17"/>
    </row>
    <row r="49" spans="1:8" x14ac:dyDescent="0.25">
      <c r="A49" s="9">
        <v>39813</v>
      </c>
      <c r="B49" s="10">
        <v>41.2</v>
      </c>
      <c r="C49" s="10">
        <v>41.2</v>
      </c>
      <c r="D49" s="10">
        <f t="shared" si="0"/>
        <v>0</v>
      </c>
      <c r="E49" s="10" t="str">
        <f t="shared" si="1"/>
        <v/>
      </c>
      <c r="F49" s="10">
        <f t="shared" si="2"/>
        <v>0</v>
      </c>
      <c r="G49" s="17">
        <f>IFERROR(VLOOKUP(A49,GDP!$A:$H,4,FALSE),"")</f>
        <v>0.12749191870272125</v>
      </c>
      <c r="H49" s="17">
        <f>IFERROR(VLOOKUP(A49,GDP!$A:$H,8,FALSE),"")</f>
        <v>0.11346205440718649</v>
      </c>
    </row>
    <row r="50" spans="1:8" x14ac:dyDescent="0.25">
      <c r="A50" s="9">
        <v>39844</v>
      </c>
      <c r="B50" s="10">
        <v>45.3</v>
      </c>
      <c r="C50" s="10">
        <v>42.2</v>
      </c>
      <c r="D50" s="10">
        <f t="shared" si="0"/>
        <v>-3.0999999999999943</v>
      </c>
      <c r="E50" s="10" t="str">
        <f t="shared" si="1"/>
        <v/>
      </c>
      <c r="F50" s="10">
        <f t="shared" si="2"/>
        <v>-3.0999999999999943</v>
      </c>
      <c r="G50" s="17"/>
      <c r="H50" s="17"/>
    </row>
    <row r="51" spans="1:8" x14ac:dyDescent="0.25">
      <c r="A51" s="9">
        <v>39872</v>
      </c>
      <c r="B51" s="10">
        <v>49</v>
      </c>
      <c r="C51" s="10">
        <v>45.1</v>
      </c>
      <c r="D51" s="10">
        <f t="shared" si="0"/>
        <v>-3.8999999999999986</v>
      </c>
      <c r="E51" s="10" t="str">
        <f t="shared" si="1"/>
        <v/>
      </c>
      <c r="F51" s="10">
        <f t="shared" si="2"/>
        <v>-3.8999999999999986</v>
      </c>
      <c r="G51" s="17"/>
      <c r="H51" s="17"/>
    </row>
    <row r="52" spans="1:8" x14ac:dyDescent="0.25">
      <c r="A52" s="9">
        <v>39903</v>
      </c>
      <c r="B52" s="10">
        <v>52.4</v>
      </c>
      <c r="C52" s="10">
        <v>44.8</v>
      </c>
      <c r="D52" s="10">
        <f t="shared" si="0"/>
        <v>-7.6000000000000014</v>
      </c>
      <c r="E52" s="10">
        <f t="shared" si="1"/>
        <v>-7.6000000000000014</v>
      </c>
      <c r="F52" s="10" t="str">
        <f t="shared" si="2"/>
        <v/>
      </c>
      <c r="G52" s="17">
        <f>IFERROR(VLOOKUP(A52,GDP!$A:$H,4,FALSE),"")</f>
        <v>6.6388366756229944E-2</v>
      </c>
      <c r="H52" s="17">
        <f>IFERROR(VLOOKUP(A52,GDP!$A:$H,8,FALSE),"")</f>
        <v>7.936462270493605E-2</v>
      </c>
    </row>
    <row r="53" spans="1:8" x14ac:dyDescent="0.25">
      <c r="A53" s="9">
        <v>39933</v>
      </c>
      <c r="B53" s="10">
        <v>53.5</v>
      </c>
      <c r="C53" s="10">
        <v>50.1</v>
      </c>
      <c r="D53" s="10">
        <f t="shared" si="0"/>
        <v>-3.3999999999999986</v>
      </c>
      <c r="E53" s="10" t="str">
        <f t="shared" si="1"/>
        <v/>
      </c>
      <c r="F53" s="10">
        <f t="shared" si="2"/>
        <v>-3.3999999999999986</v>
      </c>
      <c r="G53" s="17"/>
      <c r="H53" s="17"/>
    </row>
    <row r="54" spans="1:8" x14ac:dyDescent="0.25">
      <c r="A54" s="9">
        <v>39964</v>
      </c>
      <c r="B54" s="10">
        <v>53.1</v>
      </c>
      <c r="C54" s="10">
        <v>51.2</v>
      </c>
      <c r="D54" s="10">
        <f t="shared" si="0"/>
        <v>-1.8999999999999986</v>
      </c>
      <c r="E54" s="10" t="str">
        <f t="shared" si="1"/>
        <v/>
      </c>
      <c r="F54" s="10">
        <f t="shared" si="2"/>
        <v>-1.8999999999999986</v>
      </c>
      <c r="G54" s="17"/>
      <c r="H54" s="17"/>
    </row>
    <row r="55" spans="1:8" x14ac:dyDescent="0.25">
      <c r="A55" s="9">
        <v>39994</v>
      </c>
      <c r="B55" s="10">
        <v>53.2</v>
      </c>
      <c r="C55" s="10">
        <v>51.8</v>
      </c>
      <c r="D55" s="10">
        <f t="shared" si="0"/>
        <v>-1.4000000000000057</v>
      </c>
      <c r="E55" s="10" t="str">
        <f t="shared" si="1"/>
        <v/>
      </c>
      <c r="F55" s="10">
        <f t="shared" si="2"/>
        <v>-1.4000000000000057</v>
      </c>
      <c r="G55" s="17">
        <f>IFERROR(VLOOKUP(A55,GDP!$A:$H,4,FALSE),"")</f>
        <v>6.5479381744541376E-2</v>
      </c>
      <c r="H55" s="17">
        <f>IFERROR(VLOOKUP(A55,GDP!$A:$H,8,FALSE),"")</f>
        <v>8.3859547766860443E-2</v>
      </c>
    </row>
    <row r="56" spans="1:8" x14ac:dyDescent="0.25">
      <c r="A56" s="9">
        <v>40025</v>
      </c>
      <c r="B56" s="10">
        <v>53.3</v>
      </c>
      <c r="C56" s="10">
        <v>52.8</v>
      </c>
      <c r="D56" s="10">
        <f t="shared" si="0"/>
        <v>-0.5</v>
      </c>
      <c r="E56" s="10" t="str">
        <f t="shared" si="1"/>
        <v/>
      </c>
      <c r="F56" s="10">
        <f t="shared" si="2"/>
        <v>-0.5</v>
      </c>
      <c r="G56" s="17"/>
      <c r="H56" s="17"/>
    </row>
    <row r="57" spans="1:8" x14ac:dyDescent="0.25">
      <c r="A57" s="9">
        <v>40056</v>
      </c>
      <c r="B57" s="10">
        <v>54</v>
      </c>
      <c r="C57" s="10">
        <v>55.1</v>
      </c>
      <c r="D57" s="10">
        <f t="shared" si="0"/>
        <v>1.1000000000000014</v>
      </c>
      <c r="E57" s="10" t="str">
        <f t="shared" si="1"/>
        <v/>
      </c>
      <c r="F57" s="10">
        <f t="shared" si="2"/>
        <v>1.1000000000000014</v>
      </c>
      <c r="G57" s="17"/>
      <c r="H57" s="17"/>
    </row>
    <row r="58" spans="1:8" x14ac:dyDescent="0.25">
      <c r="A58" s="9">
        <v>40086</v>
      </c>
      <c r="B58" s="10">
        <v>54.3</v>
      </c>
      <c r="C58" s="10">
        <v>55</v>
      </c>
      <c r="D58" s="10">
        <f t="shared" si="0"/>
        <v>0.70000000000000284</v>
      </c>
      <c r="E58" s="10" t="str">
        <f t="shared" si="1"/>
        <v/>
      </c>
      <c r="F58" s="10">
        <f t="shared" si="2"/>
        <v>0.70000000000000284</v>
      </c>
      <c r="G58" s="17">
        <f>IFERROR(VLOOKUP(A58,GDP!$A:$H,4,FALSE),"")</f>
        <v>8.9580293984605763E-2</v>
      </c>
      <c r="H58" s="17">
        <f>IFERROR(VLOOKUP(A58,GDP!$A:$H,8,FALSE),"")</f>
        <v>9.846693523892025E-2</v>
      </c>
    </row>
    <row r="59" spans="1:8" x14ac:dyDescent="0.25">
      <c r="A59" s="9">
        <v>40117</v>
      </c>
      <c r="B59" s="10">
        <v>55.2</v>
      </c>
      <c r="C59" s="10">
        <v>55.4</v>
      </c>
      <c r="D59" s="10">
        <f t="shared" si="0"/>
        <v>0.19999999999999574</v>
      </c>
      <c r="E59" s="10" t="str">
        <f t="shared" si="1"/>
        <v/>
      </c>
      <c r="F59" s="10">
        <f t="shared" si="2"/>
        <v>0.19999999999999574</v>
      </c>
      <c r="G59" s="17"/>
      <c r="H59" s="17"/>
    </row>
    <row r="60" spans="1:8" x14ac:dyDescent="0.25">
      <c r="A60" s="9">
        <v>40147</v>
      </c>
      <c r="B60" s="10">
        <v>55.2</v>
      </c>
      <c r="C60" s="10">
        <v>55.7</v>
      </c>
      <c r="D60" s="10">
        <f t="shared" si="0"/>
        <v>0.5</v>
      </c>
      <c r="E60" s="10" t="str">
        <f t="shared" si="1"/>
        <v/>
      </c>
      <c r="F60" s="10">
        <f t="shared" si="2"/>
        <v>0.5</v>
      </c>
      <c r="G60" s="17"/>
      <c r="H60" s="17"/>
    </row>
    <row r="61" spans="1:8" x14ac:dyDescent="0.25">
      <c r="A61" s="9">
        <v>40178</v>
      </c>
      <c r="B61" s="10">
        <v>56.6</v>
      </c>
      <c r="C61" s="10">
        <v>56.1</v>
      </c>
      <c r="D61" s="10">
        <f t="shared" si="0"/>
        <v>-0.5</v>
      </c>
      <c r="E61" s="10" t="str">
        <f t="shared" si="1"/>
        <v/>
      </c>
      <c r="F61" s="10">
        <f t="shared" si="2"/>
        <v>-0.5</v>
      </c>
      <c r="G61" s="17">
        <f>IFERROR(VLOOKUP(A61,GDP!$A:$H,4,FALSE),"")</f>
        <v>0.13671856503455504</v>
      </c>
      <c r="H61" s="17">
        <f>IFERROR(VLOOKUP(A61,GDP!$A:$H,8,FALSE),"")</f>
        <v>0.11771293906985059</v>
      </c>
    </row>
    <row r="62" spans="1:8" x14ac:dyDescent="0.25">
      <c r="A62" s="9">
        <v>40209</v>
      </c>
      <c r="B62" s="10">
        <v>55.8</v>
      </c>
      <c r="C62" s="10">
        <v>57.4</v>
      </c>
      <c r="D62" s="10">
        <f t="shared" si="0"/>
        <v>1.6000000000000014</v>
      </c>
      <c r="E62" s="10" t="str">
        <f t="shared" si="1"/>
        <v/>
      </c>
      <c r="F62" s="10">
        <f t="shared" si="2"/>
        <v>1.6000000000000014</v>
      </c>
      <c r="G62" s="17"/>
      <c r="H62" s="17"/>
    </row>
    <row r="63" spans="1:8" x14ac:dyDescent="0.25">
      <c r="A63" s="9">
        <v>40237</v>
      </c>
      <c r="B63" s="10">
        <v>52</v>
      </c>
      <c r="C63" s="10">
        <v>55.8</v>
      </c>
      <c r="D63" s="10">
        <f t="shared" si="0"/>
        <v>3.7999999999999972</v>
      </c>
      <c r="E63" s="10" t="str">
        <f t="shared" si="1"/>
        <v/>
      </c>
      <c r="F63" s="10">
        <f t="shared" si="2"/>
        <v>3.7999999999999972</v>
      </c>
      <c r="G63" s="17"/>
      <c r="H63" s="17"/>
    </row>
    <row r="64" spans="1:8" x14ac:dyDescent="0.25">
      <c r="A64" s="9">
        <v>40268</v>
      </c>
      <c r="B64" s="10">
        <v>55.1</v>
      </c>
      <c r="C64" s="10">
        <v>57</v>
      </c>
      <c r="D64" s="10">
        <f t="shared" si="0"/>
        <v>1.8999999999999986</v>
      </c>
      <c r="E64" s="10" t="str">
        <f t="shared" si="1"/>
        <v/>
      </c>
      <c r="F64" s="10">
        <f t="shared" si="2"/>
        <v>1.8999999999999986</v>
      </c>
      <c r="G64" s="17">
        <f>IFERROR(VLOOKUP(A64,GDP!$A:$H,4,FALSE),"")</f>
        <v>0.18278245777191438</v>
      </c>
      <c r="H64" s="17">
        <f>IFERROR(VLOOKUP(A64,GDP!$A:$H,8,FALSE),"")</f>
        <v>0.15728622305098616</v>
      </c>
    </row>
    <row r="65" spans="1:13" x14ac:dyDescent="0.25">
      <c r="A65" s="9">
        <v>40298</v>
      </c>
      <c r="B65" s="10">
        <v>55.7</v>
      </c>
      <c r="C65" s="10">
        <v>55.4</v>
      </c>
      <c r="D65" s="10">
        <f t="shared" si="0"/>
        <v>-0.30000000000000426</v>
      </c>
      <c r="E65" s="10" t="str">
        <f t="shared" si="1"/>
        <v/>
      </c>
      <c r="F65" s="10">
        <f t="shared" si="2"/>
        <v>-0.30000000000000426</v>
      </c>
      <c r="G65" s="17"/>
      <c r="H65" s="17"/>
    </row>
    <row r="66" spans="1:13" x14ac:dyDescent="0.25">
      <c r="A66" s="9">
        <v>40329</v>
      </c>
      <c r="B66" s="10">
        <v>53.9</v>
      </c>
      <c r="C66" s="10">
        <v>52.7</v>
      </c>
      <c r="D66" s="10">
        <f t="shared" si="0"/>
        <v>-1.1999999999999957</v>
      </c>
      <c r="E66" s="10" t="str">
        <f t="shared" si="1"/>
        <v/>
      </c>
      <c r="F66" s="10">
        <f t="shared" si="2"/>
        <v>-1.1999999999999957</v>
      </c>
      <c r="G66" s="17"/>
      <c r="H66" s="17"/>
    </row>
    <row r="67" spans="1:13" x14ac:dyDescent="0.25">
      <c r="A67" s="9">
        <v>40359</v>
      </c>
      <c r="B67" s="10">
        <v>52.1</v>
      </c>
      <c r="C67" s="10">
        <v>50.4</v>
      </c>
      <c r="D67" s="10">
        <f t="shared" ref="D67:D130" si="3">C67-B67</f>
        <v>-1.7000000000000028</v>
      </c>
      <c r="E67" s="10" t="str">
        <f t="shared" ref="E67:E130" si="4">IF(AND(D67&lt;0,B67&gt;50,C67&lt;50),D67,"")</f>
        <v/>
      </c>
      <c r="F67" s="10">
        <f t="shared" ref="F67:F130" si="5">IF(E67="",D67,"")</f>
        <v>-1.7000000000000028</v>
      </c>
      <c r="G67" s="17">
        <f>IFERROR(VLOOKUP(A67,GDP!$A:$H,4,FALSE),"")</f>
        <v>0.18459968187270603</v>
      </c>
      <c r="H67" s="17">
        <f>IFERROR(VLOOKUP(A67,GDP!$A:$H,8,FALSE),"")</f>
        <v>0.15328516654580504</v>
      </c>
    </row>
    <row r="68" spans="1:13" x14ac:dyDescent="0.25">
      <c r="A68" s="9">
        <v>40390</v>
      </c>
      <c r="B68" s="10">
        <v>51.2</v>
      </c>
      <c r="C68" s="10">
        <v>49.4</v>
      </c>
      <c r="D68" s="10">
        <f t="shared" si="3"/>
        <v>-1.8000000000000043</v>
      </c>
      <c r="E68" s="10">
        <f t="shared" si="4"/>
        <v>-1.8000000000000043</v>
      </c>
      <c r="F68" s="10" t="str">
        <f t="shared" si="5"/>
        <v/>
      </c>
      <c r="G68" s="17"/>
      <c r="H68" s="17"/>
    </row>
    <row r="69" spans="1:13" x14ac:dyDescent="0.25">
      <c r="A69" s="9">
        <v>40421</v>
      </c>
      <c r="B69" s="10">
        <v>51.7</v>
      </c>
      <c r="C69" s="10">
        <v>51.9</v>
      </c>
      <c r="D69" s="10">
        <f t="shared" si="3"/>
        <v>0.19999999999999574</v>
      </c>
      <c r="E69" s="10" t="str">
        <f t="shared" si="4"/>
        <v/>
      </c>
      <c r="F69" s="10">
        <f t="shared" si="5"/>
        <v>0.19999999999999574</v>
      </c>
      <c r="G69" s="17"/>
      <c r="H69" s="17"/>
    </row>
    <row r="70" spans="1:13" x14ac:dyDescent="0.25">
      <c r="A70" s="9">
        <v>40451</v>
      </c>
      <c r="B70" s="10">
        <v>53.8</v>
      </c>
      <c r="C70" s="10">
        <v>52.9</v>
      </c>
      <c r="D70" s="10">
        <f t="shared" si="3"/>
        <v>-0.89999999999999858</v>
      </c>
      <c r="E70" s="10" t="str">
        <f t="shared" si="4"/>
        <v/>
      </c>
      <c r="F70" s="10">
        <f t="shared" si="5"/>
        <v>-0.89999999999999858</v>
      </c>
      <c r="G70" s="17">
        <f>IFERROR(VLOOKUP(A70,GDP!$A:$H,4,FALSE),"")</f>
        <v>0.17938070206095036</v>
      </c>
      <c r="H70" s="17">
        <f>IFERROR(VLOOKUP(A70,GDP!$A:$H,8,FALSE),"")</f>
        <v>0.14022146400650137</v>
      </c>
    </row>
    <row r="71" spans="1:13" ht="15.75" thickBot="1" x14ac:dyDescent="0.3">
      <c r="A71" s="9">
        <v>40482</v>
      </c>
      <c r="B71" s="10">
        <v>54.7</v>
      </c>
      <c r="C71" s="10">
        <v>54.8</v>
      </c>
      <c r="D71" s="10">
        <f t="shared" si="3"/>
        <v>9.9999999999994316E-2</v>
      </c>
      <c r="E71" s="10" t="str">
        <f t="shared" si="4"/>
        <v/>
      </c>
      <c r="F71" s="10">
        <f t="shared" si="5"/>
        <v>9.9999999999994316E-2</v>
      </c>
      <c r="G71" s="17"/>
      <c r="H71" s="17"/>
    </row>
    <row r="72" spans="1:13" ht="15.75" thickBot="1" x14ac:dyDescent="0.3">
      <c r="A72" s="9">
        <v>40512</v>
      </c>
      <c r="B72" s="10">
        <v>55.2</v>
      </c>
      <c r="C72" s="10">
        <v>55.3</v>
      </c>
      <c r="D72" s="10">
        <f t="shared" si="3"/>
        <v>9.9999999999994316E-2</v>
      </c>
      <c r="E72" s="10" t="str">
        <f t="shared" si="4"/>
        <v/>
      </c>
      <c r="F72" s="10">
        <f t="shared" si="5"/>
        <v>9.9999999999994316E-2</v>
      </c>
      <c r="G72" s="17"/>
      <c r="H72" s="17"/>
      <c r="J72" s="24" t="s">
        <v>35</v>
      </c>
      <c r="K72" s="25"/>
      <c r="L72" s="25"/>
      <c r="M72" s="26"/>
    </row>
    <row r="73" spans="1:13" x14ac:dyDescent="0.25">
      <c r="A73" s="9">
        <v>40543</v>
      </c>
      <c r="B73" s="10">
        <v>53.9</v>
      </c>
      <c r="C73" s="10">
        <v>54.4</v>
      </c>
      <c r="D73" s="10">
        <f t="shared" si="3"/>
        <v>0.5</v>
      </c>
      <c r="E73" s="10" t="str">
        <f t="shared" si="4"/>
        <v/>
      </c>
      <c r="F73" s="10">
        <f t="shared" si="5"/>
        <v>0.5</v>
      </c>
      <c r="G73" s="17">
        <f>IFERROR(VLOOKUP(A73,GDP!$A:$H,4,FALSE),"")</f>
        <v>0.1832963388339095</v>
      </c>
      <c r="H73" s="17">
        <f>IFERROR(VLOOKUP(A73,GDP!$A:$H,8,FALSE),"")</f>
        <v>0.13153977039160702</v>
      </c>
      <c r="J73" s="29"/>
      <c r="K73" s="30" t="s">
        <v>40</v>
      </c>
      <c r="L73" s="30" t="s">
        <v>42</v>
      </c>
      <c r="M73" s="31" t="s">
        <v>41</v>
      </c>
    </row>
    <row r="74" spans="1:13" x14ac:dyDescent="0.25">
      <c r="A74" s="9">
        <v>40574</v>
      </c>
      <c r="B74" s="10">
        <v>52.9</v>
      </c>
      <c r="C74" s="10">
        <v>54.5</v>
      </c>
      <c r="D74" s="10">
        <f t="shared" si="3"/>
        <v>1.6000000000000014</v>
      </c>
      <c r="E74" s="10" t="str">
        <f t="shared" si="4"/>
        <v/>
      </c>
      <c r="F74" s="10">
        <f t="shared" si="5"/>
        <v>1.6000000000000014</v>
      </c>
      <c r="G74" s="17"/>
      <c r="H74" s="17"/>
      <c r="J74" s="27" t="s">
        <v>36</v>
      </c>
      <c r="K74" s="32">
        <f>AVERAGE(D:D)</f>
        <v>-0.74329896907216575</v>
      </c>
      <c r="L74" s="33">
        <f>AVERAGEIF(C:C,"&gt;=50",D:D)</f>
        <v>-0.46000000000000013</v>
      </c>
      <c r="M74" s="36">
        <f>AVERAGEIF(C:C,"&lt;50",D:D)</f>
        <v>-1.3915254237288139</v>
      </c>
    </row>
    <row r="75" spans="1:13" x14ac:dyDescent="0.25">
      <c r="A75" s="9">
        <v>40602</v>
      </c>
      <c r="B75" s="10">
        <v>52.2</v>
      </c>
      <c r="C75" s="10">
        <v>51.7</v>
      </c>
      <c r="D75" s="10">
        <f t="shared" si="3"/>
        <v>-0.5</v>
      </c>
      <c r="E75" s="10" t="str">
        <f t="shared" si="4"/>
        <v/>
      </c>
      <c r="F75" s="10">
        <f t="shared" si="5"/>
        <v>-0.5</v>
      </c>
      <c r="G75" s="17"/>
      <c r="H75" s="17"/>
      <c r="J75" s="27" t="s">
        <v>37</v>
      </c>
      <c r="K75" s="34">
        <f>MEDIAN(D:D)</f>
        <v>-0.60000000000000142</v>
      </c>
      <c r="L75" s="35">
        <f t="array" ref="L75">MEDIAN(IF(C:C&gt;=50,D:D))</f>
        <v>-0.30000000000000426</v>
      </c>
      <c r="M75" s="37">
        <f t="array" ref="M75">MEDIAN(IF(C:C&lt;50,D:D))</f>
        <v>0</v>
      </c>
    </row>
    <row r="76" spans="1:13" x14ac:dyDescent="0.25">
      <c r="A76" s="9">
        <v>40633</v>
      </c>
      <c r="B76" s="10">
        <v>53.4</v>
      </c>
      <c r="C76" s="10">
        <v>51.8</v>
      </c>
      <c r="D76" s="10">
        <f t="shared" si="3"/>
        <v>-1.6000000000000014</v>
      </c>
      <c r="E76" s="10" t="str">
        <f t="shared" si="4"/>
        <v/>
      </c>
      <c r="F76" s="10">
        <f t="shared" si="5"/>
        <v>-1.6000000000000014</v>
      </c>
      <c r="G76" s="17">
        <f>IFERROR(VLOOKUP(A76,GDP!$A:$H,4,FALSE),"")</f>
        <v>0.19392397598664246</v>
      </c>
      <c r="H76" s="17">
        <f>IFERROR(VLOOKUP(A76,GDP!$A:$H,8,FALSE),"")</f>
        <v>0.13148366825859181</v>
      </c>
      <c r="J76" s="27" t="s">
        <v>38</v>
      </c>
      <c r="K76" s="34">
        <f>MIN(D:D)</f>
        <v>-7.6000000000000014</v>
      </c>
      <c r="L76" s="35">
        <f t="array" ref="L76">MIN(IF(C:C&gt;=50,D:D))</f>
        <v>-5.3999999999999986</v>
      </c>
      <c r="M76" s="37">
        <f t="array" ref="M76">MIN(IF(C:C&lt;50,D:D))</f>
        <v>-7.6000000000000014</v>
      </c>
    </row>
    <row r="77" spans="1:13" x14ac:dyDescent="0.25">
      <c r="A77" s="9">
        <v>40663</v>
      </c>
      <c r="B77" s="10">
        <v>52.9</v>
      </c>
      <c r="C77" s="10">
        <v>51.8</v>
      </c>
      <c r="D77" s="10">
        <f t="shared" si="3"/>
        <v>-1.1000000000000014</v>
      </c>
      <c r="E77" s="10" t="str">
        <f t="shared" si="4"/>
        <v/>
      </c>
      <c r="F77" s="10">
        <f t="shared" si="5"/>
        <v>-1.1000000000000014</v>
      </c>
      <c r="G77" s="17"/>
      <c r="H77" s="17"/>
      <c r="J77" s="27" t="s">
        <v>39</v>
      </c>
      <c r="K77" s="34">
        <f>MAX(D:D)</f>
        <v>4.8999999999999986</v>
      </c>
      <c r="L77" s="35">
        <f t="array" ref="L77">MAX(IF(C:C&gt;=50,D:D))</f>
        <v>4.8999999999999986</v>
      </c>
      <c r="M77" s="37">
        <f t="array" ref="M77">MAX(IF(C:C&lt;50,D:D))</f>
        <v>4.5999999999999943</v>
      </c>
    </row>
    <row r="78" spans="1:13" x14ac:dyDescent="0.25">
      <c r="A78" s="9">
        <v>40694</v>
      </c>
      <c r="B78" s="10">
        <v>52</v>
      </c>
      <c r="C78" s="10">
        <v>51.6</v>
      </c>
      <c r="D78" s="10">
        <f t="shared" si="3"/>
        <v>-0.39999999999999858</v>
      </c>
      <c r="E78" s="10" t="str">
        <f t="shared" si="4"/>
        <v/>
      </c>
      <c r="F78" s="10">
        <f t="shared" si="5"/>
        <v>-0.39999999999999858</v>
      </c>
      <c r="G78" s="17"/>
      <c r="H78" s="17"/>
      <c r="J78" s="27" t="s">
        <v>43</v>
      </c>
      <c r="K78" s="39">
        <f>COUNT(D:D)</f>
        <v>194</v>
      </c>
      <c r="L78" s="38">
        <f>COUNTIF(C:C,"&gt;=50")</f>
        <v>135</v>
      </c>
      <c r="M78" s="40">
        <f>COUNTIF(C:C,"&lt;50")</f>
        <v>59</v>
      </c>
    </row>
    <row r="79" spans="1:13" x14ac:dyDescent="0.25">
      <c r="A79" s="9">
        <v>40724</v>
      </c>
      <c r="B79" s="10">
        <v>50.9</v>
      </c>
      <c r="C79" s="10">
        <v>50.1</v>
      </c>
      <c r="D79" s="10">
        <f t="shared" si="3"/>
        <v>-0.79999999999999716</v>
      </c>
      <c r="E79" s="10" t="str">
        <f t="shared" si="4"/>
        <v/>
      </c>
      <c r="F79" s="10">
        <f t="shared" si="5"/>
        <v>-0.79999999999999716</v>
      </c>
      <c r="G79" s="17">
        <f>IFERROR(VLOOKUP(A79,GDP!$A:$H,4,FALSE),"")</f>
        <v>0.19676911524609597</v>
      </c>
      <c r="H79" s="17">
        <f>IFERROR(VLOOKUP(A79,GDP!$A:$H,8,FALSE),"")</f>
        <v>0.1228777989069525</v>
      </c>
      <c r="J79" s="27" t="s">
        <v>44</v>
      </c>
      <c r="K79" s="39">
        <f>COUNTIF(D:D,"&gt;=0")</f>
        <v>63</v>
      </c>
      <c r="L79" s="38">
        <f>COUNTIFS(C:C,"&gt;=50",D:D,"&gt;=0")</f>
        <v>54</v>
      </c>
      <c r="M79" s="40">
        <f>COUNTIFS(C:C,"&lt;50",D:D,"&gt;=0")</f>
        <v>9</v>
      </c>
    </row>
    <row r="80" spans="1:13" ht="15.75" thickBot="1" x14ac:dyDescent="0.3">
      <c r="A80" s="9">
        <v>40755</v>
      </c>
      <c r="B80" s="10">
        <v>50.7</v>
      </c>
      <c r="C80" s="10">
        <v>49.3</v>
      </c>
      <c r="D80" s="10">
        <f t="shared" si="3"/>
        <v>-1.4000000000000057</v>
      </c>
      <c r="E80" s="10">
        <f t="shared" si="4"/>
        <v>-1.4000000000000057</v>
      </c>
      <c r="F80" s="10" t="str">
        <f t="shared" si="5"/>
        <v/>
      </c>
      <c r="G80" s="17"/>
      <c r="H80" s="17"/>
      <c r="J80" s="28" t="s">
        <v>45</v>
      </c>
      <c r="K80" s="41">
        <f>K79/K78</f>
        <v>0.32474226804123713</v>
      </c>
      <c r="L80" s="42">
        <f t="shared" ref="L80:M80" si="6">L79/L78</f>
        <v>0.4</v>
      </c>
      <c r="M80" s="43">
        <f t="shared" si="6"/>
        <v>0.15254237288135594</v>
      </c>
    </row>
    <row r="81" spans="1:8" x14ac:dyDescent="0.25">
      <c r="A81" s="9">
        <v>40786</v>
      </c>
      <c r="B81" s="10">
        <v>50.9</v>
      </c>
      <c r="C81" s="10">
        <v>49.9</v>
      </c>
      <c r="D81" s="10">
        <f t="shared" si="3"/>
        <v>-1</v>
      </c>
      <c r="E81" s="10">
        <f t="shared" si="4"/>
        <v>-1</v>
      </c>
      <c r="F81" s="10" t="str">
        <f t="shared" si="5"/>
        <v/>
      </c>
      <c r="G81" s="17"/>
      <c r="H81" s="17"/>
    </row>
    <row r="82" spans="1:8" x14ac:dyDescent="0.25">
      <c r="A82" s="9">
        <v>40816</v>
      </c>
      <c r="B82" s="10">
        <v>51.2</v>
      </c>
      <c r="C82" s="10">
        <v>49.9</v>
      </c>
      <c r="D82" s="10">
        <f t="shared" si="3"/>
        <v>-1.3000000000000043</v>
      </c>
      <c r="E82" s="10">
        <f t="shared" si="4"/>
        <v>-1.3000000000000043</v>
      </c>
      <c r="F82" s="10" t="str">
        <f t="shared" si="5"/>
        <v/>
      </c>
      <c r="G82" s="17">
        <f>IFERROR(VLOOKUP(A82,GDP!$A:$H,4,FALSE),"")</f>
        <v>0.19439204180299474</v>
      </c>
      <c r="H82" s="17">
        <f>IFERROR(VLOOKUP(A82,GDP!$A:$H,8,FALSE),"")</f>
        <v>0.12399826549315462</v>
      </c>
    </row>
    <row r="83" spans="1:8" x14ac:dyDescent="0.25">
      <c r="A83" s="9">
        <v>40847</v>
      </c>
      <c r="B83" s="10">
        <v>50.4</v>
      </c>
      <c r="C83" s="10">
        <v>51</v>
      </c>
      <c r="D83" s="10">
        <f t="shared" si="3"/>
        <v>0.60000000000000142</v>
      </c>
      <c r="E83" s="10" t="str">
        <f t="shared" si="4"/>
        <v/>
      </c>
      <c r="F83" s="10">
        <f t="shared" si="5"/>
        <v>0.60000000000000142</v>
      </c>
      <c r="G83" s="17"/>
      <c r="H83" s="17"/>
    </row>
    <row r="84" spans="1:8" x14ac:dyDescent="0.25">
      <c r="A84" s="9">
        <v>40877</v>
      </c>
      <c r="B84" s="10">
        <v>49</v>
      </c>
      <c r="C84" s="10">
        <v>47.7</v>
      </c>
      <c r="D84" s="10">
        <f t="shared" si="3"/>
        <v>-1.2999999999999972</v>
      </c>
      <c r="E84" s="10" t="str">
        <f t="shared" si="4"/>
        <v/>
      </c>
      <c r="F84" s="10">
        <f t="shared" si="5"/>
        <v>-1.2999999999999972</v>
      </c>
      <c r="G84" s="17"/>
      <c r="H84" s="17"/>
    </row>
    <row r="85" spans="1:8" x14ac:dyDescent="0.25">
      <c r="A85" s="9">
        <v>40908</v>
      </c>
      <c r="B85" s="10">
        <v>50.3</v>
      </c>
      <c r="C85" s="10">
        <v>48.7</v>
      </c>
      <c r="D85" s="10">
        <f t="shared" si="3"/>
        <v>-1.5999999999999943</v>
      </c>
      <c r="E85" s="10">
        <f t="shared" si="4"/>
        <v>-1.5999999999999943</v>
      </c>
      <c r="F85" s="10" t="str">
        <f t="shared" si="5"/>
        <v/>
      </c>
      <c r="G85" s="17">
        <f>IFERROR(VLOOKUP(A85,GDP!$A:$H,4,FALSE),"")</f>
        <v>0.15678318419402748</v>
      </c>
      <c r="H85" s="17">
        <f>IFERROR(VLOOKUP(A85,GDP!$A:$H,8,FALSE),"")</f>
        <v>0.11160845887195836</v>
      </c>
    </row>
    <row r="86" spans="1:8" x14ac:dyDescent="0.25">
      <c r="A86" s="9">
        <v>40939</v>
      </c>
      <c r="B86" s="10">
        <v>50.5</v>
      </c>
      <c r="C86" s="10">
        <v>48.8</v>
      </c>
      <c r="D86" s="10">
        <f t="shared" si="3"/>
        <v>-1.7000000000000028</v>
      </c>
      <c r="E86" s="10">
        <f t="shared" si="4"/>
        <v>-1.7000000000000028</v>
      </c>
      <c r="F86" s="10" t="str">
        <f t="shared" si="5"/>
        <v/>
      </c>
      <c r="G86" s="17"/>
      <c r="H86" s="17"/>
    </row>
    <row r="87" spans="1:8" x14ac:dyDescent="0.25">
      <c r="A87" s="9">
        <v>40968</v>
      </c>
      <c r="B87" s="10">
        <v>51</v>
      </c>
      <c r="C87" s="10">
        <v>49.6</v>
      </c>
      <c r="D87" s="10">
        <f t="shared" si="3"/>
        <v>-1.3999999999999986</v>
      </c>
      <c r="E87" s="10">
        <f t="shared" si="4"/>
        <v>-1.3999999999999986</v>
      </c>
      <c r="F87" s="10" t="str">
        <f t="shared" si="5"/>
        <v/>
      </c>
      <c r="G87" s="17"/>
      <c r="H87" s="17"/>
    </row>
    <row r="88" spans="1:8" x14ac:dyDescent="0.25">
      <c r="A88" s="9">
        <v>40999</v>
      </c>
      <c r="B88" s="10">
        <v>53.1</v>
      </c>
      <c r="C88" s="10">
        <v>48.3</v>
      </c>
      <c r="D88" s="10">
        <f t="shared" si="3"/>
        <v>-4.8000000000000043</v>
      </c>
      <c r="E88" s="10">
        <f t="shared" si="4"/>
        <v>-4.8000000000000043</v>
      </c>
      <c r="F88" s="10" t="str">
        <f t="shared" si="5"/>
        <v/>
      </c>
      <c r="G88" s="17">
        <f>IFERROR(VLOOKUP(A88,GDP!$A:$H,4,FALSE),"")</f>
        <v>0.12336280593740412</v>
      </c>
      <c r="H88" s="17">
        <f>IFERROR(VLOOKUP(A88,GDP!$A:$H,8,FALSE),"")</f>
        <v>8.3809846182119285E-2</v>
      </c>
    </row>
    <row r="89" spans="1:8" x14ac:dyDescent="0.25">
      <c r="A89" s="9">
        <v>41029</v>
      </c>
      <c r="B89" s="10">
        <v>53.3</v>
      </c>
      <c r="C89" s="10">
        <v>49.3</v>
      </c>
      <c r="D89" s="10">
        <f t="shared" si="3"/>
        <v>-4</v>
      </c>
      <c r="E89" s="10">
        <f t="shared" si="4"/>
        <v>-4</v>
      </c>
      <c r="F89" s="10" t="str">
        <f t="shared" si="5"/>
        <v/>
      </c>
      <c r="G89" s="17"/>
      <c r="H89" s="17"/>
    </row>
    <row r="90" spans="1:8" x14ac:dyDescent="0.25">
      <c r="A90" s="9">
        <v>41060</v>
      </c>
      <c r="B90" s="10">
        <v>50.4</v>
      </c>
      <c r="C90" s="10">
        <v>48.4</v>
      </c>
      <c r="D90" s="10">
        <f t="shared" si="3"/>
        <v>-2</v>
      </c>
      <c r="E90" s="10">
        <f t="shared" si="4"/>
        <v>-2</v>
      </c>
      <c r="F90" s="10" t="str">
        <f t="shared" si="5"/>
        <v/>
      </c>
      <c r="G90" s="17"/>
      <c r="H90" s="17"/>
    </row>
    <row r="91" spans="1:8" x14ac:dyDescent="0.25">
      <c r="A91" s="9">
        <v>41090</v>
      </c>
      <c r="B91" s="10">
        <v>50.2</v>
      </c>
      <c r="C91" s="10">
        <v>48.2</v>
      </c>
      <c r="D91" s="10">
        <f t="shared" si="3"/>
        <v>-2</v>
      </c>
      <c r="E91" s="10">
        <f t="shared" si="4"/>
        <v>-2</v>
      </c>
      <c r="F91" s="10" t="str">
        <f t="shared" si="5"/>
        <v/>
      </c>
      <c r="G91" s="17">
        <f>IFERROR(VLOOKUP(A91,GDP!$A:$H,4,FALSE),"")</f>
        <v>0.10450065982090218</v>
      </c>
      <c r="H91" s="17">
        <f>IFERROR(VLOOKUP(A91,GDP!$A:$H,8,FALSE),"")</f>
        <v>8.1735514773051854E-2</v>
      </c>
    </row>
    <row r="92" spans="1:8" x14ac:dyDescent="0.25">
      <c r="A92" s="9">
        <v>41121</v>
      </c>
      <c r="B92" s="10">
        <v>50.1</v>
      </c>
      <c r="C92" s="10">
        <v>49.3</v>
      </c>
      <c r="D92" s="10">
        <f t="shared" si="3"/>
        <v>-0.80000000000000426</v>
      </c>
      <c r="E92" s="10">
        <f t="shared" si="4"/>
        <v>-0.80000000000000426</v>
      </c>
      <c r="F92" s="10" t="str">
        <f t="shared" si="5"/>
        <v/>
      </c>
      <c r="G92" s="17"/>
      <c r="H92" s="17"/>
    </row>
    <row r="93" spans="1:8" x14ac:dyDescent="0.25">
      <c r="A93" s="9">
        <v>41152</v>
      </c>
      <c r="B93" s="10">
        <v>49.2</v>
      </c>
      <c r="C93" s="10">
        <v>47.7</v>
      </c>
      <c r="D93" s="10">
        <f t="shared" si="3"/>
        <v>-1.5</v>
      </c>
      <c r="E93" s="10" t="str">
        <f t="shared" si="4"/>
        <v/>
      </c>
      <c r="F93" s="10">
        <f t="shared" si="5"/>
        <v>-1.5</v>
      </c>
      <c r="G93" s="17"/>
      <c r="H93" s="17"/>
    </row>
    <row r="94" spans="1:8" x14ac:dyDescent="0.25">
      <c r="A94" s="9">
        <v>41182</v>
      </c>
      <c r="B94" s="10">
        <v>49.8</v>
      </c>
      <c r="C94" s="10">
        <v>47.9</v>
      </c>
      <c r="D94" s="10">
        <f t="shared" si="3"/>
        <v>-1.8999999999999986</v>
      </c>
      <c r="E94" s="10" t="str">
        <f t="shared" si="4"/>
        <v/>
      </c>
      <c r="F94" s="10">
        <f t="shared" si="5"/>
        <v>-1.8999999999999986</v>
      </c>
      <c r="G94" s="17">
        <f>IFERROR(VLOOKUP(A94,GDP!$A:$H,4,FALSE),"")</f>
        <v>9.1080907253508592E-2</v>
      </c>
      <c r="H94" s="17">
        <f>IFERROR(VLOOKUP(A94,GDP!$A:$H,8,FALSE),"")</f>
        <v>7.1795995815350455E-2</v>
      </c>
    </row>
    <row r="95" spans="1:8" x14ac:dyDescent="0.25">
      <c r="A95" s="9">
        <v>41213</v>
      </c>
      <c r="B95" s="10">
        <v>50.2</v>
      </c>
      <c r="C95" s="10">
        <v>49.5</v>
      </c>
      <c r="D95" s="10">
        <f t="shared" si="3"/>
        <v>-0.70000000000000284</v>
      </c>
      <c r="E95" s="10">
        <f t="shared" si="4"/>
        <v>-0.70000000000000284</v>
      </c>
      <c r="F95" s="10" t="str">
        <f t="shared" si="5"/>
        <v/>
      </c>
      <c r="G95" s="17"/>
      <c r="H95" s="17"/>
    </row>
    <row r="96" spans="1:8" x14ac:dyDescent="0.25">
      <c r="A96" s="9">
        <v>41243</v>
      </c>
      <c r="B96" s="10">
        <v>50.6</v>
      </c>
      <c r="C96" s="10">
        <v>50.5</v>
      </c>
      <c r="D96" s="10">
        <f t="shared" si="3"/>
        <v>-0.10000000000000142</v>
      </c>
      <c r="E96" s="10" t="str">
        <f t="shared" si="4"/>
        <v/>
      </c>
      <c r="F96" s="10">
        <f t="shared" si="5"/>
        <v>-0.10000000000000142</v>
      </c>
      <c r="G96" s="17"/>
      <c r="H96" s="17"/>
    </row>
    <row r="97" spans="1:8" x14ac:dyDescent="0.25">
      <c r="A97" s="9">
        <v>41274</v>
      </c>
      <c r="B97" s="10">
        <v>50.6</v>
      </c>
      <c r="C97" s="10">
        <v>51.5</v>
      </c>
      <c r="D97" s="10">
        <f t="shared" si="3"/>
        <v>0.89999999999999858</v>
      </c>
      <c r="E97" s="10" t="str">
        <f t="shared" si="4"/>
        <v/>
      </c>
      <c r="F97" s="10">
        <f t="shared" si="5"/>
        <v>0.89999999999999858</v>
      </c>
      <c r="G97" s="17">
        <f>IFERROR(VLOOKUP(A97,GDP!$A:$H,4,FALSE),"")</f>
        <v>9.9990508078639406E-2</v>
      </c>
      <c r="H97" s="17">
        <f>IFERROR(VLOOKUP(A97,GDP!$A:$H,8,FALSE),"")</f>
        <v>7.4111992762201373E-2</v>
      </c>
    </row>
    <row r="98" spans="1:8" x14ac:dyDescent="0.25">
      <c r="A98" s="9">
        <v>41305</v>
      </c>
      <c r="B98" s="10">
        <v>50.4</v>
      </c>
      <c r="C98" s="10">
        <v>52.3</v>
      </c>
      <c r="D98" s="10">
        <f t="shared" si="3"/>
        <v>1.8999999999999986</v>
      </c>
      <c r="E98" s="10" t="str">
        <f t="shared" si="4"/>
        <v/>
      </c>
      <c r="F98" s="10">
        <f t="shared" si="5"/>
        <v>1.8999999999999986</v>
      </c>
      <c r="G98" s="17"/>
      <c r="H98" s="17"/>
    </row>
    <row r="99" spans="1:8" x14ac:dyDescent="0.25">
      <c r="A99" s="9">
        <v>41333</v>
      </c>
      <c r="B99" s="10">
        <v>50.1</v>
      </c>
      <c r="C99" s="10">
        <v>50.4</v>
      </c>
      <c r="D99" s="10">
        <f t="shared" si="3"/>
        <v>0.29999999999999716</v>
      </c>
      <c r="E99" s="10" t="str">
        <f t="shared" si="4"/>
        <v/>
      </c>
      <c r="F99" s="10">
        <f t="shared" si="5"/>
        <v>0.29999999999999716</v>
      </c>
      <c r="G99" s="17"/>
      <c r="H99" s="17"/>
    </row>
    <row r="100" spans="1:8" x14ac:dyDescent="0.25">
      <c r="A100" s="9">
        <v>41364</v>
      </c>
      <c r="B100" s="10">
        <v>50.9</v>
      </c>
      <c r="C100" s="10">
        <v>51.6</v>
      </c>
      <c r="D100" s="10">
        <f t="shared" si="3"/>
        <v>0.70000000000000284</v>
      </c>
      <c r="E100" s="10" t="str">
        <f t="shared" si="4"/>
        <v/>
      </c>
      <c r="F100" s="10">
        <f t="shared" si="5"/>
        <v>0.70000000000000284</v>
      </c>
      <c r="G100" s="17">
        <f>IFERROR(VLOOKUP(A100,GDP!$A:$H,4,FALSE),"")</f>
        <v>0.1030355085652741</v>
      </c>
      <c r="H100" s="17">
        <f>IFERROR(VLOOKUP(A100,GDP!$A:$H,8,FALSE),"")</f>
        <v>8.1441893494780704E-2</v>
      </c>
    </row>
    <row r="101" spans="1:8" x14ac:dyDescent="0.25">
      <c r="A101" s="9">
        <v>41394</v>
      </c>
      <c r="B101" s="10">
        <v>50.6</v>
      </c>
      <c r="C101" s="10">
        <v>50.4</v>
      </c>
      <c r="D101" s="10">
        <f t="shared" si="3"/>
        <v>-0.20000000000000284</v>
      </c>
      <c r="E101" s="10" t="str">
        <f t="shared" si="4"/>
        <v/>
      </c>
      <c r="F101" s="10">
        <f t="shared" si="5"/>
        <v>-0.20000000000000284</v>
      </c>
      <c r="G101" s="17"/>
      <c r="H101" s="17"/>
    </row>
    <row r="102" spans="1:8" x14ac:dyDescent="0.25">
      <c r="A102" s="9">
        <v>41425</v>
      </c>
      <c r="B102" s="10">
        <v>50.8</v>
      </c>
      <c r="C102" s="10">
        <v>49.2</v>
      </c>
      <c r="D102" s="10">
        <f t="shared" si="3"/>
        <v>-1.5999999999999943</v>
      </c>
      <c r="E102" s="10">
        <f t="shared" si="4"/>
        <v>-1.5999999999999943</v>
      </c>
      <c r="F102" s="10" t="str">
        <f t="shared" si="5"/>
        <v/>
      </c>
      <c r="G102" s="17"/>
      <c r="H102" s="17"/>
    </row>
    <row r="103" spans="1:8" x14ac:dyDescent="0.25">
      <c r="A103" s="9">
        <v>41455</v>
      </c>
      <c r="B103" s="10">
        <v>50.1</v>
      </c>
      <c r="C103" s="10">
        <v>48.2</v>
      </c>
      <c r="D103" s="10">
        <f t="shared" si="3"/>
        <v>-1.8999999999999986</v>
      </c>
      <c r="E103" s="10">
        <f t="shared" si="4"/>
        <v>-1.8999999999999986</v>
      </c>
      <c r="F103" s="10" t="str">
        <f t="shared" si="5"/>
        <v/>
      </c>
      <c r="G103" s="17">
        <f>IFERROR(VLOOKUP(A103,GDP!$A:$H,4,FALSE),"")</f>
        <v>9.2887939896710847E-2</v>
      </c>
      <c r="H103" s="17">
        <f>IFERROR(VLOOKUP(A103,GDP!$A:$H,8,FALSE),"")</f>
        <v>6.5080061515865761E-2</v>
      </c>
    </row>
    <row r="104" spans="1:8" x14ac:dyDescent="0.25">
      <c r="A104" s="9">
        <v>41486</v>
      </c>
      <c r="B104" s="10">
        <v>50.3</v>
      </c>
      <c r="C104" s="10">
        <v>47.7</v>
      </c>
      <c r="D104" s="10">
        <f t="shared" si="3"/>
        <v>-2.5999999999999943</v>
      </c>
      <c r="E104" s="10">
        <f t="shared" si="4"/>
        <v>-2.5999999999999943</v>
      </c>
      <c r="F104" s="10" t="str">
        <f t="shared" si="5"/>
        <v/>
      </c>
      <c r="G104" s="17"/>
      <c r="H104" s="17"/>
    </row>
    <row r="105" spans="1:8" x14ac:dyDescent="0.25">
      <c r="A105" s="9">
        <v>41517</v>
      </c>
      <c r="B105" s="10">
        <v>51</v>
      </c>
      <c r="C105" s="10">
        <v>50.1</v>
      </c>
      <c r="D105" s="10">
        <f t="shared" si="3"/>
        <v>-0.89999999999999858</v>
      </c>
      <c r="E105" s="10" t="str">
        <f t="shared" si="4"/>
        <v/>
      </c>
      <c r="F105" s="10">
        <f t="shared" si="5"/>
        <v>-0.89999999999999858</v>
      </c>
      <c r="G105" s="17"/>
      <c r="H105" s="17"/>
    </row>
    <row r="106" spans="1:8" x14ac:dyDescent="0.25">
      <c r="A106" s="9">
        <v>41547</v>
      </c>
      <c r="B106" s="10">
        <v>51.1</v>
      </c>
      <c r="C106" s="10">
        <v>50.2</v>
      </c>
      <c r="D106" s="10">
        <f t="shared" si="3"/>
        <v>-0.89999999999999858</v>
      </c>
      <c r="E106" s="10" t="str">
        <f t="shared" si="4"/>
        <v/>
      </c>
      <c r="F106" s="10">
        <f t="shared" si="5"/>
        <v>-0.89999999999999858</v>
      </c>
      <c r="G106" s="17">
        <f>IFERROR(VLOOKUP(A106,GDP!$A:$H,4,FALSE),"")</f>
        <v>0.1023473165249229</v>
      </c>
      <c r="H106" s="17">
        <f>IFERROR(VLOOKUP(A106,GDP!$A:$H,8,FALSE),"")</f>
        <v>7.0033538759095126E-2</v>
      </c>
    </row>
    <row r="107" spans="1:8" x14ac:dyDescent="0.25">
      <c r="A107" s="9">
        <v>41578</v>
      </c>
      <c r="B107" s="10">
        <v>51.4</v>
      </c>
      <c r="C107" s="10">
        <v>50.9</v>
      </c>
      <c r="D107" s="10">
        <f t="shared" si="3"/>
        <v>-0.5</v>
      </c>
      <c r="E107" s="10" t="str">
        <f t="shared" si="4"/>
        <v/>
      </c>
      <c r="F107" s="10">
        <f t="shared" si="5"/>
        <v>-0.5</v>
      </c>
      <c r="G107" s="17"/>
      <c r="H107" s="17"/>
    </row>
    <row r="108" spans="1:8" x14ac:dyDescent="0.25">
      <c r="A108" s="9">
        <v>41608</v>
      </c>
      <c r="B108" s="10">
        <v>51.4</v>
      </c>
      <c r="C108" s="10">
        <v>50.8</v>
      </c>
      <c r="D108" s="10">
        <f t="shared" si="3"/>
        <v>-0.60000000000000142</v>
      </c>
      <c r="E108" s="10" t="str">
        <f t="shared" si="4"/>
        <v/>
      </c>
      <c r="F108" s="10">
        <f t="shared" si="5"/>
        <v>-0.60000000000000142</v>
      </c>
      <c r="G108" s="17"/>
      <c r="H108" s="17"/>
    </row>
    <row r="109" spans="1:8" x14ac:dyDescent="0.25">
      <c r="A109" s="9">
        <v>41639</v>
      </c>
      <c r="B109" s="10">
        <v>51</v>
      </c>
      <c r="C109" s="10">
        <v>50.5</v>
      </c>
      <c r="D109" s="10">
        <f t="shared" si="3"/>
        <v>-0.5</v>
      </c>
      <c r="E109" s="10" t="str">
        <f t="shared" si="4"/>
        <v/>
      </c>
      <c r="F109" s="10">
        <f t="shared" si="5"/>
        <v>-0.5</v>
      </c>
      <c r="G109" s="17">
        <f>IFERROR(VLOOKUP(A109,GDP!$A:$H,4,FALSE),"")</f>
        <v>0.10513200537506906</v>
      </c>
      <c r="H109" s="17">
        <f>IFERROR(VLOOKUP(A109,GDP!$A:$H,8,FALSE),"")</f>
        <v>7.808423840168266E-2</v>
      </c>
    </row>
    <row r="110" spans="1:8" x14ac:dyDescent="0.25">
      <c r="A110" s="9">
        <v>41670</v>
      </c>
      <c r="B110" s="10">
        <v>50.5</v>
      </c>
      <c r="C110" s="10">
        <v>49.5</v>
      </c>
      <c r="D110" s="10">
        <f t="shared" si="3"/>
        <v>-1</v>
      </c>
      <c r="E110" s="10">
        <f t="shared" si="4"/>
        <v>-1</v>
      </c>
      <c r="F110" s="10" t="str">
        <f t="shared" si="5"/>
        <v/>
      </c>
      <c r="G110" s="17"/>
      <c r="H110" s="17"/>
    </row>
    <row r="111" spans="1:8" x14ac:dyDescent="0.25">
      <c r="A111" s="9">
        <v>41698</v>
      </c>
      <c r="B111" s="10">
        <v>50.2</v>
      </c>
      <c r="C111" s="10">
        <v>48.5</v>
      </c>
      <c r="D111" s="10">
        <f t="shared" si="3"/>
        <v>-1.7000000000000028</v>
      </c>
      <c r="E111" s="10">
        <f t="shared" si="4"/>
        <v>-1.7000000000000028</v>
      </c>
      <c r="F111" s="10" t="str">
        <f t="shared" si="5"/>
        <v/>
      </c>
      <c r="G111" s="17"/>
      <c r="H111" s="17"/>
    </row>
    <row r="112" spans="1:8" x14ac:dyDescent="0.25">
      <c r="A112" s="9">
        <v>41729</v>
      </c>
      <c r="B112" s="10">
        <v>50.3</v>
      </c>
      <c r="C112" s="10">
        <v>48</v>
      </c>
      <c r="D112" s="10">
        <f t="shared" si="3"/>
        <v>-2.2999999999999972</v>
      </c>
      <c r="E112" s="10">
        <f t="shared" si="4"/>
        <v>-2.2999999999999972</v>
      </c>
      <c r="F112" s="10" t="str">
        <f t="shared" si="5"/>
        <v/>
      </c>
      <c r="G112" s="17">
        <f>IFERROR(VLOOKUP(A112,GDP!$A:$H,4,FALSE),"")</f>
        <v>8.7371455763478378E-2</v>
      </c>
      <c r="H112" s="17">
        <f>IFERROR(VLOOKUP(A112,GDP!$A:$H,8,FALSE),"")</f>
        <v>6.2801444498852277E-2</v>
      </c>
    </row>
    <row r="113" spans="1:8" x14ac:dyDescent="0.25">
      <c r="A113" s="9">
        <v>41759</v>
      </c>
      <c r="B113" s="10">
        <v>50.4</v>
      </c>
      <c r="C113" s="10">
        <v>48.1</v>
      </c>
      <c r="D113" s="10">
        <f t="shared" si="3"/>
        <v>-2.2999999999999972</v>
      </c>
      <c r="E113" s="10">
        <f t="shared" si="4"/>
        <v>-2.2999999999999972</v>
      </c>
      <c r="F113" s="10" t="str">
        <f t="shared" si="5"/>
        <v/>
      </c>
      <c r="G113" s="17"/>
      <c r="H113" s="17"/>
    </row>
    <row r="114" spans="1:8" x14ac:dyDescent="0.25">
      <c r="A114" s="9">
        <v>41790</v>
      </c>
      <c r="B114" s="10">
        <v>50.8</v>
      </c>
      <c r="C114" s="10">
        <v>49.4</v>
      </c>
      <c r="D114" s="10">
        <f t="shared" si="3"/>
        <v>-1.3999999999999986</v>
      </c>
      <c r="E114" s="10">
        <f t="shared" si="4"/>
        <v>-1.3999999999999986</v>
      </c>
      <c r="F114" s="10" t="str">
        <f t="shared" si="5"/>
        <v/>
      </c>
      <c r="G114" s="17"/>
      <c r="H114" s="17"/>
    </row>
    <row r="115" spans="1:8" x14ac:dyDescent="0.25">
      <c r="A115" s="9">
        <v>41820</v>
      </c>
      <c r="B115" s="10">
        <v>51</v>
      </c>
      <c r="C115" s="10">
        <v>50.7</v>
      </c>
      <c r="D115" s="10">
        <f t="shared" si="3"/>
        <v>-0.29999999999999716</v>
      </c>
      <c r="E115" s="10" t="str">
        <f t="shared" si="4"/>
        <v/>
      </c>
      <c r="F115" s="10">
        <f t="shared" si="5"/>
        <v>-0.29999999999999716</v>
      </c>
      <c r="G115" s="17">
        <f>IFERROR(VLOOKUP(A115,GDP!$A:$H,4,FALSE),"")</f>
        <v>9.0377769586820422E-2</v>
      </c>
      <c r="H115" s="17">
        <f>IFERROR(VLOOKUP(A115,GDP!$A:$H,8,FALSE),"")</f>
        <v>6.4659118933200421E-2</v>
      </c>
    </row>
    <row r="116" spans="1:8" x14ac:dyDescent="0.25">
      <c r="A116" s="9">
        <v>41851</v>
      </c>
      <c r="B116" s="10">
        <v>51.7</v>
      </c>
      <c r="C116" s="10">
        <v>51.7</v>
      </c>
      <c r="D116" s="10">
        <f t="shared" si="3"/>
        <v>0</v>
      </c>
      <c r="E116" s="10" t="str">
        <f t="shared" si="4"/>
        <v/>
      </c>
      <c r="F116" s="10">
        <f t="shared" si="5"/>
        <v>0</v>
      </c>
      <c r="G116" s="17"/>
      <c r="H116" s="17"/>
    </row>
    <row r="117" spans="1:8" x14ac:dyDescent="0.25">
      <c r="A117" s="9">
        <v>41882</v>
      </c>
      <c r="B117" s="10">
        <v>51.1</v>
      </c>
      <c r="C117" s="10">
        <v>50.2</v>
      </c>
      <c r="D117" s="10">
        <f t="shared" si="3"/>
        <v>-0.89999999999999858</v>
      </c>
      <c r="E117" s="10" t="str">
        <f t="shared" si="4"/>
        <v/>
      </c>
      <c r="F117" s="10">
        <f t="shared" si="5"/>
        <v>-0.89999999999999858</v>
      </c>
      <c r="G117" s="17"/>
      <c r="H117" s="17"/>
    </row>
    <row r="118" spans="1:8" x14ac:dyDescent="0.25">
      <c r="A118" s="9">
        <v>41912</v>
      </c>
      <c r="B118" s="10">
        <v>51.1</v>
      </c>
      <c r="C118" s="10">
        <v>50.2</v>
      </c>
      <c r="D118" s="10">
        <f t="shared" si="3"/>
        <v>-0.89999999999999858</v>
      </c>
      <c r="E118" s="10" t="str">
        <f t="shared" si="4"/>
        <v/>
      </c>
      <c r="F118" s="10">
        <f t="shared" si="5"/>
        <v>-0.89999999999999858</v>
      </c>
      <c r="G118" s="17">
        <f>IFERROR(VLOOKUP(A118,GDP!$A:$H,4,FALSE),"")</f>
        <v>8.7122354287501036E-2</v>
      </c>
      <c r="H118" s="17">
        <f>IFERROR(VLOOKUP(A118,GDP!$A:$H,8,FALSE),"")</f>
        <v>6.7836659438342606E-2</v>
      </c>
    </row>
    <row r="119" spans="1:8" x14ac:dyDescent="0.25">
      <c r="A119" s="9">
        <v>41943</v>
      </c>
      <c r="B119" s="10">
        <v>50.8</v>
      </c>
      <c r="C119" s="10">
        <v>50.4</v>
      </c>
      <c r="D119" s="10">
        <f t="shared" si="3"/>
        <v>-0.39999999999999858</v>
      </c>
      <c r="E119" s="10" t="str">
        <f t="shared" si="4"/>
        <v/>
      </c>
      <c r="F119" s="10">
        <f t="shared" si="5"/>
        <v>-0.39999999999999858</v>
      </c>
      <c r="G119" s="17"/>
      <c r="H119" s="17"/>
    </row>
    <row r="120" spans="1:8" x14ac:dyDescent="0.25">
      <c r="A120" s="9">
        <v>41973</v>
      </c>
      <c r="B120" s="10">
        <v>50.3</v>
      </c>
      <c r="C120" s="10">
        <v>50</v>
      </c>
      <c r="D120" s="10">
        <f t="shared" si="3"/>
        <v>-0.29999999999999716</v>
      </c>
      <c r="E120" s="10" t="str">
        <f t="shared" si="4"/>
        <v/>
      </c>
      <c r="F120" s="10">
        <f t="shared" si="5"/>
        <v>-0.29999999999999716</v>
      </c>
      <c r="G120" s="17"/>
      <c r="H120" s="17"/>
    </row>
    <row r="121" spans="1:8" x14ac:dyDescent="0.25">
      <c r="A121" s="9">
        <v>42004</v>
      </c>
      <c r="B121" s="10">
        <v>50.1</v>
      </c>
      <c r="C121" s="10">
        <v>49.6</v>
      </c>
      <c r="D121" s="10">
        <f t="shared" si="3"/>
        <v>-0.5</v>
      </c>
      <c r="E121" s="10">
        <f t="shared" si="4"/>
        <v>-0.5</v>
      </c>
      <c r="F121" s="10" t="str">
        <f t="shared" si="5"/>
        <v/>
      </c>
      <c r="G121" s="17">
        <f>IFERROR(VLOOKUP(A121,GDP!$A:$H,4,FALSE),"")</f>
        <v>7.7823335556584716E-2</v>
      </c>
      <c r="H121" s="17">
        <f>IFERROR(VLOOKUP(A121,GDP!$A:$H,8,FALSE),"")</f>
        <v>6.0823194219721932E-2</v>
      </c>
    </row>
    <row r="122" spans="1:8" x14ac:dyDescent="0.25">
      <c r="A122" s="9">
        <v>42035</v>
      </c>
      <c r="B122" s="10">
        <v>49.8</v>
      </c>
      <c r="C122" s="10">
        <v>49.7</v>
      </c>
      <c r="D122" s="10">
        <f t="shared" si="3"/>
        <v>-9.9999999999994316E-2</v>
      </c>
      <c r="E122" s="10" t="str">
        <f t="shared" si="4"/>
        <v/>
      </c>
      <c r="F122" s="10">
        <f t="shared" si="5"/>
        <v>-9.9999999999994316E-2</v>
      </c>
      <c r="G122" s="17"/>
      <c r="H122" s="17"/>
    </row>
    <row r="123" spans="1:8" x14ac:dyDescent="0.25">
      <c r="A123" s="9">
        <v>42063</v>
      </c>
      <c r="B123" s="10">
        <v>49.9</v>
      </c>
      <c r="C123" s="10">
        <v>50.7</v>
      </c>
      <c r="D123" s="10">
        <f t="shared" si="3"/>
        <v>0.80000000000000426</v>
      </c>
      <c r="E123" s="10" t="str">
        <f t="shared" si="4"/>
        <v/>
      </c>
      <c r="F123" s="10">
        <f t="shared" si="5"/>
        <v>0.80000000000000426</v>
      </c>
      <c r="G123" s="17"/>
      <c r="H123" s="17"/>
    </row>
    <row r="124" spans="1:8" x14ac:dyDescent="0.25">
      <c r="A124" s="9">
        <v>42094</v>
      </c>
      <c r="B124" s="10">
        <v>50.1</v>
      </c>
      <c r="C124" s="10">
        <v>49.6</v>
      </c>
      <c r="D124" s="10">
        <f t="shared" si="3"/>
        <v>-0.5</v>
      </c>
      <c r="E124" s="10">
        <f t="shared" si="4"/>
        <v>-0.5</v>
      </c>
      <c r="F124" s="10" t="str">
        <f t="shared" si="5"/>
        <v/>
      </c>
      <c r="G124" s="17">
        <f>IFERROR(VLOOKUP(A124,GDP!$A:$H,4,FALSE),"")</f>
        <v>7.372914710023748E-2</v>
      </c>
      <c r="H124" s="17">
        <f>IFERROR(VLOOKUP(A124,GDP!$A:$H,8,FALSE),"")</f>
        <v>5.6808157953327942E-2</v>
      </c>
    </row>
    <row r="125" spans="1:8" x14ac:dyDescent="0.25">
      <c r="A125" s="9">
        <v>42124</v>
      </c>
      <c r="B125" s="10">
        <v>50.1</v>
      </c>
      <c r="C125" s="10">
        <v>48.9</v>
      </c>
      <c r="D125" s="10">
        <f t="shared" si="3"/>
        <v>-1.2000000000000028</v>
      </c>
      <c r="E125" s="10">
        <f t="shared" si="4"/>
        <v>-1.2000000000000028</v>
      </c>
      <c r="F125" s="10" t="str">
        <f t="shared" si="5"/>
        <v/>
      </c>
      <c r="G125" s="17"/>
      <c r="H125" s="17"/>
    </row>
    <row r="126" spans="1:8" x14ac:dyDescent="0.25">
      <c r="A126" s="9">
        <v>42155</v>
      </c>
      <c r="B126" s="10">
        <v>50.2</v>
      </c>
      <c r="C126" s="10">
        <v>49.2</v>
      </c>
      <c r="D126" s="10">
        <f t="shared" si="3"/>
        <v>-1</v>
      </c>
      <c r="E126" s="10">
        <f t="shared" si="4"/>
        <v>-1</v>
      </c>
      <c r="F126" s="10" t="str">
        <f t="shared" si="5"/>
        <v/>
      </c>
      <c r="G126" s="17"/>
      <c r="H126" s="17"/>
    </row>
    <row r="127" spans="1:8" x14ac:dyDescent="0.25">
      <c r="A127" s="9">
        <v>42185</v>
      </c>
      <c r="B127" s="10">
        <v>50.2</v>
      </c>
      <c r="C127" s="10">
        <v>49.4</v>
      </c>
      <c r="D127" s="10">
        <f t="shared" si="3"/>
        <v>-0.80000000000000426</v>
      </c>
      <c r="E127" s="10">
        <f t="shared" si="4"/>
        <v>-0.80000000000000426</v>
      </c>
      <c r="F127" s="10" t="str">
        <f t="shared" si="5"/>
        <v/>
      </c>
      <c r="G127" s="17">
        <f>IFERROR(VLOOKUP(A127,GDP!$A:$H,4,FALSE),"")</f>
        <v>7.7066463202666524E-2</v>
      </c>
      <c r="H127" s="17">
        <f>IFERROR(VLOOKUP(A127,GDP!$A:$H,8,FALSE),"")</f>
        <v>6.115190847750096E-2</v>
      </c>
    </row>
    <row r="128" spans="1:8" x14ac:dyDescent="0.25">
      <c r="A128" s="9">
        <v>42216</v>
      </c>
      <c r="B128" s="10">
        <v>50</v>
      </c>
      <c r="C128" s="10">
        <v>47.8</v>
      </c>
      <c r="D128" s="10">
        <f t="shared" si="3"/>
        <v>-2.2000000000000028</v>
      </c>
      <c r="E128" s="10" t="str">
        <f t="shared" si="4"/>
        <v/>
      </c>
      <c r="F128" s="10">
        <f t="shared" si="5"/>
        <v>-2.2000000000000028</v>
      </c>
      <c r="G128" s="17"/>
      <c r="H128" s="17"/>
    </row>
    <row r="129" spans="1:8" x14ac:dyDescent="0.25">
      <c r="A129" s="9">
        <v>42247</v>
      </c>
      <c r="B129" s="10">
        <v>49.7</v>
      </c>
      <c r="C129" s="10">
        <v>47.3</v>
      </c>
      <c r="D129" s="10">
        <f t="shared" si="3"/>
        <v>-2.4000000000000057</v>
      </c>
      <c r="E129" s="10" t="str">
        <f t="shared" si="4"/>
        <v/>
      </c>
      <c r="F129" s="10">
        <f t="shared" si="5"/>
        <v>-2.4000000000000057</v>
      </c>
      <c r="G129" s="17"/>
      <c r="H129" s="17"/>
    </row>
    <row r="130" spans="1:8" x14ac:dyDescent="0.25">
      <c r="A130" s="9">
        <v>42277</v>
      </c>
      <c r="B130" s="10">
        <v>49.8</v>
      </c>
      <c r="C130" s="10">
        <v>47.2</v>
      </c>
      <c r="D130" s="10">
        <f t="shared" si="3"/>
        <v>-2.5999999999999943</v>
      </c>
      <c r="E130" s="10" t="str">
        <f t="shared" si="4"/>
        <v/>
      </c>
      <c r="F130" s="10">
        <f t="shared" si="5"/>
        <v>-2.5999999999999943</v>
      </c>
      <c r="G130" s="17">
        <f>IFERROR(VLOOKUP(A130,GDP!$A:$H,4,FALSE),"")</f>
        <v>6.7154244470938984E-2</v>
      </c>
      <c r="H130" s="17">
        <f>IFERROR(VLOOKUP(A130,GDP!$A:$H,8,FALSE),"")</f>
        <v>5.0337909612577558E-2</v>
      </c>
    </row>
    <row r="131" spans="1:8" x14ac:dyDescent="0.25">
      <c r="A131" s="9">
        <v>42308</v>
      </c>
      <c r="B131" s="10">
        <v>49.8</v>
      </c>
      <c r="C131" s="10">
        <v>48.3</v>
      </c>
      <c r="D131" s="10">
        <f t="shared" ref="D131:D194" si="7">C131-B131</f>
        <v>-1.5</v>
      </c>
      <c r="E131" s="10" t="str">
        <f t="shared" ref="E131:E194" si="8">IF(AND(D131&lt;0,B131&gt;50,C131&lt;50),D131,"")</f>
        <v/>
      </c>
      <c r="F131" s="10">
        <f t="shared" ref="F131:F194" si="9">IF(E131="",D131,"")</f>
        <v>-1.5</v>
      </c>
      <c r="G131" s="17"/>
      <c r="H131" s="17"/>
    </row>
    <row r="132" spans="1:8" x14ac:dyDescent="0.25">
      <c r="A132" s="9">
        <v>42338</v>
      </c>
      <c r="B132" s="10">
        <v>49.6</v>
      </c>
      <c r="C132" s="10">
        <v>48.6</v>
      </c>
      <c r="D132" s="10">
        <f t="shared" si="7"/>
        <v>-1</v>
      </c>
      <c r="E132" s="10" t="str">
        <f t="shared" si="8"/>
        <v/>
      </c>
      <c r="F132" s="10">
        <f t="shared" si="9"/>
        <v>-1</v>
      </c>
      <c r="G132" s="17"/>
      <c r="H132" s="17"/>
    </row>
    <row r="133" spans="1:8" x14ac:dyDescent="0.25">
      <c r="A133" s="9">
        <v>42369</v>
      </c>
      <c r="B133" s="10">
        <v>49.7</v>
      </c>
      <c r="C133" s="10">
        <v>48.2</v>
      </c>
      <c r="D133" s="10">
        <f t="shared" si="7"/>
        <v>-1.5</v>
      </c>
      <c r="E133" s="10" t="str">
        <f t="shared" si="8"/>
        <v/>
      </c>
      <c r="F133" s="10">
        <f t="shared" si="9"/>
        <v>-1.5</v>
      </c>
      <c r="G133" s="17">
        <f>IFERROR(VLOOKUP(A133,GDP!$A:$H,4,FALSE),"")</f>
        <v>6.4945371010939112E-2</v>
      </c>
      <c r="H133" s="17">
        <f>IFERROR(VLOOKUP(A133,GDP!$A:$H,8,FALSE),"")</f>
        <v>4.7127171251201139E-2</v>
      </c>
    </row>
    <row r="134" spans="1:8" x14ac:dyDescent="0.25">
      <c r="A134" s="9">
        <v>42400</v>
      </c>
      <c r="B134" s="10">
        <v>49.4</v>
      </c>
      <c r="C134" s="10">
        <v>48.4</v>
      </c>
      <c r="D134" s="10">
        <f t="shared" si="7"/>
        <v>-1</v>
      </c>
      <c r="E134" s="10" t="str">
        <f t="shared" si="8"/>
        <v/>
      </c>
      <c r="F134" s="10">
        <f t="shared" si="9"/>
        <v>-1</v>
      </c>
      <c r="G134" s="17"/>
      <c r="H134" s="17"/>
    </row>
    <row r="135" spans="1:8" x14ac:dyDescent="0.25">
      <c r="A135" s="9">
        <v>42429</v>
      </c>
      <c r="B135" s="10">
        <v>49</v>
      </c>
      <c r="C135" s="10">
        <v>48</v>
      </c>
      <c r="D135" s="10">
        <f t="shared" si="7"/>
        <v>-1</v>
      </c>
      <c r="E135" s="10" t="str">
        <f t="shared" si="8"/>
        <v/>
      </c>
      <c r="F135" s="10">
        <f t="shared" si="9"/>
        <v>-1</v>
      </c>
      <c r="G135" s="17"/>
      <c r="H135" s="17"/>
    </row>
    <row r="136" spans="1:8" x14ac:dyDescent="0.25">
      <c r="A136" s="9">
        <v>42460</v>
      </c>
      <c r="B136" s="10">
        <v>50.2</v>
      </c>
      <c r="C136" s="10">
        <v>49.7</v>
      </c>
      <c r="D136" s="10">
        <f t="shared" si="7"/>
        <v>-0.5</v>
      </c>
      <c r="E136" s="10">
        <f t="shared" si="8"/>
        <v>-0.5</v>
      </c>
      <c r="F136" s="10" t="str">
        <f t="shared" si="9"/>
        <v/>
      </c>
      <c r="G136" s="17">
        <f>IFERROR(VLOOKUP(A136,GDP!$A:$H,4,FALSE),"")</f>
        <v>7.4581557637098284E-2</v>
      </c>
      <c r="H136" s="17">
        <f>IFERROR(VLOOKUP(A136,GDP!$A:$H,8,FALSE),"")</f>
        <v>4.9293299892705367E-2</v>
      </c>
    </row>
    <row r="137" spans="1:8" x14ac:dyDescent="0.25">
      <c r="A137" s="9">
        <v>42490</v>
      </c>
      <c r="B137" s="10">
        <v>50.1</v>
      </c>
      <c r="C137" s="10">
        <v>49.4</v>
      </c>
      <c r="D137" s="10">
        <f t="shared" si="7"/>
        <v>-0.70000000000000284</v>
      </c>
      <c r="E137" s="10">
        <f t="shared" si="8"/>
        <v>-0.70000000000000284</v>
      </c>
      <c r="F137" s="10" t="str">
        <f t="shared" si="9"/>
        <v/>
      </c>
      <c r="G137" s="17"/>
      <c r="H137" s="17"/>
    </row>
    <row r="138" spans="1:8" x14ac:dyDescent="0.25">
      <c r="A138" s="9">
        <v>42521</v>
      </c>
      <c r="B138" s="10">
        <v>50.1</v>
      </c>
      <c r="C138" s="10">
        <v>49.2</v>
      </c>
      <c r="D138" s="10">
        <f t="shared" si="7"/>
        <v>-0.89999999999999858</v>
      </c>
      <c r="E138" s="10">
        <f t="shared" si="8"/>
        <v>-0.89999999999999858</v>
      </c>
      <c r="F138" s="10" t="str">
        <f t="shared" si="9"/>
        <v/>
      </c>
      <c r="G138" s="17"/>
      <c r="H138" s="17"/>
    </row>
    <row r="139" spans="1:8" x14ac:dyDescent="0.25">
      <c r="A139" s="9">
        <v>42551</v>
      </c>
      <c r="B139" s="10">
        <v>50</v>
      </c>
      <c r="C139" s="10">
        <v>48.6</v>
      </c>
      <c r="D139" s="10">
        <f t="shared" si="7"/>
        <v>-1.3999999999999986</v>
      </c>
      <c r="E139" s="10" t="str">
        <f t="shared" si="8"/>
        <v/>
      </c>
      <c r="F139" s="10">
        <f t="shared" si="9"/>
        <v>-1.3999999999999986</v>
      </c>
      <c r="G139" s="17">
        <f>IFERROR(VLOOKUP(A139,GDP!$A:$H,4,FALSE),"")</f>
        <v>7.6289070820060756E-2</v>
      </c>
      <c r="H139" s="17">
        <f>IFERROR(VLOOKUP(A139,GDP!$A:$H,8,FALSE),"")</f>
        <v>5.5184540018935024E-2</v>
      </c>
    </row>
    <row r="140" spans="1:8" x14ac:dyDescent="0.25">
      <c r="A140" s="9">
        <v>42582</v>
      </c>
      <c r="B140" s="10">
        <v>49.9</v>
      </c>
      <c r="C140" s="10">
        <v>50.6</v>
      </c>
      <c r="D140" s="10">
        <f t="shared" si="7"/>
        <v>0.70000000000000284</v>
      </c>
      <c r="E140" s="10" t="str">
        <f t="shared" si="8"/>
        <v/>
      </c>
      <c r="F140" s="10">
        <f t="shared" si="9"/>
        <v>0.70000000000000284</v>
      </c>
      <c r="G140" s="17"/>
      <c r="H140" s="17"/>
    </row>
    <row r="141" spans="1:8" x14ac:dyDescent="0.25">
      <c r="A141" s="9">
        <v>42613</v>
      </c>
      <c r="B141" s="10">
        <v>50.4</v>
      </c>
      <c r="C141" s="10">
        <v>50</v>
      </c>
      <c r="D141" s="10">
        <f t="shared" si="7"/>
        <v>-0.39999999999999858</v>
      </c>
      <c r="E141" s="10" t="str">
        <f t="shared" si="8"/>
        <v/>
      </c>
      <c r="F141" s="10">
        <f t="shared" si="9"/>
        <v>-0.39999999999999858</v>
      </c>
      <c r="G141" s="17"/>
      <c r="H141" s="17"/>
    </row>
    <row r="142" spans="1:8" x14ac:dyDescent="0.25">
      <c r="A142" s="9">
        <v>42643</v>
      </c>
      <c r="B142" s="10">
        <v>50.4</v>
      </c>
      <c r="C142" s="10">
        <v>50.1</v>
      </c>
      <c r="D142" s="10">
        <f t="shared" si="7"/>
        <v>-0.29999999999999716</v>
      </c>
      <c r="E142" s="10" t="str">
        <f t="shared" si="8"/>
        <v/>
      </c>
      <c r="F142" s="10">
        <f t="shared" si="9"/>
        <v>-0.29999999999999716</v>
      </c>
      <c r="G142" s="17">
        <f>IFERROR(VLOOKUP(A142,GDP!$A:$H,4,FALSE),"")</f>
        <v>8.1614313210194744E-2</v>
      </c>
      <c r="H142" s="17">
        <f>IFERROR(VLOOKUP(A142,GDP!$A:$H,8,FALSE),"")</f>
        <v>5.9355480490787205E-2</v>
      </c>
    </row>
    <row r="143" spans="1:8" x14ac:dyDescent="0.25">
      <c r="A143" s="9">
        <v>42674</v>
      </c>
      <c r="B143" s="10">
        <v>51.2</v>
      </c>
      <c r="C143" s="10">
        <v>51.2</v>
      </c>
      <c r="D143" s="10">
        <f t="shared" si="7"/>
        <v>0</v>
      </c>
      <c r="E143" s="10" t="str">
        <f t="shared" si="8"/>
        <v/>
      </c>
      <c r="F143" s="10">
        <f t="shared" si="9"/>
        <v>0</v>
      </c>
      <c r="G143" s="17"/>
      <c r="H143" s="17"/>
    </row>
    <row r="144" spans="1:8" x14ac:dyDescent="0.25">
      <c r="A144" s="9">
        <v>42704</v>
      </c>
      <c r="B144" s="10">
        <v>51.7</v>
      </c>
      <c r="C144" s="10">
        <v>50.9</v>
      </c>
      <c r="D144" s="10">
        <f t="shared" si="7"/>
        <v>-0.80000000000000426</v>
      </c>
      <c r="E144" s="10" t="str">
        <f t="shared" si="8"/>
        <v/>
      </c>
      <c r="F144" s="10">
        <f t="shared" si="9"/>
        <v>-0.80000000000000426</v>
      </c>
      <c r="G144" s="17"/>
      <c r="H144" s="17"/>
    </row>
    <row r="145" spans="1:8" x14ac:dyDescent="0.25">
      <c r="A145" s="9">
        <v>42735</v>
      </c>
      <c r="B145" s="10">
        <v>51.4</v>
      </c>
      <c r="C145" s="10">
        <v>51.9</v>
      </c>
      <c r="D145" s="10">
        <f t="shared" si="7"/>
        <v>0.5</v>
      </c>
      <c r="E145" s="10" t="str">
        <f t="shared" si="8"/>
        <v/>
      </c>
      <c r="F145" s="10">
        <f t="shared" si="9"/>
        <v>0.5</v>
      </c>
      <c r="G145" s="17">
        <f>IFERROR(VLOOKUP(A145,GDP!$A:$H,4,FALSE),"")</f>
        <v>9.8629142522130619E-2</v>
      </c>
      <c r="H145" s="17">
        <f>IFERROR(VLOOKUP(A145,GDP!$A:$H,8,FALSE),"")</f>
        <v>7.6005124959466652E-2</v>
      </c>
    </row>
    <row r="146" spans="1:8" x14ac:dyDescent="0.25">
      <c r="A146" s="9">
        <v>42766</v>
      </c>
      <c r="B146" s="10">
        <v>51.3</v>
      </c>
      <c r="C146" s="10">
        <v>51</v>
      </c>
      <c r="D146" s="10">
        <f t="shared" si="7"/>
        <v>-0.29999999999999716</v>
      </c>
      <c r="E146" s="10" t="str">
        <f t="shared" si="8"/>
        <v/>
      </c>
      <c r="F146" s="10">
        <f t="shared" si="9"/>
        <v>-0.29999999999999716</v>
      </c>
      <c r="G146" s="17"/>
      <c r="H146" s="17"/>
    </row>
    <row r="147" spans="1:8" x14ac:dyDescent="0.25">
      <c r="A147" s="9">
        <v>42794</v>
      </c>
      <c r="B147" s="10">
        <v>51.6</v>
      </c>
      <c r="C147" s="10">
        <v>51.7</v>
      </c>
      <c r="D147" s="10">
        <f t="shared" si="7"/>
        <v>0.10000000000000142</v>
      </c>
      <c r="E147" s="10" t="str">
        <f t="shared" si="8"/>
        <v/>
      </c>
      <c r="F147" s="10">
        <f t="shared" si="9"/>
        <v>0.10000000000000142</v>
      </c>
      <c r="G147" s="17"/>
      <c r="H147" s="17"/>
    </row>
    <row r="148" spans="1:8" x14ac:dyDescent="0.25">
      <c r="A148" s="9">
        <v>42825</v>
      </c>
      <c r="B148" s="10">
        <v>51.8</v>
      </c>
      <c r="C148" s="10">
        <v>51.2</v>
      </c>
      <c r="D148" s="10">
        <f t="shared" si="7"/>
        <v>-0.59999999999999432</v>
      </c>
      <c r="E148" s="10" t="str">
        <f t="shared" si="8"/>
        <v/>
      </c>
      <c r="F148" s="10">
        <f t="shared" si="9"/>
        <v>-0.59999999999999432</v>
      </c>
      <c r="G148" s="17">
        <f>IFERROR(VLOOKUP(A148,GDP!$A:$H,4,FALSE),"")</f>
        <v>0.11980604642571269</v>
      </c>
      <c r="H148" s="17">
        <f>IFERROR(VLOOKUP(A148,GDP!$A:$H,8,FALSE),"")</f>
        <v>0.10988521908522286</v>
      </c>
    </row>
    <row r="149" spans="1:8" x14ac:dyDescent="0.25">
      <c r="A149" s="9">
        <v>42855</v>
      </c>
      <c r="B149" s="10">
        <v>51.2</v>
      </c>
      <c r="C149" s="10">
        <v>50.3</v>
      </c>
      <c r="D149" s="10">
        <f t="shared" si="7"/>
        <v>-0.90000000000000568</v>
      </c>
      <c r="E149" s="10" t="str">
        <f t="shared" si="8"/>
        <v/>
      </c>
      <c r="F149" s="10">
        <f t="shared" si="9"/>
        <v>-0.90000000000000568</v>
      </c>
      <c r="G149" s="17"/>
      <c r="H149" s="17"/>
    </row>
    <row r="150" spans="1:8" x14ac:dyDescent="0.25">
      <c r="A150" s="9">
        <v>42886</v>
      </c>
      <c r="B150" s="10">
        <v>51.2</v>
      </c>
      <c r="C150" s="10">
        <v>49.6</v>
      </c>
      <c r="D150" s="10">
        <f t="shared" si="7"/>
        <v>-1.6000000000000014</v>
      </c>
      <c r="E150" s="10">
        <f t="shared" si="8"/>
        <v>-1.6000000000000014</v>
      </c>
      <c r="F150" s="10" t="str">
        <f t="shared" si="9"/>
        <v/>
      </c>
      <c r="G150" s="17"/>
      <c r="H150" s="17"/>
    </row>
    <row r="151" spans="1:8" x14ac:dyDescent="0.25">
      <c r="A151" s="9">
        <v>42916</v>
      </c>
      <c r="B151" s="10">
        <v>51.7</v>
      </c>
      <c r="C151" s="10">
        <v>50.4</v>
      </c>
      <c r="D151" s="10">
        <f t="shared" si="7"/>
        <v>-1.3000000000000043</v>
      </c>
      <c r="E151" s="10" t="str">
        <f t="shared" si="8"/>
        <v/>
      </c>
      <c r="F151" s="10">
        <f t="shared" si="9"/>
        <v>-1.3000000000000043</v>
      </c>
      <c r="G151" s="17">
        <f>IFERROR(VLOOKUP(A151,GDP!$A:$H,4,FALSE),"")</f>
        <v>0.11323688785843178</v>
      </c>
      <c r="H151" s="17">
        <f>IFERROR(VLOOKUP(A151,GDP!$A:$H,8,FALSE),"")</f>
        <v>9.6760627500285246E-2</v>
      </c>
    </row>
    <row r="152" spans="1:8" x14ac:dyDescent="0.25">
      <c r="A152" s="9">
        <v>42947</v>
      </c>
      <c r="B152" s="10">
        <v>51.4</v>
      </c>
      <c r="C152" s="10">
        <v>51.1</v>
      </c>
      <c r="D152" s="10">
        <f t="shared" si="7"/>
        <v>-0.29999999999999716</v>
      </c>
      <c r="E152" s="10" t="str">
        <f t="shared" si="8"/>
        <v/>
      </c>
      <c r="F152" s="10">
        <f t="shared" si="9"/>
        <v>-0.29999999999999716</v>
      </c>
      <c r="G152" s="17"/>
      <c r="H152" s="17"/>
    </row>
    <row r="153" spans="1:8" x14ac:dyDescent="0.25">
      <c r="A153" s="9">
        <v>42978</v>
      </c>
      <c r="B153" s="10">
        <v>51.7</v>
      </c>
      <c r="C153" s="10">
        <v>51.6</v>
      </c>
      <c r="D153" s="10">
        <f t="shared" si="7"/>
        <v>-0.10000000000000142</v>
      </c>
      <c r="E153" s="10" t="str">
        <f t="shared" si="8"/>
        <v/>
      </c>
      <c r="F153" s="10">
        <f t="shared" si="9"/>
        <v>-0.10000000000000142</v>
      </c>
      <c r="G153" s="17"/>
      <c r="H153" s="17"/>
    </row>
    <row r="154" spans="1:8" x14ac:dyDescent="0.25">
      <c r="A154" s="9">
        <v>43008</v>
      </c>
      <c r="B154" s="10">
        <v>52.4</v>
      </c>
      <c r="C154" s="10">
        <v>51</v>
      </c>
      <c r="D154" s="10">
        <f t="shared" si="7"/>
        <v>-1.3999999999999986</v>
      </c>
      <c r="E154" s="10" t="str">
        <f t="shared" si="8"/>
        <v/>
      </c>
      <c r="F154" s="10">
        <f t="shared" si="9"/>
        <v>-1.3999999999999986</v>
      </c>
      <c r="G154" s="17">
        <f>IFERROR(VLOOKUP(A154,GDP!$A:$H,4,FALSE),"")</f>
        <v>0.1140182796138014</v>
      </c>
      <c r="H154" s="17">
        <f>IFERROR(VLOOKUP(A154,GDP!$A:$H,8,FALSE),"")</f>
        <v>9.7523928093544487E-2</v>
      </c>
    </row>
    <row r="155" spans="1:8" x14ac:dyDescent="0.25">
      <c r="A155" s="9">
        <v>43039</v>
      </c>
      <c r="B155" s="10">
        <v>51.6</v>
      </c>
      <c r="C155" s="10">
        <v>51</v>
      </c>
      <c r="D155" s="10">
        <f t="shared" si="7"/>
        <v>-0.60000000000000142</v>
      </c>
      <c r="E155" s="10" t="str">
        <f t="shared" si="8"/>
        <v/>
      </c>
      <c r="F155" s="10">
        <f t="shared" si="9"/>
        <v>-0.60000000000000142</v>
      </c>
      <c r="G155" s="17"/>
      <c r="H155" s="17"/>
    </row>
    <row r="156" spans="1:8" x14ac:dyDescent="0.25">
      <c r="A156" s="9">
        <v>43069</v>
      </c>
      <c r="B156" s="10">
        <v>51.8</v>
      </c>
      <c r="C156" s="10">
        <v>50.8</v>
      </c>
      <c r="D156" s="10">
        <f t="shared" si="7"/>
        <v>-1</v>
      </c>
      <c r="E156" s="10" t="str">
        <f t="shared" si="8"/>
        <v/>
      </c>
      <c r="F156" s="10">
        <f t="shared" si="9"/>
        <v>-1</v>
      </c>
      <c r="G156" s="17"/>
      <c r="H156" s="17"/>
    </row>
    <row r="157" spans="1:8" x14ac:dyDescent="0.25">
      <c r="A157" s="9">
        <v>43100</v>
      </c>
      <c r="B157" s="10">
        <v>51.6</v>
      </c>
      <c r="C157" s="10">
        <v>51.5</v>
      </c>
      <c r="D157" s="10">
        <f t="shared" si="7"/>
        <v>-0.10000000000000142</v>
      </c>
      <c r="E157" s="10" t="str">
        <f t="shared" si="8"/>
        <v/>
      </c>
      <c r="F157" s="10">
        <f t="shared" si="9"/>
        <v>-0.10000000000000142</v>
      </c>
      <c r="G157" s="17">
        <f>IFERROR(VLOOKUP(A157,GDP!$A:$H,4,FALSE),"")</f>
        <v>0.11278975564149651</v>
      </c>
      <c r="H157" s="17">
        <f>IFERROR(VLOOKUP(A157,GDP!$A:$H,8,FALSE),"")</f>
        <v>9.4125338814514681E-2</v>
      </c>
    </row>
    <row r="158" spans="1:8" x14ac:dyDescent="0.25">
      <c r="A158" s="9">
        <v>43131</v>
      </c>
      <c r="B158" s="10">
        <v>51.3</v>
      </c>
      <c r="C158" s="10">
        <v>51.5</v>
      </c>
      <c r="D158" s="10">
        <f t="shared" si="7"/>
        <v>0.20000000000000284</v>
      </c>
      <c r="E158" s="10" t="str">
        <f t="shared" si="8"/>
        <v/>
      </c>
      <c r="F158" s="10">
        <f t="shared" si="9"/>
        <v>0.20000000000000284</v>
      </c>
      <c r="G158" s="17"/>
      <c r="H158" s="17"/>
    </row>
    <row r="159" spans="1:8" x14ac:dyDescent="0.25">
      <c r="A159" s="9">
        <v>43159</v>
      </c>
      <c r="B159" s="10">
        <v>50.3</v>
      </c>
      <c r="C159" s="10">
        <v>51.6</v>
      </c>
      <c r="D159" s="10">
        <f t="shared" si="7"/>
        <v>1.3000000000000043</v>
      </c>
      <c r="E159" s="10" t="str">
        <f t="shared" si="8"/>
        <v/>
      </c>
      <c r="F159" s="10">
        <f t="shared" si="9"/>
        <v>1.3000000000000043</v>
      </c>
      <c r="G159" s="17"/>
      <c r="H159" s="17"/>
    </row>
    <row r="160" spans="1:8" x14ac:dyDescent="0.25">
      <c r="A160" s="9">
        <v>43190</v>
      </c>
      <c r="B160" s="10">
        <v>51.5</v>
      </c>
      <c r="C160" s="10">
        <v>51</v>
      </c>
      <c r="D160" s="10">
        <f t="shared" si="7"/>
        <v>-0.5</v>
      </c>
      <c r="E160" s="10" t="str">
        <f t="shared" si="8"/>
        <v/>
      </c>
      <c r="F160" s="10">
        <f t="shared" si="9"/>
        <v>-0.5</v>
      </c>
      <c r="G160" s="17">
        <f>IFERROR(VLOOKUP(A160,GDP!$A:$H,4,FALSE),"")</f>
        <v>0.1108937980740945</v>
      </c>
      <c r="H160" s="17">
        <f>IFERROR(VLOOKUP(A160,GDP!$A:$H,8,FALSE),"")</f>
        <v>9.018144954258811E-2</v>
      </c>
    </row>
    <row r="161" spans="1:8" x14ac:dyDescent="0.25">
      <c r="A161" s="9">
        <v>43220</v>
      </c>
      <c r="B161" s="10">
        <v>51.4</v>
      </c>
      <c r="C161" s="10">
        <v>51.1</v>
      </c>
      <c r="D161" s="10">
        <f t="shared" si="7"/>
        <v>-0.29999999999999716</v>
      </c>
      <c r="E161" s="10" t="str">
        <f t="shared" si="8"/>
        <v/>
      </c>
      <c r="F161" s="10">
        <f t="shared" si="9"/>
        <v>-0.29999999999999716</v>
      </c>
      <c r="G161" s="17"/>
      <c r="H161" s="17"/>
    </row>
    <row r="162" spans="1:8" x14ac:dyDescent="0.25">
      <c r="A162" s="9">
        <v>43251</v>
      </c>
      <c r="B162" s="10">
        <v>51.9</v>
      </c>
      <c r="C162" s="10">
        <v>51.1</v>
      </c>
      <c r="D162" s="10">
        <f t="shared" si="7"/>
        <v>-0.79999999999999716</v>
      </c>
      <c r="E162" s="10" t="str">
        <f t="shared" si="8"/>
        <v/>
      </c>
      <c r="F162" s="10">
        <f t="shared" si="9"/>
        <v>-0.79999999999999716</v>
      </c>
      <c r="G162" s="17"/>
      <c r="H162" s="17"/>
    </row>
    <row r="163" spans="1:8" x14ac:dyDescent="0.25">
      <c r="A163" s="9">
        <v>43281</v>
      </c>
      <c r="B163" s="10">
        <v>51.5</v>
      </c>
      <c r="C163" s="10">
        <v>51</v>
      </c>
      <c r="D163" s="10">
        <f t="shared" si="7"/>
        <v>-0.5</v>
      </c>
      <c r="E163" s="10" t="str">
        <f t="shared" si="8"/>
        <v/>
      </c>
      <c r="F163" s="10">
        <f t="shared" si="9"/>
        <v>-0.5</v>
      </c>
      <c r="G163" s="17">
        <f>IFERROR(VLOOKUP(A163,GDP!$A:$H,4,FALSE),"")</f>
        <v>0.10899661946528449</v>
      </c>
      <c r="H163" s="17">
        <f>IFERROR(VLOOKUP(A163,GDP!$A:$H,8,FALSE),"")</f>
        <v>9.159114530808643E-2</v>
      </c>
    </row>
    <row r="164" spans="1:8" x14ac:dyDescent="0.25">
      <c r="A164" s="9">
        <v>43312</v>
      </c>
      <c r="B164" s="10">
        <v>51.2</v>
      </c>
      <c r="C164" s="10">
        <v>50.8</v>
      </c>
      <c r="D164" s="10">
        <f t="shared" si="7"/>
        <v>-0.40000000000000568</v>
      </c>
      <c r="E164" s="10" t="str">
        <f t="shared" si="8"/>
        <v/>
      </c>
      <c r="F164" s="10">
        <f t="shared" si="9"/>
        <v>-0.40000000000000568</v>
      </c>
      <c r="G164" s="17"/>
      <c r="H164" s="17"/>
    </row>
    <row r="165" spans="1:8" x14ac:dyDescent="0.25">
      <c r="A165" s="9">
        <v>43343</v>
      </c>
      <c r="B165" s="10">
        <v>51.3</v>
      </c>
      <c r="C165" s="10">
        <v>50.6</v>
      </c>
      <c r="D165" s="10">
        <f t="shared" si="7"/>
        <v>-0.69999999999999574</v>
      </c>
      <c r="E165" s="10" t="str">
        <f t="shared" si="8"/>
        <v/>
      </c>
      <c r="F165" s="10">
        <f t="shared" si="9"/>
        <v>-0.69999999999999574</v>
      </c>
      <c r="G165" s="17"/>
      <c r="H165" s="17"/>
    </row>
    <row r="166" spans="1:8" x14ac:dyDescent="0.25">
      <c r="A166" s="9">
        <v>43373</v>
      </c>
      <c r="B166" s="10">
        <v>50.8</v>
      </c>
      <c r="C166" s="10">
        <v>50</v>
      </c>
      <c r="D166" s="10">
        <f t="shared" si="7"/>
        <v>-0.79999999999999716</v>
      </c>
      <c r="E166" s="10" t="str">
        <f t="shared" si="8"/>
        <v/>
      </c>
      <c r="F166" s="10">
        <f t="shared" si="9"/>
        <v>-0.79999999999999716</v>
      </c>
      <c r="G166" s="17">
        <f>IFERROR(VLOOKUP(A166,GDP!$A:$H,4,FALSE),"")</f>
        <v>0.10190831963825242</v>
      </c>
      <c r="H166" s="17">
        <f>IFERROR(VLOOKUP(A166,GDP!$A:$H,8,FALSE),"")</f>
        <v>7.7083125314886036E-2</v>
      </c>
    </row>
    <row r="167" spans="1:8" x14ac:dyDescent="0.25">
      <c r="A167" s="9">
        <v>43404</v>
      </c>
      <c r="B167" s="10">
        <v>50.2</v>
      </c>
      <c r="C167" s="10">
        <v>50.1</v>
      </c>
      <c r="D167" s="10">
        <f t="shared" si="7"/>
        <v>-0.10000000000000142</v>
      </c>
      <c r="E167" s="10" t="str">
        <f t="shared" si="8"/>
        <v/>
      </c>
      <c r="F167" s="10">
        <f t="shared" si="9"/>
        <v>-0.10000000000000142</v>
      </c>
      <c r="G167" s="17"/>
      <c r="H167" s="17"/>
    </row>
    <row r="168" spans="1:8" x14ac:dyDescent="0.25">
      <c r="A168" s="9">
        <v>43434</v>
      </c>
      <c r="B168" s="10">
        <v>50</v>
      </c>
      <c r="C168" s="10">
        <v>50.2</v>
      </c>
      <c r="D168" s="10">
        <f t="shared" si="7"/>
        <v>0.20000000000000284</v>
      </c>
      <c r="E168" s="10" t="str">
        <f t="shared" si="8"/>
        <v/>
      </c>
      <c r="F168" s="10">
        <f t="shared" si="9"/>
        <v>0.20000000000000284</v>
      </c>
      <c r="G168" s="17"/>
      <c r="H168" s="17"/>
    </row>
    <row r="169" spans="1:8" x14ac:dyDescent="0.25">
      <c r="A169" s="9">
        <v>43465</v>
      </c>
      <c r="B169" s="10">
        <v>49.4</v>
      </c>
      <c r="C169" s="10">
        <v>49.7</v>
      </c>
      <c r="D169" s="10">
        <f t="shared" si="7"/>
        <v>0.30000000000000426</v>
      </c>
      <c r="E169" s="10" t="str">
        <f t="shared" si="8"/>
        <v/>
      </c>
      <c r="F169" s="10">
        <f t="shared" si="9"/>
        <v>0.30000000000000426</v>
      </c>
      <c r="G169" s="17">
        <f>IFERROR(VLOOKUP(A169,GDP!$A:$H,4,FALSE),"")</f>
        <v>9.9309047707437426E-2</v>
      </c>
      <c r="H169" s="17">
        <f>IFERROR(VLOOKUP(A169,GDP!$A:$H,8,FALSE),"")</f>
        <v>7.9930216170367441E-2</v>
      </c>
    </row>
    <row r="170" spans="1:8" x14ac:dyDescent="0.25">
      <c r="A170" s="9">
        <v>43496</v>
      </c>
      <c r="B170" s="10">
        <v>49.5</v>
      </c>
      <c r="C170" s="10">
        <v>48.3</v>
      </c>
      <c r="D170" s="10">
        <f t="shared" si="7"/>
        <v>-1.2000000000000028</v>
      </c>
      <c r="E170" s="10" t="str">
        <f t="shared" si="8"/>
        <v/>
      </c>
      <c r="F170" s="10">
        <f t="shared" si="9"/>
        <v>-1.2000000000000028</v>
      </c>
      <c r="G170" s="17"/>
      <c r="H170" s="17"/>
    </row>
    <row r="171" spans="1:8" x14ac:dyDescent="0.25">
      <c r="A171" s="9">
        <v>43524</v>
      </c>
      <c r="B171" s="10">
        <v>49.2</v>
      </c>
      <c r="C171" s="10">
        <v>49.9</v>
      </c>
      <c r="D171" s="10">
        <f t="shared" si="7"/>
        <v>0.69999999999999574</v>
      </c>
      <c r="E171" s="10" t="str">
        <f t="shared" si="8"/>
        <v/>
      </c>
      <c r="F171" s="10">
        <f t="shared" si="9"/>
        <v>0.69999999999999574</v>
      </c>
      <c r="G171" s="17"/>
      <c r="H171" s="17"/>
    </row>
    <row r="172" spans="1:8" x14ac:dyDescent="0.25">
      <c r="A172" s="9">
        <v>43555</v>
      </c>
      <c r="B172" s="10">
        <v>50.5</v>
      </c>
      <c r="C172" s="10">
        <v>50.8</v>
      </c>
      <c r="D172" s="10">
        <f t="shared" si="7"/>
        <v>0.29999999999999716</v>
      </c>
      <c r="E172" s="10" t="str">
        <f t="shared" si="8"/>
        <v/>
      </c>
      <c r="F172" s="10">
        <f t="shared" si="9"/>
        <v>0.29999999999999716</v>
      </c>
      <c r="G172" s="17">
        <f>IFERROR(VLOOKUP(A172,GDP!$A:$H,4,FALSE),"")</f>
        <v>7.4900623998629845E-2</v>
      </c>
      <c r="H172" s="17">
        <f>IFERROR(VLOOKUP(A172,GDP!$A:$H,8,FALSE),"")</f>
        <v>5.1652397542671036E-2</v>
      </c>
    </row>
    <row r="173" spans="1:8" x14ac:dyDescent="0.25">
      <c r="A173" s="9">
        <v>43585</v>
      </c>
      <c r="B173" s="10">
        <v>50.1</v>
      </c>
      <c r="C173" s="10">
        <v>51.7</v>
      </c>
      <c r="D173" s="10">
        <f t="shared" si="7"/>
        <v>1.6000000000000014</v>
      </c>
      <c r="E173" s="10" t="str">
        <f t="shared" si="8"/>
        <v/>
      </c>
      <c r="F173" s="10">
        <f t="shared" si="9"/>
        <v>1.6000000000000014</v>
      </c>
      <c r="G173" s="17"/>
      <c r="H173" s="17"/>
    </row>
    <row r="174" spans="1:8" x14ac:dyDescent="0.25">
      <c r="A174" s="9">
        <v>43616</v>
      </c>
      <c r="B174" s="10">
        <v>49.4</v>
      </c>
      <c r="C174" s="10">
        <v>50.2</v>
      </c>
      <c r="D174" s="10">
        <f t="shared" si="7"/>
        <v>0.80000000000000426</v>
      </c>
      <c r="E174" s="10" t="str">
        <f t="shared" si="8"/>
        <v/>
      </c>
      <c r="F174" s="10">
        <f t="shared" si="9"/>
        <v>0.80000000000000426</v>
      </c>
      <c r="G174" s="17"/>
      <c r="H174" s="17"/>
    </row>
    <row r="175" spans="1:8" x14ac:dyDescent="0.25">
      <c r="A175" s="9">
        <v>43646</v>
      </c>
      <c r="B175" s="10">
        <v>49.4</v>
      </c>
      <c r="C175" s="10">
        <v>49.4</v>
      </c>
      <c r="D175" s="10">
        <f t="shared" si="7"/>
        <v>0</v>
      </c>
      <c r="E175" s="10" t="str">
        <f t="shared" si="8"/>
        <v/>
      </c>
      <c r="F175" s="10">
        <f t="shared" si="9"/>
        <v>0</v>
      </c>
      <c r="G175" s="17">
        <f>IFERROR(VLOOKUP(A175,GDP!$A:$H,4,FALSE),"")</f>
        <v>7.8318573402118785E-2</v>
      </c>
      <c r="H175" s="17">
        <f>IFERROR(VLOOKUP(A175,GDP!$A:$H,8,FALSE),"")</f>
        <v>4.9730926028627831E-2</v>
      </c>
    </row>
    <row r="176" spans="1:8" x14ac:dyDescent="0.25">
      <c r="A176" s="9">
        <v>43677</v>
      </c>
      <c r="B176" s="10">
        <v>49.7</v>
      </c>
      <c r="C176" s="10">
        <v>49.9</v>
      </c>
      <c r="D176" s="10">
        <f t="shared" si="7"/>
        <v>0.19999999999999574</v>
      </c>
      <c r="E176" s="10" t="str">
        <f t="shared" si="8"/>
        <v/>
      </c>
      <c r="F176" s="10">
        <f t="shared" si="9"/>
        <v>0.19999999999999574</v>
      </c>
      <c r="G176" s="17"/>
      <c r="H176" s="17"/>
    </row>
    <row r="177" spans="1:8" x14ac:dyDescent="0.25">
      <c r="A177" s="9">
        <v>43708</v>
      </c>
      <c r="B177" s="10">
        <v>49.5</v>
      </c>
      <c r="C177" s="10">
        <v>50.4</v>
      </c>
      <c r="D177" s="10">
        <f t="shared" si="7"/>
        <v>0.89999999999999858</v>
      </c>
      <c r="E177" s="10" t="str">
        <f t="shared" si="8"/>
        <v/>
      </c>
      <c r="F177" s="10">
        <f t="shared" si="9"/>
        <v>0.89999999999999858</v>
      </c>
      <c r="G177" s="17"/>
      <c r="H177" s="17"/>
    </row>
    <row r="178" spans="1:8" x14ac:dyDescent="0.25">
      <c r="A178" s="9">
        <v>43738</v>
      </c>
      <c r="B178" s="10">
        <v>49.8</v>
      </c>
      <c r="C178" s="10">
        <v>51.4</v>
      </c>
      <c r="D178" s="10">
        <f t="shared" si="7"/>
        <v>1.6000000000000014</v>
      </c>
      <c r="E178" s="10" t="str">
        <f t="shared" si="8"/>
        <v/>
      </c>
      <c r="F178" s="10">
        <f t="shared" si="9"/>
        <v>1.6000000000000014</v>
      </c>
      <c r="G178" s="17">
        <f>IFERROR(VLOOKUP(A178,GDP!$A:$H,4,FALSE),"")</f>
        <v>7.0677255460406485E-2</v>
      </c>
      <c r="H178" s="17">
        <f>IFERROR(VLOOKUP(A178,GDP!$A:$H,8,FALSE),"")</f>
        <v>3.919011716588261E-2</v>
      </c>
    </row>
    <row r="179" spans="1:8" x14ac:dyDescent="0.25">
      <c r="A179" s="9">
        <v>43769</v>
      </c>
      <c r="B179" s="10">
        <v>49.3</v>
      </c>
      <c r="C179" s="10">
        <v>51.9</v>
      </c>
      <c r="D179" s="10">
        <f t="shared" si="7"/>
        <v>2.6000000000000014</v>
      </c>
      <c r="E179" s="10" t="str">
        <f t="shared" si="8"/>
        <v/>
      </c>
      <c r="F179" s="10">
        <f t="shared" si="9"/>
        <v>2.6000000000000014</v>
      </c>
      <c r="G179" s="17"/>
      <c r="H179" s="17"/>
    </row>
    <row r="180" spans="1:8" x14ac:dyDescent="0.25">
      <c r="A180" s="9">
        <v>43799</v>
      </c>
      <c r="B180" s="10">
        <v>50.2</v>
      </c>
      <c r="C180" s="10">
        <v>51.8</v>
      </c>
      <c r="D180" s="10">
        <f t="shared" si="7"/>
        <v>1.5999999999999943</v>
      </c>
      <c r="E180" s="10" t="str">
        <f t="shared" si="8"/>
        <v/>
      </c>
      <c r="F180" s="10">
        <f t="shared" si="9"/>
        <v>1.5999999999999943</v>
      </c>
      <c r="G180" s="17"/>
      <c r="H180" s="17"/>
    </row>
    <row r="181" spans="1:8" x14ac:dyDescent="0.25">
      <c r="A181" s="9">
        <v>43830</v>
      </c>
      <c r="B181" s="10">
        <v>50.2</v>
      </c>
      <c r="C181" s="10">
        <v>51.5</v>
      </c>
      <c r="D181" s="10">
        <f t="shared" si="7"/>
        <v>1.2999999999999972</v>
      </c>
      <c r="E181" s="10" t="str">
        <f t="shared" si="8"/>
        <v/>
      </c>
      <c r="F181" s="10">
        <f t="shared" si="9"/>
        <v>1.2999999999999972</v>
      </c>
      <c r="G181" s="17">
        <f>IFERROR(VLOOKUP(A181,GDP!$A:$H,4,FALSE),"")</f>
        <v>6.9507269649536907E-2</v>
      </c>
      <c r="H181" s="17">
        <f>IFERROR(VLOOKUP(A181,GDP!$A:$H,8,FALSE),"")</f>
        <v>2.3665749444651496E-2</v>
      </c>
    </row>
    <row r="182" spans="1:8" x14ac:dyDescent="0.25">
      <c r="A182" s="9">
        <v>43861</v>
      </c>
      <c r="B182" s="10">
        <v>50</v>
      </c>
      <c r="C182" s="10">
        <v>51.1</v>
      </c>
      <c r="D182" s="10">
        <f t="shared" si="7"/>
        <v>1.1000000000000014</v>
      </c>
      <c r="E182" s="10" t="str">
        <f t="shared" si="8"/>
        <v/>
      </c>
      <c r="F182" s="10">
        <f t="shared" si="9"/>
        <v>1.1000000000000014</v>
      </c>
      <c r="G182" s="17"/>
      <c r="H182" s="17"/>
    </row>
    <row r="183" spans="1:8" x14ac:dyDescent="0.25">
      <c r="A183" s="9">
        <v>43890</v>
      </c>
      <c r="B183" s="10">
        <v>35.700000000000003</v>
      </c>
      <c r="C183" s="10">
        <v>40.299999999999997</v>
      </c>
      <c r="D183" s="10">
        <f t="shared" si="7"/>
        <v>4.5999999999999943</v>
      </c>
      <c r="E183" s="10" t="str">
        <f t="shared" si="8"/>
        <v/>
      </c>
      <c r="F183" s="10">
        <f t="shared" si="9"/>
        <v>4.5999999999999943</v>
      </c>
      <c r="G183" s="17"/>
      <c r="H183" s="17"/>
    </row>
    <row r="184" spans="1:8" x14ac:dyDescent="0.25">
      <c r="A184" s="9">
        <v>43921</v>
      </c>
      <c r="B184" s="10">
        <v>52</v>
      </c>
      <c r="C184" s="10">
        <v>50.1</v>
      </c>
      <c r="D184" s="10">
        <f t="shared" si="7"/>
        <v>-1.8999999999999986</v>
      </c>
      <c r="E184" s="10" t="str">
        <f t="shared" si="8"/>
        <v/>
      </c>
      <c r="F184" s="10">
        <f t="shared" si="9"/>
        <v>-1.8999999999999986</v>
      </c>
      <c r="G184" s="17">
        <f>IFERROR(VLOOKUP(A184,GDP!$A:$H,4,FALSE),"")</f>
        <v>-5.2684024325833856E-2</v>
      </c>
      <c r="H184" s="17">
        <f>IFERROR(VLOOKUP(A184,GDP!$A:$H,8,FALSE),"")</f>
        <v>-9.2261751407978765E-2</v>
      </c>
    </row>
    <row r="185" spans="1:8" x14ac:dyDescent="0.25">
      <c r="A185" s="9">
        <v>43951</v>
      </c>
      <c r="B185" s="10">
        <v>50.8</v>
      </c>
      <c r="C185" s="10">
        <v>49.4</v>
      </c>
      <c r="D185" s="10">
        <f t="shared" si="7"/>
        <v>-1.3999999999999986</v>
      </c>
      <c r="E185" s="10">
        <f t="shared" si="8"/>
        <v>-1.3999999999999986</v>
      </c>
      <c r="F185" s="10" t="str">
        <f t="shared" si="9"/>
        <v/>
      </c>
      <c r="G185" s="17"/>
      <c r="H185" s="17"/>
    </row>
    <row r="186" spans="1:8" x14ac:dyDescent="0.25">
      <c r="A186" s="9">
        <v>43982</v>
      </c>
      <c r="B186" s="10">
        <v>50.6</v>
      </c>
      <c r="C186" s="10">
        <v>50.7</v>
      </c>
      <c r="D186" s="10">
        <f t="shared" si="7"/>
        <v>0.10000000000000142</v>
      </c>
      <c r="E186" s="10" t="str">
        <f t="shared" si="8"/>
        <v/>
      </c>
      <c r="F186" s="10">
        <f t="shared" si="9"/>
        <v>0.10000000000000142</v>
      </c>
      <c r="G186" s="17"/>
      <c r="H186" s="17"/>
    </row>
    <row r="187" spans="1:8" x14ac:dyDescent="0.25">
      <c r="A187" s="9">
        <v>44012</v>
      </c>
      <c r="B187" s="10">
        <v>50.9</v>
      </c>
      <c r="C187" s="10">
        <v>51.2</v>
      </c>
      <c r="D187" s="10">
        <f t="shared" si="7"/>
        <v>0.30000000000000426</v>
      </c>
      <c r="E187" s="10" t="str">
        <f t="shared" si="8"/>
        <v/>
      </c>
      <c r="F187" s="10">
        <f t="shared" si="9"/>
        <v>0.30000000000000426</v>
      </c>
      <c r="G187" s="17">
        <f>IFERROR(VLOOKUP(A187,GDP!$A:$H,4,FALSE),"")</f>
        <v>3.0983103287500757E-2</v>
      </c>
      <c r="H187" s="17">
        <f>IFERROR(VLOOKUP(A187,GDP!$A:$H,8,FALSE),"")</f>
        <v>5.9260905267017883E-3</v>
      </c>
    </row>
    <row r="188" spans="1:8" x14ac:dyDescent="0.25">
      <c r="A188" s="9">
        <v>44043</v>
      </c>
      <c r="B188" s="10">
        <v>51.1</v>
      </c>
      <c r="C188" s="10">
        <v>52.8</v>
      </c>
      <c r="D188" s="10">
        <f t="shared" si="7"/>
        <v>1.6999999999999957</v>
      </c>
      <c r="E188" s="10" t="str">
        <f t="shared" si="8"/>
        <v/>
      </c>
      <c r="F188" s="10">
        <f t="shared" si="9"/>
        <v>1.6999999999999957</v>
      </c>
      <c r="G188" s="17"/>
      <c r="H188" s="17"/>
    </row>
    <row r="189" spans="1:8" x14ac:dyDescent="0.25">
      <c r="A189" s="9">
        <v>44074</v>
      </c>
      <c r="B189" s="10">
        <v>51</v>
      </c>
      <c r="C189" s="10">
        <v>53.1</v>
      </c>
      <c r="D189" s="10">
        <f t="shared" si="7"/>
        <v>2.1000000000000014</v>
      </c>
      <c r="E189" s="10" t="str">
        <f t="shared" si="8"/>
        <v/>
      </c>
      <c r="F189" s="10">
        <f t="shared" si="9"/>
        <v>2.1000000000000014</v>
      </c>
      <c r="G189" s="17"/>
      <c r="H189" s="17"/>
    </row>
    <row r="190" spans="1:8" x14ac:dyDescent="0.25">
      <c r="A190" s="9">
        <v>44104</v>
      </c>
      <c r="B190" s="10">
        <v>51.5</v>
      </c>
      <c r="C190" s="10">
        <v>53</v>
      </c>
      <c r="D190" s="10">
        <f t="shared" si="7"/>
        <v>1.5</v>
      </c>
      <c r="E190" s="10" t="str">
        <f t="shared" si="8"/>
        <v/>
      </c>
      <c r="F190" s="10">
        <f t="shared" si="9"/>
        <v>1.5</v>
      </c>
      <c r="G190" s="17">
        <f>IFERROR(VLOOKUP(A190,GDP!$A:$H,4,FALSE),"")</f>
        <v>5.5487772574222438E-2</v>
      </c>
      <c r="H190" s="17">
        <f>IFERROR(VLOOKUP(A190,GDP!$A:$H,8,FALSE),"")</f>
        <v>3.8060500406656095E-2</v>
      </c>
    </row>
    <row r="191" spans="1:8" x14ac:dyDescent="0.25">
      <c r="A191" s="9">
        <v>44135</v>
      </c>
      <c r="B191" s="10">
        <v>51.4</v>
      </c>
      <c r="C191" s="10">
        <v>53.6</v>
      </c>
      <c r="D191" s="10">
        <f t="shared" si="7"/>
        <v>2.2000000000000028</v>
      </c>
      <c r="E191" s="10" t="str">
        <f t="shared" si="8"/>
        <v/>
      </c>
      <c r="F191" s="10">
        <f t="shared" si="9"/>
        <v>2.2000000000000028</v>
      </c>
      <c r="G191" s="17"/>
      <c r="H191" s="17"/>
    </row>
    <row r="192" spans="1:8" x14ac:dyDescent="0.25">
      <c r="A192" s="9">
        <v>44165</v>
      </c>
      <c r="B192" s="10">
        <v>52.1</v>
      </c>
      <c r="C192" s="10">
        <v>54.9</v>
      </c>
      <c r="D192" s="10">
        <f t="shared" si="7"/>
        <v>2.7999999999999972</v>
      </c>
      <c r="E192" s="10" t="str">
        <f t="shared" si="8"/>
        <v/>
      </c>
      <c r="F192" s="10">
        <f t="shared" si="9"/>
        <v>2.7999999999999972</v>
      </c>
      <c r="G192" s="17"/>
      <c r="H192" s="17"/>
    </row>
    <row r="193" spans="1:8" x14ac:dyDescent="0.25">
      <c r="A193" s="9">
        <v>44196</v>
      </c>
      <c r="B193" s="10">
        <v>51.9</v>
      </c>
      <c r="C193" s="10">
        <v>53</v>
      </c>
      <c r="D193" s="10">
        <f t="shared" si="7"/>
        <v>1.1000000000000014</v>
      </c>
      <c r="E193" s="10" t="str">
        <f t="shared" si="8"/>
        <v/>
      </c>
      <c r="F193" s="10">
        <f t="shared" si="9"/>
        <v>1.1000000000000014</v>
      </c>
      <c r="G193" s="17">
        <f>IFERROR(VLOOKUP(A193,GDP!$A:$H,4,FALSE),"")</f>
        <v>7.0447763350891313E-2</v>
      </c>
      <c r="H193" s="17">
        <f>IFERROR(VLOOKUP(A193,GDP!$A:$H,8,FALSE),"")</f>
        <v>6.8682761912851165E-2</v>
      </c>
    </row>
    <row r="194" spans="1:8" x14ac:dyDescent="0.25">
      <c r="A194" s="9">
        <v>44227</v>
      </c>
      <c r="B194" s="10">
        <v>51.3</v>
      </c>
      <c r="C194" s="10">
        <v>51.5</v>
      </c>
      <c r="D194" s="10">
        <f t="shared" si="7"/>
        <v>0.20000000000000284</v>
      </c>
      <c r="E194" s="10" t="str">
        <f t="shared" si="8"/>
        <v/>
      </c>
      <c r="F194" s="10">
        <f t="shared" si="9"/>
        <v>0.20000000000000284</v>
      </c>
      <c r="G194" s="17"/>
      <c r="H194" s="17"/>
    </row>
    <row r="195" spans="1:8" x14ac:dyDescent="0.25">
      <c r="A195" s="9">
        <v>44255</v>
      </c>
      <c r="B195" s="10">
        <v>50.6</v>
      </c>
      <c r="C195" s="10">
        <v>50.9</v>
      </c>
      <c r="D195" s="10">
        <f t="shared" ref="D195" si="10">C195-B195</f>
        <v>0.29999999999999716</v>
      </c>
      <c r="E195" s="10" t="str">
        <f t="shared" ref="E195" si="11">IF(AND(D195&lt;0,B195&gt;50,C195&lt;50),D195,"")</f>
        <v/>
      </c>
      <c r="F195" s="10">
        <f t="shared" ref="F195" si="12">IF(E195="",D195,"")</f>
        <v>0.29999999999999716</v>
      </c>
      <c r="G195" s="17"/>
      <c r="H195" s="1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0BDE-D6D0-4BD4-B480-16262A2F2D77}">
  <dimension ref="A1:AE195"/>
  <sheetViews>
    <sheetView topLeftCell="E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10.7109375" style="12" bestFit="1" customWidth="1"/>
    <col min="2" max="2" width="18.85546875" style="13" customWidth="1"/>
    <col min="3" max="3" width="18.85546875" style="18" customWidth="1"/>
    <col min="4" max="6" width="18.85546875" style="13" customWidth="1"/>
    <col min="7" max="7" width="20.7109375" style="13" customWidth="1"/>
    <col min="8" max="8" width="18.85546875" style="18" customWidth="1"/>
    <col min="11" max="11" width="8.28515625" bestFit="1" customWidth="1"/>
    <col min="12" max="12" width="10.28515625" bestFit="1" customWidth="1"/>
    <col min="13" max="13" width="8.28515625" bestFit="1" customWidth="1"/>
    <col min="14" max="29" width="10.28515625" bestFit="1" customWidth="1"/>
    <col min="30" max="30" width="8.28515625" bestFit="1" customWidth="1"/>
    <col min="31" max="31" width="10.28515625" bestFit="1" customWidth="1"/>
  </cols>
  <sheetData>
    <row r="1" spans="1:8" ht="29.25" customHeight="1" x14ac:dyDescent="0.25">
      <c r="A1" s="14" t="s">
        <v>0</v>
      </c>
      <c r="B1" s="15" t="s">
        <v>14</v>
      </c>
      <c r="C1" s="16" t="s">
        <v>21</v>
      </c>
      <c r="D1" s="15" t="s">
        <v>16</v>
      </c>
      <c r="E1" s="15" t="s">
        <v>15</v>
      </c>
      <c r="F1" s="15" t="s">
        <v>17</v>
      </c>
      <c r="G1" s="15" t="s">
        <v>22</v>
      </c>
      <c r="H1" s="15" t="s">
        <v>18</v>
      </c>
    </row>
    <row r="2" spans="1:8" x14ac:dyDescent="0.25">
      <c r="A2" s="11">
        <v>33694</v>
      </c>
      <c r="B2" s="10">
        <v>5262.8</v>
      </c>
      <c r="C2" s="17"/>
      <c r="D2" s="10"/>
      <c r="E2" s="10">
        <v>53.632186544527379</v>
      </c>
      <c r="F2" s="10">
        <f t="shared" ref="F2:F33" si="0">B2*(100/E2)</f>
        <v>9812.7641982872246</v>
      </c>
      <c r="G2" s="10"/>
      <c r="H2" s="17"/>
    </row>
    <row r="3" spans="1:8" x14ac:dyDescent="0.25">
      <c r="A3" s="11">
        <v>33785</v>
      </c>
      <c r="B3" s="10">
        <v>6484.3</v>
      </c>
      <c r="C3" s="17">
        <f>B3/B2-1</f>
        <v>0.23210078285323399</v>
      </c>
      <c r="D3" s="10"/>
      <c r="E3" s="10">
        <v>54.521270215224028</v>
      </c>
      <c r="F3" s="10">
        <f t="shared" si="0"/>
        <v>11893.156513784565</v>
      </c>
      <c r="G3" s="17">
        <f>F3/F2-1</f>
        <v>0.21200879522412897</v>
      </c>
      <c r="H3" s="17"/>
    </row>
    <row r="4" spans="1:8" x14ac:dyDescent="0.25">
      <c r="A4" s="11">
        <v>33877</v>
      </c>
      <c r="B4" s="10">
        <v>7192.6</v>
      </c>
      <c r="C4" s="17">
        <f t="shared" ref="C4:C67" si="1">B4/B3-1</f>
        <v>0.10923307064756416</v>
      </c>
      <c r="D4" s="10"/>
      <c r="E4" s="10">
        <v>56.461280261072773</v>
      </c>
      <c r="F4" s="10">
        <f t="shared" si="0"/>
        <v>12738.995585544555</v>
      </c>
      <c r="G4" s="17">
        <f t="shared" ref="G4:G67" si="2">F4/F3-1</f>
        <v>7.1119813380042141E-2</v>
      </c>
      <c r="H4" s="17"/>
    </row>
    <row r="5" spans="1:8" x14ac:dyDescent="0.25">
      <c r="A5" s="11">
        <v>33969</v>
      </c>
      <c r="B5" s="10">
        <v>8254.7999999999993</v>
      </c>
      <c r="C5" s="17">
        <f t="shared" si="1"/>
        <v>0.14767955954731238</v>
      </c>
      <c r="D5" s="10"/>
      <c r="E5" s="10">
        <v>57.003115497585888</v>
      </c>
      <c r="F5" s="10">
        <f t="shared" si="0"/>
        <v>14481.313745648857</v>
      </c>
      <c r="G5" s="17">
        <f t="shared" si="2"/>
        <v>0.13677045010372546</v>
      </c>
      <c r="H5" s="17"/>
    </row>
    <row r="6" spans="1:8" x14ac:dyDescent="0.25">
      <c r="A6" s="11">
        <v>34059</v>
      </c>
      <c r="B6" s="10">
        <v>6834.6</v>
      </c>
      <c r="C6" s="17">
        <f t="shared" si="1"/>
        <v>-0.17204535542956811</v>
      </c>
      <c r="D6" s="17">
        <f>B6/B2-1</f>
        <v>0.29866230903701463</v>
      </c>
      <c r="E6" s="10">
        <v>60.175313302959722</v>
      </c>
      <c r="F6" s="10">
        <f t="shared" si="0"/>
        <v>11357.813735992366</v>
      </c>
      <c r="G6" s="17">
        <f t="shared" si="2"/>
        <v>-0.2156917572892858</v>
      </c>
      <c r="H6" s="17">
        <f>F6/F2-1</f>
        <v>0.15745303835741042</v>
      </c>
    </row>
    <row r="7" spans="1:8" x14ac:dyDescent="0.25">
      <c r="A7" s="11">
        <v>34150</v>
      </c>
      <c r="B7" s="10">
        <v>8357</v>
      </c>
      <c r="C7" s="17">
        <f t="shared" si="1"/>
        <v>0.22274895385245652</v>
      </c>
      <c r="D7" s="17">
        <f t="shared" ref="D7:D70" si="3">B7/B3-1</f>
        <v>0.2888052681091251</v>
      </c>
      <c r="E7" s="10">
        <v>62.753982017722855</v>
      </c>
      <c r="F7" s="10">
        <f t="shared" si="0"/>
        <v>13317.083205396963</v>
      </c>
      <c r="G7" s="17">
        <f t="shared" si="2"/>
        <v>0.17250410289752915</v>
      </c>
      <c r="H7" s="17">
        <f t="shared" ref="H7:H70" si="4">F7/F3-1</f>
        <v>0.11972655787065611</v>
      </c>
    </row>
    <row r="8" spans="1:8" x14ac:dyDescent="0.25">
      <c r="A8" s="11">
        <v>34242</v>
      </c>
      <c r="B8" s="10">
        <v>9385.7999999999993</v>
      </c>
      <c r="C8" s="17">
        <f t="shared" si="1"/>
        <v>0.12310637788680134</v>
      </c>
      <c r="D8" s="17">
        <f t="shared" si="3"/>
        <v>0.30492450574201246</v>
      </c>
      <c r="E8" s="10">
        <v>65.325701262061202</v>
      </c>
      <c r="F8" s="10">
        <f t="shared" si="0"/>
        <v>14367.698805632159</v>
      </c>
      <c r="G8" s="17">
        <f t="shared" si="2"/>
        <v>7.889232079059294E-2</v>
      </c>
      <c r="H8" s="17">
        <f t="shared" si="4"/>
        <v>0.1278517767865277</v>
      </c>
    </row>
    <row r="9" spans="1:8" x14ac:dyDescent="0.25">
      <c r="A9" s="11">
        <v>34334</v>
      </c>
      <c r="B9" s="10">
        <v>11095.9</v>
      </c>
      <c r="C9" s="17">
        <f t="shared" si="1"/>
        <v>0.18220077137803914</v>
      </c>
      <c r="D9" s="17">
        <f t="shared" si="3"/>
        <v>0.34417551000629953</v>
      </c>
      <c r="E9" s="10">
        <v>67.719701211132033</v>
      </c>
      <c r="F9" s="10">
        <f t="shared" si="0"/>
        <v>16385.03980607642</v>
      </c>
      <c r="G9" s="17">
        <f t="shared" si="2"/>
        <v>0.14040807980004844</v>
      </c>
      <c r="H9" s="17">
        <f t="shared" si="4"/>
        <v>0.13146086700866966</v>
      </c>
    </row>
    <row r="10" spans="1:8" x14ac:dyDescent="0.25">
      <c r="A10" s="11">
        <v>34424</v>
      </c>
      <c r="B10" s="10">
        <v>9375.1</v>
      </c>
      <c r="C10" s="17">
        <f t="shared" si="1"/>
        <v>-0.15508431042096626</v>
      </c>
      <c r="D10" s="17">
        <f t="shared" si="3"/>
        <v>0.37171158516957825</v>
      </c>
      <c r="E10" s="10">
        <v>73.654583482822702</v>
      </c>
      <c r="F10" s="10">
        <f t="shared" si="0"/>
        <v>12728.467878969686</v>
      </c>
      <c r="G10" s="17">
        <f t="shared" si="2"/>
        <v>-0.22316527578716583</v>
      </c>
      <c r="H10" s="17">
        <f t="shared" si="4"/>
        <v>0.12067939964834817</v>
      </c>
    </row>
    <row r="11" spans="1:8" x14ac:dyDescent="0.25">
      <c r="A11" s="11">
        <v>34515</v>
      </c>
      <c r="B11" s="10">
        <v>11481</v>
      </c>
      <c r="C11" s="17">
        <f t="shared" si="1"/>
        <v>0.22462693731266858</v>
      </c>
      <c r="D11" s="17">
        <f t="shared" si="3"/>
        <v>0.3738183558693311</v>
      </c>
      <c r="E11" s="10">
        <v>76.936381953728215</v>
      </c>
      <c r="F11" s="10">
        <f t="shared" si="0"/>
        <v>14922.71888598168</v>
      </c>
      <c r="G11" s="17">
        <f t="shared" si="2"/>
        <v>0.17238924809146861</v>
      </c>
      <c r="H11" s="17">
        <f t="shared" si="4"/>
        <v>0.12056962142686078</v>
      </c>
    </row>
    <row r="12" spans="1:8" x14ac:dyDescent="0.25">
      <c r="A12" s="11">
        <v>34607</v>
      </c>
      <c r="B12" s="10">
        <v>12868</v>
      </c>
      <c r="C12" s="17">
        <f t="shared" si="1"/>
        <v>0.12080829196063059</v>
      </c>
      <c r="D12" s="17">
        <f t="shared" si="3"/>
        <v>0.37100726629589387</v>
      </c>
      <c r="E12" s="10">
        <v>83.15961770660391</v>
      </c>
      <c r="F12" s="10">
        <f t="shared" si="0"/>
        <v>15473.856608383758</v>
      </c>
      <c r="G12" s="17">
        <f t="shared" si="2"/>
        <v>3.6932795331272583E-2</v>
      </c>
      <c r="H12" s="17">
        <f t="shared" si="4"/>
        <v>7.6989211544299829E-2</v>
      </c>
    </row>
    <row r="13" spans="1:8" x14ac:dyDescent="0.25">
      <c r="A13" s="11">
        <v>34699</v>
      </c>
      <c r="B13" s="10">
        <v>14913.3</v>
      </c>
      <c r="C13" s="17">
        <f t="shared" si="1"/>
        <v>0.15894466894622306</v>
      </c>
      <c r="D13" s="17">
        <f t="shared" si="3"/>
        <v>0.34403698663470283</v>
      </c>
      <c r="E13" s="10">
        <v>84.988225019970699</v>
      </c>
      <c r="F13" s="10">
        <f t="shared" si="0"/>
        <v>17547.489662827578</v>
      </c>
      <c r="G13" s="17">
        <f t="shared" si="2"/>
        <v>0.1340088063967404</v>
      </c>
      <c r="H13" s="17">
        <f t="shared" si="4"/>
        <v>7.0945806083428709E-2</v>
      </c>
    </row>
    <row r="14" spans="1:8" x14ac:dyDescent="0.25">
      <c r="A14" s="11">
        <v>34789</v>
      </c>
      <c r="B14" s="10">
        <v>12111.7</v>
      </c>
      <c r="C14" s="17">
        <f t="shared" si="1"/>
        <v>-0.18785915927393659</v>
      </c>
      <c r="D14" s="17">
        <f t="shared" si="3"/>
        <v>0.29190088639054523</v>
      </c>
      <c r="E14" s="10">
        <v>89.343009764663947</v>
      </c>
      <c r="F14" s="10">
        <f t="shared" si="0"/>
        <v>13556.404728140578</v>
      </c>
      <c r="G14" s="17">
        <f t="shared" si="2"/>
        <v>-0.22744478049995231</v>
      </c>
      <c r="H14" s="17">
        <f t="shared" si="4"/>
        <v>6.5046072869369587E-2</v>
      </c>
    </row>
    <row r="15" spans="1:8" x14ac:dyDescent="0.25">
      <c r="A15" s="11">
        <v>34880</v>
      </c>
      <c r="B15" s="10">
        <v>14612.9</v>
      </c>
      <c r="C15" s="17">
        <f t="shared" si="1"/>
        <v>0.20651105955398497</v>
      </c>
      <c r="D15" s="17">
        <f t="shared" si="3"/>
        <v>0.27278982667015073</v>
      </c>
      <c r="E15" s="10">
        <v>90.938803469306748</v>
      </c>
      <c r="F15" s="10">
        <f t="shared" si="0"/>
        <v>16068.938057813879</v>
      </c>
      <c r="G15" s="17">
        <f t="shared" si="2"/>
        <v>0.1853392090351027</v>
      </c>
      <c r="H15" s="17">
        <f t="shared" si="4"/>
        <v>7.6810344052580914E-2</v>
      </c>
    </row>
    <row r="16" spans="1:8" x14ac:dyDescent="0.25">
      <c r="A16" s="11">
        <v>34972</v>
      </c>
      <c r="B16" s="10">
        <v>16164.1</v>
      </c>
      <c r="C16" s="17">
        <f t="shared" si="1"/>
        <v>0.10615278281518381</v>
      </c>
      <c r="D16" s="17">
        <f t="shared" si="3"/>
        <v>0.25614703139571038</v>
      </c>
      <c r="E16" s="10">
        <v>94.136687243875642</v>
      </c>
      <c r="F16" s="10">
        <f t="shared" si="0"/>
        <v>17170.882546699777</v>
      </c>
      <c r="G16" s="17">
        <f t="shared" si="2"/>
        <v>6.8576061773419683E-2</v>
      </c>
      <c r="H16" s="17">
        <f t="shared" si="4"/>
        <v>0.10967052243437281</v>
      </c>
    </row>
    <row r="17" spans="1:8" x14ac:dyDescent="0.25">
      <c r="A17" s="11">
        <v>35064</v>
      </c>
      <c r="B17" s="10">
        <v>18451.2</v>
      </c>
      <c r="C17" s="17">
        <f t="shared" si="1"/>
        <v>0.14149256686113065</v>
      </c>
      <c r="D17" s="17">
        <f t="shared" si="3"/>
        <v>0.23723119631469913</v>
      </c>
      <c r="E17" s="10">
        <v>93.572035746987737</v>
      </c>
      <c r="F17" s="10">
        <f t="shared" si="0"/>
        <v>19718.711741925505</v>
      </c>
      <c r="G17" s="17">
        <f t="shared" si="2"/>
        <v>0.14838079453961539</v>
      </c>
      <c r="H17" s="17">
        <f t="shared" si="4"/>
        <v>0.12373405659827341</v>
      </c>
    </row>
    <row r="18" spans="1:8" x14ac:dyDescent="0.25">
      <c r="A18" s="11">
        <v>35155</v>
      </c>
      <c r="B18" s="10">
        <v>14628</v>
      </c>
      <c r="C18" s="17">
        <f t="shared" si="1"/>
        <v>-0.20720603537981275</v>
      </c>
      <c r="D18" s="17">
        <f t="shared" si="3"/>
        <v>0.20775778792407329</v>
      </c>
      <c r="E18" s="10">
        <v>98.098624721600999</v>
      </c>
      <c r="F18" s="10">
        <f t="shared" si="0"/>
        <v>14911.524031568773</v>
      </c>
      <c r="G18" s="17">
        <f t="shared" si="2"/>
        <v>-0.24378812233132807</v>
      </c>
      <c r="H18" s="17">
        <f t="shared" si="4"/>
        <v>9.9961555486405507E-2</v>
      </c>
    </row>
    <row r="19" spans="1:8" x14ac:dyDescent="0.25">
      <c r="A19" s="11">
        <v>35246</v>
      </c>
      <c r="B19" s="10">
        <v>17147.5</v>
      </c>
      <c r="C19" s="17">
        <f t="shared" si="1"/>
        <v>0.17223817336614711</v>
      </c>
      <c r="D19" s="17">
        <f t="shared" si="3"/>
        <v>0.17344948641269009</v>
      </c>
      <c r="E19" s="10">
        <v>98.759540567667116</v>
      </c>
      <c r="F19" s="10">
        <f t="shared" si="0"/>
        <v>17362.87947618695</v>
      </c>
      <c r="G19" s="17">
        <f t="shared" si="2"/>
        <v>0.16439335371947772</v>
      </c>
      <c r="H19" s="17">
        <f t="shared" si="4"/>
        <v>8.0524388961961568E-2</v>
      </c>
    </row>
    <row r="20" spans="1:8" x14ac:dyDescent="0.25">
      <c r="A20" s="11">
        <v>35338</v>
      </c>
      <c r="B20" s="10">
        <v>18605.8</v>
      </c>
      <c r="C20" s="17">
        <f t="shared" si="1"/>
        <v>8.5044467123487344E-2</v>
      </c>
      <c r="D20" s="17">
        <f t="shared" si="3"/>
        <v>0.15105697193162615</v>
      </c>
      <c r="E20" s="10">
        <v>101.10280209992244</v>
      </c>
      <c r="F20" s="10">
        <f t="shared" si="0"/>
        <v>18402.852951208431</v>
      </c>
      <c r="G20" s="17">
        <f t="shared" si="2"/>
        <v>5.9896371246934921E-2</v>
      </c>
      <c r="H20" s="17">
        <f t="shared" si="4"/>
        <v>7.1747646118832664E-2</v>
      </c>
    </row>
    <row r="21" spans="1:8" x14ac:dyDescent="0.25">
      <c r="A21" s="11">
        <v>35430</v>
      </c>
      <c r="B21" s="10">
        <v>21432.400000000001</v>
      </c>
      <c r="C21" s="17">
        <f t="shared" si="1"/>
        <v>0.15192036891721949</v>
      </c>
      <c r="D21" s="17">
        <f t="shared" si="3"/>
        <v>0.16157214706902545</v>
      </c>
      <c r="E21" s="10">
        <v>100.12207824927688</v>
      </c>
      <c r="F21" s="10">
        <f t="shared" si="0"/>
        <v>21406.267603274398</v>
      </c>
      <c r="G21" s="17">
        <f t="shared" si="2"/>
        <v>0.16320375215891447</v>
      </c>
      <c r="H21" s="17">
        <f t="shared" si="4"/>
        <v>8.558144585890215E-2</v>
      </c>
    </row>
    <row r="22" spans="1:8" x14ac:dyDescent="0.25">
      <c r="A22" s="11">
        <v>35520</v>
      </c>
      <c r="B22" s="10">
        <v>16689.099999999999</v>
      </c>
      <c r="C22" s="17">
        <f t="shared" si="1"/>
        <v>-0.2213144584834178</v>
      </c>
      <c r="D22" s="17">
        <f t="shared" si="3"/>
        <v>0.14090101175827163</v>
      </c>
      <c r="E22" s="10">
        <v>102.02256971046504</v>
      </c>
      <c r="F22" s="10">
        <f t="shared" si="0"/>
        <v>16358.243129302498</v>
      </c>
      <c r="G22" s="17">
        <f t="shared" si="2"/>
        <v>-0.2358199274870193</v>
      </c>
      <c r="H22" s="17">
        <f t="shared" si="4"/>
        <v>9.7020203613722877E-2</v>
      </c>
    </row>
    <row r="23" spans="1:8" x14ac:dyDescent="0.25">
      <c r="A23" s="11">
        <v>35611</v>
      </c>
      <c r="B23" s="10">
        <v>19163.599999999999</v>
      </c>
      <c r="C23" s="17">
        <f t="shared" si="1"/>
        <v>0.14827042800390666</v>
      </c>
      <c r="D23" s="17">
        <f t="shared" si="3"/>
        <v>0.11757399037760607</v>
      </c>
      <c r="E23" s="10">
        <v>101.52480770356179</v>
      </c>
      <c r="F23" s="10">
        <f t="shared" si="0"/>
        <v>18875.780642653393</v>
      </c>
      <c r="G23" s="17">
        <f t="shared" si="2"/>
        <v>0.15390023815217857</v>
      </c>
      <c r="H23" s="17">
        <f t="shared" si="4"/>
        <v>8.7134231884830715E-2</v>
      </c>
    </row>
    <row r="24" spans="1:8" x14ac:dyDescent="0.25">
      <c r="A24" s="11">
        <v>35703</v>
      </c>
      <c r="B24" s="10">
        <v>20500.900000000001</v>
      </c>
      <c r="C24" s="17">
        <f t="shared" si="1"/>
        <v>6.9783339247323273E-2</v>
      </c>
      <c r="D24" s="17">
        <f t="shared" si="3"/>
        <v>0.10185533543303715</v>
      </c>
      <c r="E24" s="10">
        <v>102.92265253772105</v>
      </c>
      <c r="F24" s="10">
        <f t="shared" si="0"/>
        <v>19918.744313829691</v>
      </c>
      <c r="G24" s="17">
        <f t="shared" si="2"/>
        <v>5.5254068211596286E-2</v>
      </c>
      <c r="H24" s="17">
        <f t="shared" si="4"/>
        <v>8.2372628126755609E-2</v>
      </c>
    </row>
    <row r="25" spans="1:8" x14ac:dyDescent="0.25">
      <c r="A25" s="11">
        <v>35795</v>
      </c>
      <c r="B25" s="10">
        <v>23361.5</v>
      </c>
      <c r="C25" s="17">
        <f t="shared" si="1"/>
        <v>0.13953533747298885</v>
      </c>
      <c r="D25" s="17">
        <f t="shared" si="3"/>
        <v>9.0008585132789642E-2</v>
      </c>
      <c r="E25" s="10">
        <v>100.52256656227399</v>
      </c>
      <c r="F25" s="10">
        <f t="shared" si="0"/>
        <v>23240.055242249997</v>
      </c>
      <c r="G25" s="17">
        <f t="shared" si="2"/>
        <v>0.16674298721301928</v>
      </c>
      <c r="H25" s="17">
        <f t="shared" si="4"/>
        <v>8.566592144700147E-2</v>
      </c>
    </row>
    <row r="26" spans="1:8" x14ac:dyDescent="0.25">
      <c r="A26" s="11">
        <v>35885</v>
      </c>
      <c r="B26" s="10">
        <v>18049.099999999999</v>
      </c>
      <c r="C26" s="17">
        <f t="shared" si="1"/>
        <v>-0.22739978169210029</v>
      </c>
      <c r="D26" s="17">
        <f t="shared" si="3"/>
        <v>8.1490314037305778E-2</v>
      </c>
      <c r="E26" s="10">
        <v>102.7367276984383</v>
      </c>
      <c r="F26" s="10">
        <f t="shared" si="0"/>
        <v>17568.303375380296</v>
      </c>
      <c r="G26" s="17">
        <f t="shared" si="2"/>
        <v>-0.24405070503268678</v>
      </c>
      <c r="H26" s="17">
        <f t="shared" si="4"/>
        <v>7.39725064918626E-2</v>
      </c>
    </row>
    <row r="27" spans="1:8" x14ac:dyDescent="0.25">
      <c r="A27" s="11">
        <v>35976</v>
      </c>
      <c r="B27" s="10">
        <v>20296.599999999999</v>
      </c>
      <c r="C27" s="17">
        <f t="shared" si="1"/>
        <v>0.12452144428254042</v>
      </c>
      <c r="D27" s="17">
        <f t="shared" si="3"/>
        <v>5.9122503078753441E-2</v>
      </c>
      <c r="E27" s="10">
        <v>100.20498520341549</v>
      </c>
      <c r="F27" s="10">
        <f t="shared" si="0"/>
        <v>20255.080082890116</v>
      </c>
      <c r="G27" s="17">
        <f t="shared" si="2"/>
        <v>0.15293319167489949</v>
      </c>
      <c r="H27" s="17">
        <f t="shared" si="4"/>
        <v>7.3072444861958852E-2</v>
      </c>
    </row>
    <row r="28" spans="1:8" x14ac:dyDescent="0.25">
      <c r="A28" s="11">
        <v>36068</v>
      </c>
      <c r="B28" s="10">
        <v>21775.599999999999</v>
      </c>
      <c r="C28" s="17">
        <f t="shared" si="1"/>
        <v>7.2869347575456045E-2</v>
      </c>
      <c r="D28" s="17">
        <f t="shared" si="3"/>
        <v>6.2177758049646537E-2</v>
      </c>
      <c r="E28" s="10">
        <v>101.37881274965524</v>
      </c>
      <c r="F28" s="10">
        <f t="shared" si="0"/>
        <v>21479.438759825138</v>
      </c>
      <c r="G28" s="17">
        <f t="shared" si="2"/>
        <v>6.0446992651945308E-2</v>
      </c>
      <c r="H28" s="17">
        <f t="shared" si="4"/>
        <v>7.8353053857508792E-2</v>
      </c>
    </row>
    <row r="29" spans="1:8" x14ac:dyDescent="0.25">
      <c r="A29" s="11">
        <v>36160</v>
      </c>
      <c r="B29" s="10">
        <v>25074.2</v>
      </c>
      <c r="C29" s="17">
        <f t="shared" si="1"/>
        <v>0.15148147467808015</v>
      </c>
      <c r="D29" s="17">
        <f t="shared" si="3"/>
        <v>7.3312929392376436E-2</v>
      </c>
      <c r="E29" s="10">
        <v>99.517340896651248</v>
      </c>
      <c r="F29" s="10">
        <f t="shared" si="0"/>
        <v>25195.809870000001</v>
      </c>
      <c r="G29" s="17">
        <f t="shared" si="2"/>
        <v>0.17301993556395501</v>
      </c>
      <c r="H29" s="17">
        <f t="shared" si="4"/>
        <v>8.4154474133713686E-2</v>
      </c>
    </row>
    <row r="30" spans="1:8" x14ac:dyDescent="0.25">
      <c r="A30" s="11">
        <v>36250</v>
      </c>
      <c r="B30" s="10">
        <v>19361.900000000001</v>
      </c>
      <c r="C30" s="17">
        <f t="shared" si="1"/>
        <v>-0.22781584257922483</v>
      </c>
      <c r="D30" s="17">
        <f t="shared" si="3"/>
        <v>7.2734928611398963E-2</v>
      </c>
      <c r="E30" s="10">
        <v>100.88746659986641</v>
      </c>
      <c r="F30" s="10">
        <f t="shared" si="0"/>
        <v>19191.58112750711</v>
      </c>
      <c r="G30" s="17">
        <f t="shared" si="2"/>
        <v>-0.23830266911332632</v>
      </c>
      <c r="H30" s="17">
        <f t="shared" si="4"/>
        <v>9.2398094308960399E-2</v>
      </c>
    </row>
    <row r="31" spans="1:8" x14ac:dyDescent="0.25">
      <c r="A31" s="11">
        <v>36341</v>
      </c>
      <c r="B31" s="10">
        <v>21567.7</v>
      </c>
      <c r="C31" s="17">
        <f t="shared" si="1"/>
        <v>0.11392476977982535</v>
      </c>
      <c r="D31" s="17">
        <f t="shared" si="3"/>
        <v>6.2626252672861593E-2</v>
      </c>
      <c r="E31" s="10">
        <v>98.100680514143775</v>
      </c>
      <c r="F31" s="10">
        <f t="shared" si="0"/>
        <v>21985.270527140179</v>
      </c>
      <c r="G31" s="17">
        <f t="shared" si="2"/>
        <v>0.14556848552873536</v>
      </c>
      <c r="H31" s="17">
        <f t="shared" si="4"/>
        <v>8.5420074231727705E-2</v>
      </c>
    </row>
    <row r="32" spans="1:8" x14ac:dyDescent="0.25">
      <c r="A32" s="11">
        <v>36433</v>
      </c>
      <c r="B32" s="10">
        <v>23050.799999999999</v>
      </c>
      <c r="C32" s="17">
        <f t="shared" si="1"/>
        <v>6.8764865980146084E-2</v>
      </c>
      <c r="D32" s="17">
        <f t="shared" si="3"/>
        <v>5.8560958136629981E-2</v>
      </c>
      <c r="E32" s="10">
        <v>100.567782247658</v>
      </c>
      <c r="F32" s="10">
        <f t="shared" si="0"/>
        <v>22920.660558304</v>
      </c>
      <c r="G32" s="17">
        <f t="shared" si="2"/>
        <v>4.2546214294207019E-2</v>
      </c>
      <c r="H32" s="17">
        <f t="shared" si="4"/>
        <v>6.7097740057086908E-2</v>
      </c>
    </row>
    <row r="33" spans="1:8" x14ac:dyDescent="0.25">
      <c r="A33" s="11">
        <v>36525</v>
      </c>
      <c r="B33" s="10">
        <v>26583.9</v>
      </c>
      <c r="C33" s="17">
        <f t="shared" si="1"/>
        <v>0.15327450674163168</v>
      </c>
      <c r="D33" s="17">
        <f t="shared" si="3"/>
        <v>6.0209298801158218E-2</v>
      </c>
      <c r="E33" s="10">
        <v>98.52216748768474</v>
      </c>
      <c r="F33" s="10">
        <f t="shared" si="0"/>
        <v>26982.658499999998</v>
      </c>
      <c r="G33" s="17">
        <f t="shared" si="2"/>
        <v>0.17721993357754107</v>
      </c>
      <c r="H33" s="17">
        <f t="shared" si="4"/>
        <v>7.0918483637533392E-2</v>
      </c>
    </row>
    <row r="34" spans="1:8" x14ac:dyDescent="0.25">
      <c r="A34" s="11">
        <v>36616</v>
      </c>
      <c r="B34" s="10">
        <v>21329.9</v>
      </c>
      <c r="C34" s="17">
        <f t="shared" si="1"/>
        <v>-0.19763842024684108</v>
      </c>
      <c r="D34" s="17">
        <f t="shared" si="3"/>
        <v>0.10164291727568053</v>
      </c>
      <c r="E34" s="10">
        <v>100.68569166666668</v>
      </c>
      <c r="F34" s="10">
        <f t="shared" ref="F34:F65" si="5">B34*(100/E34)</f>
        <v>21184.638697835497</v>
      </c>
      <c r="G34" s="17">
        <f t="shared" si="2"/>
        <v>-0.21487948647330291</v>
      </c>
      <c r="H34" s="17">
        <f t="shared" si="4"/>
        <v>0.10385061851270594</v>
      </c>
    </row>
    <row r="35" spans="1:8" x14ac:dyDescent="0.25">
      <c r="A35" s="11">
        <v>36707</v>
      </c>
      <c r="B35" s="10">
        <v>24043.4</v>
      </c>
      <c r="C35" s="17">
        <f t="shared" si="1"/>
        <v>0.12721578629060604</v>
      </c>
      <c r="D35" s="17">
        <f t="shared" si="3"/>
        <v>0.11478739040324193</v>
      </c>
      <c r="E35" s="10">
        <v>98.591183916714485</v>
      </c>
      <c r="F35" s="10">
        <f t="shared" si="5"/>
        <v>24386.967520656628</v>
      </c>
      <c r="G35" s="17">
        <f t="shared" si="2"/>
        <v>0.15116277735472172</v>
      </c>
      <c r="H35" s="17">
        <f t="shared" si="4"/>
        <v>0.10924118448083786</v>
      </c>
    </row>
    <row r="36" spans="1:8" x14ac:dyDescent="0.25">
      <c r="A36" s="11">
        <v>36799</v>
      </c>
      <c r="B36" s="10">
        <v>25712.5</v>
      </c>
      <c r="C36" s="17">
        <f t="shared" si="1"/>
        <v>6.9420298293918492E-2</v>
      </c>
      <c r="D36" s="17">
        <f t="shared" si="3"/>
        <v>0.11547104655803708</v>
      </c>
      <c r="E36" s="10">
        <v>100.567782247658</v>
      </c>
      <c r="F36" s="10">
        <f t="shared" si="5"/>
        <v>25567.333220772885</v>
      </c>
      <c r="G36" s="17">
        <f t="shared" si="2"/>
        <v>4.8401495557676366E-2</v>
      </c>
      <c r="H36" s="17">
        <f t="shared" si="4"/>
        <v>0.11547104655803708</v>
      </c>
    </row>
    <row r="37" spans="1:8" x14ac:dyDescent="0.25">
      <c r="A37" s="11">
        <v>36891</v>
      </c>
      <c r="B37" s="10">
        <v>29194.3</v>
      </c>
      <c r="C37" s="17">
        <f t="shared" si="1"/>
        <v>0.13541273699562462</v>
      </c>
      <c r="D37" s="17">
        <f t="shared" si="3"/>
        <v>9.8194772023668442E-2</v>
      </c>
      <c r="E37" s="10">
        <v>100</v>
      </c>
      <c r="F37" s="10">
        <f t="shared" si="5"/>
        <v>29194.3</v>
      </c>
      <c r="G37" s="17">
        <f t="shared" si="2"/>
        <v>0.14185940895393356</v>
      </c>
      <c r="H37" s="17">
        <f t="shared" si="4"/>
        <v>8.1965292634156084E-2</v>
      </c>
    </row>
    <row r="38" spans="1:8" x14ac:dyDescent="0.25">
      <c r="A38" s="11">
        <v>36981</v>
      </c>
      <c r="B38" s="10">
        <v>24086.400000000001</v>
      </c>
      <c r="C38" s="17">
        <f t="shared" si="1"/>
        <v>-0.17496223577890202</v>
      </c>
      <c r="D38" s="17">
        <f t="shared" si="3"/>
        <v>0.12923173573246949</v>
      </c>
      <c r="E38" s="10">
        <v>101.49117720000002</v>
      </c>
      <c r="F38" s="10">
        <f t="shared" si="5"/>
        <v>23732.506277402797</v>
      </c>
      <c r="G38" s="17">
        <f t="shared" si="2"/>
        <v>-0.18708425009666962</v>
      </c>
      <c r="H38" s="17">
        <f t="shared" si="4"/>
        <v>0.12026957909967217</v>
      </c>
    </row>
    <row r="39" spans="1:8" x14ac:dyDescent="0.25">
      <c r="A39" s="11">
        <v>37072</v>
      </c>
      <c r="B39" s="10">
        <v>26726.6</v>
      </c>
      <c r="C39" s="17">
        <f t="shared" si="1"/>
        <v>0.10961372392719526</v>
      </c>
      <c r="D39" s="17">
        <f t="shared" si="3"/>
        <v>0.11159819326717502</v>
      </c>
      <c r="E39" s="10">
        <v>99.971460491548484</v>
      </c>
      <c r="F39" s="10">
        <f t="shared" si="5"/>
        <v>26734.229817778287</v>
      </c>
      <c r="G39" s="17">
        <f t="shared" si="2"/>
        <v>0.12648152307595173</v>
      </c>
      <c r="H39" s="17">
        <f t="shared" si="4"/>
        <v>9.6250683695438655E-2</v>
      </c>
    </row>
    <row r="40" spans="1:8" x14ac:dyDescent="0.25">
      <c r="A40" s="11">
        <v>37164</v>
      </c>
      <c r="B40" s="10">
        <v>28333.3</v>
      </c>
      <c r="C40" s="17">
        <f t="shared" si="1"/>
        <v>6.0116138977647671E-2</v>
      </c>
      <c r="D40" s="17">
        <f t="shared" si="3"/>
        <v>0.10192707826932423</v>
      </c>
      <c r="E40" s="10">
        <v>100.46721446541035</v>
      </c>
      <c r="F40" s="10">
        <f t="shared" si="5"/>
        <v>28201.538333437933</v>
      </c>
      <c r="G40" s="17">
        <f t="shared" si="2"/>
        <v>5.4885011674579154E-2</v>
      </c>
      <c r="H40" s="17">
        <f t="shared" si="4"/>
        <v>0.10303010837770188</v>
      </c>
    </row>
    <row r="41" spans="1:8" x14ac:dyDescent="0.25">
      <c r="A41" s="11">
        <v>37256</v>
      </c>
      <c r="B41" s="10">
        <v>31716.799999999999</v>
      </c>
      <c r="C41" s="17">
        <f t="shared" si="1"/>
        <v>0.11941778755033838</v>
      </c>
      <c r="D41" s="17">
        <f t="shared" si="3"/>
        <v>8.6403852806883563E-2</v>
      </c>
      <c r="E41" s="10">
        <v>100.66764595546553</v>
      </c>
      <c r="F41" s="10">
        <f t="shared" si="5"/>
        <v>31506.448471072057</v>
      </c>
      <c r="G41" s="17">
        <f t="shared" si="2"/>
        <v>0.11718900219409534</v>
      </c>
      <c r="H41" s="17">
        <f t="shared" si="4"/>
        <v>7.9198626823457241E-2</v>
      </c>
    </row>
    <row r="42" spans="1:8" x14ac:dyDescent="0.25">
      <c r="A42" s="11">
        <v>37346</v>
      </c>
      <c r="B42" s="10">
        <v>26295</v>
      </c>
      <c r="C42" s="17">
        <f t="shared" si="1"/>
        <v>-0.17094410533218984</v>
      </c>
      <c r="D42" s="17">
        <f t="shared" si="3"/>
        <v>9.1694898365882738E-2</v>
      </c>
      <c r="E42" s="10">
        <v>100.75327093575351</v>
      </c>
      <c r="F42" s="10">
        <f t="shared" si="5"/>
        <v>26098.408275764381</v>
      </c>
      <c r="G42" s="17">
        <f t="shared" si="2"/>
        <v>-0.17164867694539165</v>
      </c>
      <c r="H42" s="17">
        <f t="shared" si="4"/>
        <v>9.9690355949228371E-2</v>
      </c>
    </row>
    <row r="43" spans="1:8" x14ac:dyDescent="0.25">
      <c r="A43" s="11">
        <v>37437</v>
      </c>
      <c r="B43" s="10">
        <v>29194.799999999999</v>
      </c>
      <c r="C43" s="17">
        <f t="shared" si="1"/>
        <v>0.11027952082144887</v>
      </c>
      <c r="D43" s="17">
        <f t="shared" si="3"/>
        <v>9.2349943501979226E-2</v>
      </c>
      <c r="E43" s="10">
        <v>99.248311166771202</v>
      </c>
      <c r="F43" s="10">
        <f t="shared" si="5"/>
        <v>29415.916156943695</v>
      </c>
      <c r="G43" s="17">
        <f t="shared" si="2"/>
        <v>0.12711533385965268</v>
      </c>
      <c r="H43" s="17">
        <f t="shared" si="4"/>
        <v>0.10030909277895428</v>
      </c>
    </row>
    <row r="44" spans="1:8" x14ac:dyDescent="0.25">
      <c r="A44" s="11">
        <v>37529</v>
      </c>
      <c r="B44" s="10">
        <v>31257.3</v>
      </c>
      <c r="C44" s="17">
        <f t="shared" si="1"/>
        <v>7.0646142463726358E-2</v>
      </c>
      <c r="D44" s="17">
        <f t="shared" si="3"/>
        <v>0.1032001214119076</v>
      </c>
      <c r="E44" s="10">
        <v>99.837726044645308</v>
      </c>
      <c r="F44" s="10">
        <f t="shared" si="5"/>
        <v>31308.104900168095</v>
      </c>
      <c r="G44" s="17">
        <f t="shared" si="2"/>
        <v>6.4325337790906989E-2</v>
      </c>
      <c r="H44" s="17">
        <f t="shared" si="4"/>
        <v>0.11015592589311973</v>
      </c>
    </row>
    <row r="45" spans="1:8" x14ac:dyDescent="0.25">
      <c r="A45" s="11">
        <v>37621</v>
      </c>
      <c r="B45" s="10">
        <v>34970.300000000003</v>
      </c>
      <c r="C45" s="17">
        <f t="shared" si="1"/>
        <v>0.11878825106455149</v>
      </c>
      <c r="D45" s="17">
        <f t="shared" si="3"/>
        <v>0.10257970539272576</v>
      </c>
      <c r="E45" s="10">
        <v>100.23717618752359</v>
      </c>
      <c r="F45" s="10">
        <f t="shared" si="5"/>
        <v>34887.555027066614</v>
      </c>
      <c r="G45" s="17">
        <f t="shared" si="2"/>
        <v>0.11432982412420944</v>
      </c>
      <c r="H45" s="17">
        <f t="shared" si="4"/>
        <v>0.10731474730003132</v>
      </c>
    </row>
    <row r="46" spans="1:8" x14ac:dyDescent="0.25">
      <c r="A46" s="11">
        <v>37711</v>
      </c>
      <c r="B46" s="10">
        <v>29825.5</v>
      </c>
      <c r="C46" s="17">
        <f t="shared" si="1"/>
        <v>-0.14711912680188621</v>
      </c>
      <c r="D46" s="17">
        <f t="shared" si="3"/>
        <v>0.13426506940482974</v>
      </c>
      <c r="E46" s="10">
        <v>101.63833213256633</v>
      </c>
      <c r="F46" s="10">
        <f t="shared" si="5"/>
        <v>29344.735764749425</v>
      </c>
      <c r="G46" s="17">
        <f t="shared" si="2"/>
        <v>-0.15887668992616233</v>
      </c>
      <c r="H46" s="17">
        <f t="shared" si="4"/>
        <v>0.12438794943673481</v>
      </c>
    </row>
    <row r="47" spans="1:8" x14ac:dyDescent="0.25">
      <c r="A47" s="11">
        <v>37802</v>
      </c>
      <c r="B47" s="10">
        <v>32537.3</v>
      </c>
      <c r="C47" s="17">
        <f t="shared" si="1"/>
        <v>9.0922197448491948E-2</v>
      </c>
      <c r="D47" s="17">
        <f t="shared" si="3"/>
        <v>0.11448956663515419</v>
      </c>
      <c r="E47" s="10">
        <v>99.516309959062824</v>
      </c>
      <c r="F47" s="10">
        <f t="shared" si="5"/>
        <v>32695.44460941587</v>
      </c>
      <c r="G47" s="17">
        <f t="shared" si="2"/>
        <v>0.11418432496814335</v>
      </c>
      <c r="H47" s="17">
        <f t="shared" si="4"/>
        <v>0.11148823089428195</v>
      </c>
    </row>
    <row r="48" spans="1:8" x14ac:dyDescent="0.25">
      <c r="A48" s="11">
        <v>37894</v>
      </c>
      <c r="B48" s="10">
        <v>35291.9</v>
      </c>
      <c r="C48" s="17">
        <f t="shared" si="1"/>
        <v>8.4659759721919192E-2</v>
      </c>
      <c r="D48" s="17">
        <f t="shared" si="3"/>
        <v>0.12907704760168026</v>
      </c>
      <c r="E48" s="10">
        <v>100.90840182222998</v>
      </c>
      <c r="F48" s="10">
        <f t="shared" si="5"/>
        <v>34974.19378633469</v>
      </c>
      <c r="G48" s="17">
        <f t="shared" si="2"/>
        <v>6.9696228454485309E-2</v>
      </c>
      <c r="H48" s="17">
        <f t="shared" si="4"/>
        <v>0.11709711903216835</v>
      </c>
    </row>
    <row r="49" spans="1:8" x14ac:dyDescent="0.25">
      <c r="A49" s="11">
        <v>37986</v>
      </c>
      <c r="B49" s="10">
        <v>39767.4</v>
      </c>
      <c r="C49" s="17">
        <f t="shared" si="1"/>
        <v>0.12681380146719223</v>
      </c>
      <c r="D49" s="17">
        <f t="shared" si="3"/>
        <v>0.13717640397708908</v>
      </c>
      <c r="E49" s="10">
        <v>103.45175167229446</v>
      </c>
      <c r="F49" s="10">
        <f t="shared" si="5"/>
        <v>38440.528417509784</v>
      </c>
      <c r="G49" s="17">
        <f t="shared" si="2"/>
        <v>9.9111209034630443E-2</v>
      </c>
      <c r="H49" s="17">
        <f t="shared" si="4"/>
        <v>0.10184071046786425</v>
      </c>
    </row>
    <row r="50" spans="1:8" x14ac:dyDescent="0.25">
      <c r="A50" s="11">
        <v>38077</v>
      </c>
      <c r="B50" s="10">
        <v>34544.6</v>
      </c>
      <c r="C50" s="17">
        <f t="shared" si="1"/>
        <v>-0.13133370549746781</v>
      </c>
      <c r="D50" s="17">
        <f t="shared" si="3"/>
        <v>0.1582236676669293</v>
      </c>
      <c r="E50" s="10">
        <v>104.69368312330472</v>
      </c>
      <c r="F50" s="10">
        <f t="shared" si="5"/>
        <v>32995.87804100322</v>
      </c>
      <c r="G50" s="17">
        <f t="shared" si="2"/>
        <v>-0.14163828127884182</v>
      </c>
      <c r="H50" s="17">
        <f t="shared" si="4"/>
        <v>0.1244223940376985</v>
      </c>
    </row>
    <row r="51" spans="1:8" x14ac:dyDescent="0.25">
      <c r="A51" s="11">
        <v>38168</v>
      </c>
      <c r="B51" s="10">
        <v>38700.800000000003</v>
      </c>
      <c r="C51" s="17">
        <f t="shared" si="1"/>
        <v>0.12031402882071296</v>
      </c>
      <c r="D51" s="17">
        <f t="shared" si="3"/>
        <v>0.18942874792929976</v>
      </c>
      <c r="E51" s="10">
        <v>104.37615084667064</v>
      </c>
      <c r="F51" s="10">
        <f t="shared" si="5"/>
        <v>37078.201951374671</v>
      </c>
      <c r="G51" s="17">
        <f t="shared" si="2"/>
        <v>0.12372223904144763</v>
      </c>
      <c r="H51" s="17">
        <f t="shared" si="4"/>
        <v>0.13404795054221785</v>
      </c>
    </row>
    <row r="52" spans="1:8" x14ac:dyDescent="0.25">
      <c r="A52" s="11">
        <v>38260</v>
      </c>
      <c r="B52" s="10">
        <v>41855</v>
      </c>
      <c r="C52" s="17">
        <f t="shared" si="1"/>
        <v>8.1502191169174676E-2</v>
      </c>
      <c r="D52" s="17">
        <f t="shared" si="3"/>
        <v>0.18596618487528294</v>
      </c>
      <c r="E52" s="10">
        <v>106.05043260847486</v>
      </c>
      <c r="F52" s="10">
        <f t="shared" si="5"/>
        <v>39467.071439985077</v>
      </c>
      <c r="G52" s="17">
        <f t="shared" si="2"/>
        <v>6.4427867665838523E-2</v>
      </c>
      <c r="H52" s="17">
        <f t="shared" si="4"/>
        <v>0.12846265109350052</v>
      </c>
    </row>
    <row r="53" spans="1:8" x14ac:dyDescent="0.25">
      <c r="A53" s="11">
        <v>38352</v>
      </c>
      <c r="B53" s="10">
        <v>46739.8</v>
      </c>
      <c r="C53" s="17">
        <f t="shared" si="1"/>
        <v>0.1167076812806116</v>
      </c>
      <c r="D53" s="17">
        <f t="shared" si="3"/>
        <v>0.17532954128255818</v>
      </c>
      <c r="E53" s="10">
        <v>105.83801359196008</v>
      </c>
      <c r="F53" s="10">
        <f t="shared" si="5"/>
        <v>44161.637594784341</v>
      </c>
      <c r="G53" s="17">
        <f t="shared" si="2"/>
        <v>0.11894893599941847</v>
      </c>
      <c r="H53" s="17">
        <f t="shared" si="4"/>
        <v>0.14883013873109441</v>
      </c>
    </row>
    <row r="54" spans="1:8" x14ac:dyDescent="0.25">
      <c r="A54" s="11">
        <v>38442</v>
      </c>
      <c r="B54" s="10">
        <v>40453.300000000003</v>
      </c>
      <c r="C54" s="17">
        <f t="shared" si="1"/>
        <v>-0.13449993367536872</v>
      </c>
      <c r="D54" s="17">
        <f t="shared" si="3"/>
        <v>0.1710455469161607</v>
      </c>
      <c r="E54" s="10">
        <v>107.41405041582235</v>
      </c>
      <c r="F54" s="10">
        <f t="shared" si="5"/>
        <v>37661.08795208521</v>
      </c>
      <c r="G54" s="17">
        <f t="shared" si="2"/>
        <v>-0.14719901699177185</v>
      </c>
      <c r="H54" s="17">
        <f t="shared" si="4"/>
        <v>0.14138765773363082</v>
      </c>
    </row>
    <row r="55" spans="1:8" x14ac:dyDescent="0.25">
      <c r="A55" s="11">
        <v>38533</v>
      </c>
      <c r="B55" s="10">
        <v>44793.1</v>
      </c>
      <c r="C55" s="17">
        <f t="shared" si="1"/>
        <v>0.10727925781085834</v>
      </c>
      <c r="D55" s="17">
        <f t="shared" si="3"/>
        <v>0.15742051843889526</v>
      </c>
      <c r="E55" s="10">
        <v>106.02260365086136</v>
      </c>
      <c r="F55" s="10">
        <f t="shared" si="5"/>
        <v>42248.632327033112</v>
      </c>
      <c r="G55" s="17">
        <f t="shared" si="2"/>
        <v>0.12181125465054166</v>
      </c>
      <c r="H55" s="17">
        <f t="shared" si="4"/>
        <v>0.13944663180914429</v>
      </c>
    </row>
    <row r="56" spans="1:8" x14ac:dyDescent="0.25">
      <c r="A56" s="11">
        <v>38625</v>
      </c>
      <c r="B56" s="10">
        <v>48047.8</v>
      </c>
      <c r="C56" s="17">
        <f t="shared" si="1"/>
        <v>7.2660744623614049E-2</v>
      </c>
      <c r="D56" s="17">
        <f t="shared" si="3"/>
        <v>0.14795842790586566</v>
      </c>
      <c r="E56" s="10">
        <v>106.97829140017024</v>
      </c>
      <c r="F56" s="10">
        <f t="shared" si="5"/>
        <v>44913.59823673866</v>
      </c>
      <c r="G56" s="17">
        <f t="shared" si="2"/>
        <v>6.307815810644235E-2</v>
      </c>
      <c r="H56" s="17">
        <f t="shared" si="4"/>
        <v>0.13800179739800944</v>
      </c>
    </row>
    <row r="57" spans="1:8" x14ac:dyDescent="0.25">
      <c r="A57" s="11">
        <v>38717</v>
      </c>
      <c r="B57" s="10">
        <v>54024.800000000003</v>
      </c>
      <c r="C57" s="17">
        <f t="shared" si="1"/>
        <v>0.12439695469927869</v>
      </c>
      <c r="D57" s="17">
        <f t="shared" si="3"/>
        <v>0.15586288345264632</v>
      </c>
      <c r="E57" s="10">
        <v>107.5123218958819</v>
      </c>
      <c r="F57" s="10">
        <f t="shared" si="5"/>
        <v>50249.868152153955</v>
      </c>
      <c r="G57" s="17">
        <f t="shared" si="2"/>
        <v>0.11881189940044279</v>
      </c>
      <c r="H57" s="17">
        <f t="shared" si="4"/>
        <v>0.13786242741344035</v>
      </c>
    </row>
    <row r="58" spans="1:8" x14ac:dyDescent="0.25">
      <c r="A58" s="11">
        <v>38807</v>
      </c>
      <c r="B58" s="10">
        <v>47078.9</v>
      </c>
      <c r="C58" s="17">
        <f t="shared" si="1"/>
        <v>-0.1285687313974323</v>
      </c>
      <c r="D58" s="17">
        <f t="shared" si="3"/>
        <v>0.16378391874086895</v>
      </c>
      <c r="E58" s="10">
        <v>108.35998667102167</v>
      </c>
      <c r="F58" s="10">
        <f t="shared" si="5"/>
        <v>43446.756913075689</v>
      </c>
      <c r="G58" s="17">
        <f t="shared" si="2"/>
        <v>-0.1353856535201009</v>
      </c>
      <c r="H58" s="17">
        <f t="shared" si="4"/>
        <v>0.1536245837706911</v>
      </c>
    </row>
    <row r="59" spans="1:8" x14ac:dyDescent="0.25">
      <c r="A59" s="11">
        <v>38898</v>
      </c>
      <c r="B59" s="10">
        <v>52673.3</v>
      </c>
      <c r="C59" s="17">
        <f t="shared" si="1"/>
        <v>0.11883030402154682</v>
      </c>
      <c r="D59" s="17">
        <f t="shared" si="3"/>
        <v>0.17592441693028626</v>
      </c>
      <c r="E59" s="10">
        <v>109.87518111384294</v>
      </c>
      <c r="F59" s="10">
        <f t="shared" si="5"/>
        <v>47939.215631803687</v>
      </c>
      <c r="G59" s="17">
        <f t="shared" si="2"/>
        <v>0.10340147430833779</v>
      </c>
      <c r="H59" s="17">
        <f t="shared" si="4"/>
        <v>0.1346927223755221</v>
      </c>
    </row>
    <row r="60" spans="1:8" x14ac:dyDescent="0.25">
      <c r="A60" s="11">
        <v>38990</v>
      </c>
      <c r="B60" s="10">
        <v>56064.7</v>
      </c>
      <c r="C60" s="17">
        <f t="shared" si="1"/>
        <v>6.4385561565347027E-2</v>
      </c>
      <c r="D60" s="17">
        <f t="shared" si="3"/>
        <v>0.1668525926265092</v>
      </c>
      <c r="E60" s="10">
        <v>111.97491779996469</v>
      </c>
      <c r="F60" s="10">
        <f t="shared" si="5"/>
        <v>50068.980715981095</v>
      </c>
      <c r="G60" s="17">
        <f t="shared" si="2"/>
        <v>4.4426364847832245E-2</v>
      </c>
      <c r="H60" s="17">
        <f t="shared" si="4"/>
        <v>0.1147844457277396</v>
      </c>
    </row>
    <row r="61" spans="1:8" x14ac:dyDescent="0.25">
      <c r="A61" s="11">
        <v>39082</v>
      </c>
      <c r="B61" s="10">
        <v>63621.599999999999</v>
      </c>
      <c r="C61" s="17">
        <f t="shared" si="1"/>
        <v>0.13478891352312594</v>
      </c>
      <c r="D61" s="17">
        <f t="shared" si="3"/>
        <v>0.1776369371103641</v>
      </c>
      <c r="E61" s="10">
        <v>113.99707754346078</v>
      </c>
      <c r="F61" s="10">
        <f t="shared" si="5"/>
        <v>55809.851770756672</v>
      </c>
      <c r="G61" s="17">
        <f t="shared" si="2"/>
        <v>0.11465923557223912</v>
      </c>
      <c r="H61" s="17">
        <f t="shared" si="4"/>
        <v>0.11064673049026474</v>
      </c>
    </row>
    <row r="62" spans="1:8" x14ac:dyDescent="0.25">
      <c r="A62" s="11">
        <v>39172</v>
      </c>
      <c r="B62" s="10">
        <v>57159.3</v>
      </c>
      <c r="C62" s="17">
        <f t="shared" si="1"/>
        <v>-0.10157399373797571</v>
      </c>
      <c r="D62" s="17">
        <f t="shared" si="3"/>
        <v>0.21411715226991279</v>
      </c>
      <c r="E62" s="10">
        <v>115.59517863415628</v>
      </c>
      <c r="F62" s="10">
        <f t="shared" si="5"/>
        <v>49447.823581727193</v>
      </c>
      <c r="G62" s="17">
        <f t="shared" si="2"/>
        <v>-0.1139947157566733</v>
      </c>
      <c r="H62" s="17">
        <f t="shared" si="4"/>
        <v>0.13812461723340808</v>
      </c>
    </row>
    <row r="63" spans="1:8" x14ac:dyDescent="0.25">
      <c r="A63" s="11">
        <v>39263</v>
      </c>
      <c r="B63" s="10">
        <v>64781.599999999999</v>
      </c>
      <c r="C63" s="17">
        <f t="shared" si="1"/>
        <v>0.13335187799710635</v>
      </c>
      <c r="D63" s="17">
        <f t="shared" si="3"/>
        <v>0.22987547770882011</v>
      </c>
      <c r="E63" s="10">
        <v>116.28932629471225</v>
      </c>
      <c r="F63" s="10">
        <f t="shared" si="5"/>
        <v>55707.262277729489</v>
      </c>
      <c r="G63" s="17">
        <f t="shared" si="2"/>
        <v>0.12658673815353505</v>
      </c>
      <c r="H63" s="17">
        <f t="shared" si="4"/>
        <v>0.1620395023896124</v>
      </c>
    </row>
    <row r="64" spans="1:8" x14ac:dyDescent="0.25">
      <c r="A64" s="11">
        <v>39355</v>
      </c>
      <c r="B64" s="10">
        <v>69482.100000000006</v>
      </c>
      <c r="C64" s="17">
        <f t="shared" si="1"/>
        <v>7.2559183471850197E-2</v>
      </c>
      <c r="D64" s="17">
        <f t="shared" si="3"/>
        <v>0.23931992858251294</v>
      </c>
      <c r="E64" s="10">
        <v>118.95051905134609</v>
      </c>
      <c r="F64" s="10">
        <f t="shared" si="5"/>
        <v>58412.607657481021</v>
      </c>
      <c r="G64" s="17">
        <f t="shared" si="2"/>
        <v>4.8563603184518245E-2</v>
      </c>
      <c r="H64" s="17">
        <f t="shared" si="4"/>
        <v>0.16664263626275089</v>
      </c>
    </row>
    <row r="65" spans="1:31" x14ac:dyDescent="0.25">
      <c r="A65" s="11">
        <v>39447</v>
      </c>
      <c r="B65" s="10">
        <v>78669.3</v>
      </c>
      <c r="C65" s="17">
        <f t="shared" si="1"/>
        <v>0.13222398286752979</v>
      </c>
      <c r="D65" s="17">
        <f t="shared" si="3"/>
        <v>0.23651872948809838</v>
      </c>
      <c r="E65" s="10">
        <v>121.34394742478723</v>
      </c>
      <c r="F65" s="10">
        <f t="shared" si="5"/>
        <v>64831.663770260719</v>
      </c>
      <c r="G65" s="17">
        <f t="shared" si="2"/>
        <v>0.10989162049432322</v>
      </c>
      <c r="H65" s="17">
        <f t="shared" si="4"/>
        <v>0.16165267803544525</v>
      </c>
    </row>
    <row r="66" spans="1:31" x14ac:dyDescent="0.25">
      <c r="A66" s="11">
        <v>39538</v>
      </c>
      <c r="B66" s="10">
        <v>69373.600000000006</v>
      </c>
      <c r="C66" s="17">
        <f t="shared" si="1"/>
        <v>-0.11816172255250779</v>
      </c>
      <c r="D66" s="17">
        <f t="shared" si="3"/>
        <v>0.21368876105900525</v>
      </c>
      <c r="E66" s="10">
        <v>125.110926601356</v>
      </c>
      <c r="F66" s="10">
        <f t="shared" ref="F66:F97" si="6">B66*(100/E66)</f>
        <v>55449.673249600979</v>
      </c>
      <c r="G66" s="17">
        <f t="shared" si="2"/>
        <v>-0.14471309195312376</v>
      </c>
      <c r="H66" s="17">
        <f t="shared" si="4"/>
        <v>0.12137742843128274</v>
      </c>
    </row>
    <row r="67" spans="1:31" x14ac:dyDescent="0.25">
      <c r="A67" s="11">
        <v>39629</v>
      </c>
      <c r="B67" s="10">
        <v>78711.8</v>
      </c>
      <c r="C67" s="17">
        <f t="shared" si="1"/>
        <v>0.1346074010862921</v>
      </c>
      <c r="D67" s="17">
        <f t="shared" si="3"/>
        <v>0.21503328105511454</v>
      </c>
      <c r="E67" s="10">
        <v>124.48562319108981</v>
      </c>
      <c r="F67" s="10">
        <f t="shared" si="6"/>
        <v>63229.630845944848</v>
      </c>
      <c r="G67" s="17">
        <f t="shared" si="2"/>
        <v>0.14030664457341691</v>
      </c>
      <c r="H67" s="17">
        <f t="shared" si="4"/>
        <v>0.13503389433701596</v>
      </c>
    </row>
    <row r="68" spans="1:31" x14ac:dyDescent="0.25">
      <c r="A68" s="11">
        <v>39721</v>
      </c>
      <c r="B68" s="10">
        <v>82460.100000000006</v>
      </c>
      <c r="C68" s="17">
        <f t="shared" ref="C68:C117" si="7">B68/B67-1</f>
        <v>4.7620560068503126E-2</v>
      </c>
      <c r="D68" s="17">
        <f t="shared" si="3"/>
        <v>0.1867819193720397</v>
      </c>
      <c r="E68" s="10">
        <v>124.48549870546663</v>
      </c>
      <c r="F68" s="10">
        <f t="shared" si="6"/>
        <v>66240.727520480956</v>
      </c>
      <c r="G68" s="17">
        <f t="shared" ref="G68:G117" si="8">F68/F67-1</f>
        <v>4.762160769011059E-2</v>
      </c>
      <c r="H68" s="17">
        <f t="shared" si="4"/>
        <v>0.13401421674071368</v>
      </c>
    </row>
    <row r="69" spans="1:31" x14ac:dyDescent="0.25">
      <c r="A69" s="11">
        <v>39813</v>
      </c>
      <c r="B69" s="10">
        <v>88699</v>
      </c>
      <c r="C69" s="17">
        <f t="shared" si="7"/>
        <v>7.5659622047511421E-2</v>
      </c>
      <c r="D69" s="17">
        <f t="shared" si="3"/>
        <v>0.12749191870272125</v>
      </c>
      <c r="E69" s="10">
        <v>122.87290757993206</v>
      </c>
      <c r="F69" s="10">
        <f t="shared" si="6"/>
        <v>72187.597532270462</v>
      </c>
      <c r="G69" s="17">
        <f t="shared" si="8"/>
        <v>8.9776640963835863E-2</v>
      </c>
      <c r="H69" s="17">
        <f t="shared" si="4"/>
        <v>0.11346205440718649</v>
      </c>
    </row>
    <row r="70" spans="1:31" x14ac:dyDescent="0.25">
      <c r="A70" s="11">
        <v>39903</v>
      </c>
      <c r="B70" s="10">
        <v>73979.199999999997</v>
      </c>
      <c r="C70" s="17">
        <f t="shared" si="7"/>
        <v>-0.16595226552723263</v>
      </c>
      <c r="D70" s="17">
        <f t="shared" si="3"/>
        <v>6.6388366756229944E-2</v>
      </c>
      <c r="E70" s="10">
        <v>123.60682745690701</v>
      </c>
      <c r="F70" s="10">
        <f t="shared" si="6"/>
        <v>59850.415646167545</v>
      </c>
      <c r="G70" s="17">
        <f t="shared" si="8"/>
        <v>-0.17090445322810133</v>
      </c>
      <c r="H70" s="17">
        <f t="shared" si="4"/>
        <v>7.936462270493605E-2</v>
      </c>
    </row>
    <row r="71" spans="1:31" x14ac:dyDescent="0.25">
      <c r="A71" s="11">
        <v>39994</v>
      </c>
      <c r="B71" s="10">
        <v>83865.8</v>
      </c>
      <c r="C71" s="17">
        <f t="shared" si="7"/>
        <v>0.13364026645327343</v>
      </c>
      <c r="D71" s="17">
        <f t="shared" ref="D71:D117" si="9">B71/B67-1</f>
        <v>6.5479381744541376E-2</v>
      </c>
      <c r="E71" s="10">
        <v>122.37458728578427</v>
      </c>
      <c r="F71" s="10">
        <f t="shared" si="6"/>
        <v>68532.039094151318</v>
      </c>
      <c r="G71" s="17">
        <f t="shared" si="8"/>
        <v>0.14505535766550182</v>
      </c>
      <c r="H71" s="17">
        <f t="shared" ref="H71:H117" si="10">F71/F67-1</f>
        <v>8.3859547766860443E-2</v>
      </c>
    </row>
    <row r="72" spans="1:31" x14ac:dyDescent="0.25">
      <c r="A72" s="11">
        <v>40086</v>
      </c>
      <c r="B72" s="10">
        <v>89846.9</v>
      </c>
      <c r="C72" s="17">
        <f t="shared" si="7"/>
        <v>7.1317509640401511E-2</v>
      </c>
      <c r="D72" s="17">
        <f t="shared" si="9"/>
        <v>8.9580293984605763E-2</v>
      </c>
      <c r="E72" s="10">
        <v>123.47840606310204</v>
      </c>
      <c r="F72" s="10">
        <f t="shared" si="6"/>
        <v>72763.24894741911</v>
      </c>
      <c r="G72" s="17">
        <f t="shared" si="8"/>
        <v>6.1740609344117514E-2</v>
      </c>
      <c r="H72" s="17">
        <f t="shared" si="10"/>
        <v>9.846693523892025E-2</v>
      </c>
    </row>
    <row r="73" spans="1:31" ht="15.75" thickBot="1" x14ac:dyDescent="0.3">
      <c r="A73" s="11">
        <v>40178</v>
      </c>
      <c r="B73" s="10">
        <v>100825.8</v>
      </c>
      <c r="C73" s="17">
        <f t="shared" si="7"/>
        <v>0.12219564614917156</v>
      </c>
      <c r="D73" s="17">
        <f t="shared" si="9"/>
        <v>0.13671856503455504</v>
      </c>
      <c r="E73" s="10">
        <v>124.96224236441016</v>
      </c>
      <c r="F73" s="10">
        <f t="shared" si="6"/>
        <v>80685.011802185516</v>
      </c>
      <c r="G73" s="17">
        <f t="shared" si="8"/>
        <v>0.10887038401062754</v>
      </c>
      <c r="H73" s="17">
        <f t="shared" si="10"/>
        <v>0.11771293906985059</v>
      </c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</row>
    <row r="74" spans="1:31" x14ac:dyDescent="0.25">
      <c r="A74" s="11">
        <v>40268</v>
      </c>
      <c r="B74" s="10">
        <v>87501.3</v>
      </c>
      <c r="C74" s="17">
        <f t="shared" si="7"/>
        <v>-0.13215367495224439</v>
      </c>
      <c r="D74" s="17">
        <f t="shared" si="9"/>
        <v>0.18278245777191438</v>
      </c>
      <c r="E74" s="10">
        <v>126.33001608836084</v>
      </c>
      <c r="F74" s="10">
        <f t="shared" si="6"/>
        <v>69264.06147118489</v>
      </c>
      <c r="G74" s="17">
        <f t="shared" si="8"/>
        <v>-0.14154983776914143</v>
      </c>
      <c r="H74" s="17">
        <f t="shared" si="10"/>
        <v>0.15728622305098616</v>
      </c>
    </row>
    <row r="75" spans="1:31" ht="15.75" thickBot="1" x14ac:dyDescent="0.3">
      <c r="A75" s="11">
        <v>40359</v>
      </c>
      <c r="B75" s="10">
        <v>99347.4</v>
      </c>
      <c r="C75" s="17">
        <f t="shared" si="7"/>
        <v>0.13538198861045481</v>
      </c>
      <c r="D75" s="17">
        <f t="shared" si="9"/>
        <v>0.18459968187270603</v>
      </c>
      <c r="E75" s="10">
        <v>125.69735688375054</v>
      </c>
      <c r="F75" s="10">
        <f t="shared" si="6"/>
        <v>79036.984120421926</v>
      </c>
      <c r="G75" s="17">
        <f t="shared" si="8"/>
        <v>0.14109658662310398</v>
      </c>
      <c r="H75" s="17">
        <f t="shared" si="10"/>
        <v>0.15328516654580504</v>
      </c>
      <c r="K75" s="45"/>
    </row>
    <row r="76" spans="1:31" ht="15.75" thickBot="1" x14ac:dyDescent="0.3">
      <c r="A76" s="11">
        <v>40451</v>
      </c>
      <c r="B76" s="10">
        <v>105963.7</v>
      </c>
      <c r="C76" s="17">
        <f t="shared" si="7"/>
        <v>6.6597616042292085E-2</v>
      </c>
      <c r="D76" s="17">
        <f t="shared" si="9"/>
        <v>0.17938070206095036</v>
      </c>
      <c r="E76" s="10">
        <v>127.71909127228818</v>
      </c>
      <c r="F76" s="10">
        <f t="shared" si="6"/>
        <v>82966.218240695744</v>
      </c>
      <c r="G76" s="17">
        <f t="shared" si="8"/>
        <v>4.9713867045928506E-2</v>
      </c>
      <c r="H76" s="17">
        <f t="shared" si="10"/>
        <v>0.14022146400650137</v>
      </c>
      <c r="K76" s="45"/>
    </row>
    <row r="77" spans="1:31" ht="15.75" thickBot="1" x14ac:dyDescent="0.3">
      <c r="A77" s="11">
        <v>40543</v>
      </c>
      <c r="B77" s="10">
        <v>119306.8</v>
      </c>
      <c r="C77" s="17">
        <f t="shared" si="7"/>
        <v>0.12592142403483453</v>
      </c>
      <c r="D77" s="17">
        <f t="shared" si="9"/>
        <v>0.1832963388339095</v>
      </c>
      <c r="E77" s="10">
        <v>130.67800863164339</v>
      </c>
      <c r="F77" s="10">
        <f t="shared" si="6"/>
        <v>91298.299728689104</v>
      </c>
      <c r="G77" s="17">
        <f t="shared" si="8"/>
        <v>0.10042739882178209</v>
      </c>
      <c r="H77" s="17">
        <f t="shared" si="10"/>
        <v>0.13153977039160702</v>
      </c>
      <c r="K77" s="45"/>
    </row>
    <row r="78" spans="1:31" ht="15.75" thickBot="1" x14ac:dyDescent="0.3">
      <c r="A78" s="11">
        <v>40633</v>
      </c>
      <c r="B78" s="10">
        <v>104469.9</v>
      </c>
      <c r="C78" s="17">
        <f t="shared" si="7"/>
        <v>-0.12435921506569625</v>
      </c>
      <c r="D78" s="17">
        <f t="shared" si="9"/>
        <v>0.19392397598664246</v>
      </c>
      <c r="E78" s="10">
        <v>133.30146897021018</v>
      </c>
      <c r="F78" s="10">
        <f t="shared" si="6"/>
        <v>78371.154351904872</v>
      </c>
      <c r="G78" s="17">
        <f t="shared" si="8"/>
        <v>-0.14159240002497087</v>
      </c>
      <c r="H78" s="17">
        <f t="shared" si="10"/>
        <v>0.13148366825859181</v>
      </c>
      <c r="K78" s="45"/>
    </row>
    <row r="79" spans="1:31" ht="15.75" thickBot="1" x14ac:dyDescent="0.3">
      <c r="A79" s="11">
        <v>40724</v>
      </c>
      <c r="B79" s="10">
        <v>118895.9</v>
      </c>
      <c r="C79" s="17">
        <f t="shared" si="7"/>
        <v>0.13808762141056907</v>
      </c>
      <c r="D79" s="17">
        <f t="shared" si="9"/>
        <v>0.19676911524609597</v>
      </c>
      <c r="E79" s="10">
        <v>133.96890982524837</v>
      </c>
      <c r="F79" s="10">
        <f t="shared" si="6"/>
        <v>88748.874761383137</v>
      </c>
      <c r="G79" s="17">
        <f t="shared" si="8"/>
        <v>0.1324176030747215</v>
      </c>
      <c r="H79" s="17">
        <f t="shared" si="10"/>
        <v>0.1228777989069525</v>
      </c>
      <c r="K79" s="45"/>
    </row>
    <row r="80" spans="1:31" ht="15.75" thickBot="1" x14ac:dyDescent="0.3">
      <c r="A80" s="11">
        <v>40816</v>
      </c>
      <c r="B80" s="10">
        <v>126562.2</v>
      </c>
      <c r="C80" s="17">
        <f t="shared" si="7"/>
        <v>6.4479094737497356E-2</v>
      </c>
      <c r="D80" s="17">
        <f t="shared" si="9"/>
        <v>0.19439204180299474</v>
      </c>
      <c r="E80" s="10">
        <v>135.71788399068518</v>
      </c>
      <c r="F80" s="10">
        <f t="shared" si="6"/>
        <v>93253.885397068545</v>
      </c>
      <c r="G80" s="17">
        <f t="shared" si="8"/>
        <v>5.0761326808907992E-2</v>
      </c>
      <c r="H80" s="17">
        <f t="shared" si="10"/>
        <v>0.12399826549315462</v>
      </c>
      <c r="K80" s="45"/>
    </row>
    <row r="81" spans="1:11" ht="15.75" thickBot="1" x14ac:dyDescent="0.3">
      <c r="A81" s="11">
        <v>40908</v>
      </c>
      <c r="B81" s="10">
        <v>138012.1</v>
      </c>
      <c r="C81" s="17">
        <f t="shared" si="7"/>
        <v>9.0468560123006858E-2</v>
      </c>
      <c r="D81" s="17">
        <f t="shared" si="9"/>
        <v>0.15678318419402748</v>
      </c>
      <c r="E81" s="10">
        <v>135.98864035493929</v>
      </c>
      <c r="F81" s="10">
        <f t="shared" si="6"/>
        <v>101487.96225903822</v>
      </c>
      <c r="G81" s="17">
        <f t="shared" si="8"/>
        <v>8.8297413313231488E-2</v>
      </c>
      <c r="H81" s="17">
        <f t="shared" si="10"/>
        <v>0.11160845887195836</v>
      </c>
      <c r="K81" s="45"/>
    </row>
    <row r="82" spans="1:11" ht="15.75" thickBot="1" x14ac:dyDescent="0.3">
      <c r="A82" s="11">
        <v>40999</v>
      </c>
      <c r="B82" s="10">
        <v>117357.6</v>
      </c>
      <c r="C82" s="17">
        <f t="shared" si="7"/>
        <v>-0.14965716774108939</v>
      </c>
      <c r="D82" s="17">
        <f t="shared" si="9"/>
        <v>0.12336280593740412</v>
      </c>
      <c r="E82" s="10">
        <v>138.16622237328372</v>
      </c>
      <c r="F82" s="10">
        <f t="shared" si="6"/>
        <v>84939.428743253142</v>
      </c>
      <c r="G82" s="17">
        <f t="shared" si="8"/>
        <v>-0.16305907762288641</v>
      </c>
      <c r="H82" s="17">
        <f t="shared" si="10"/>
        <v>8.3809846182119285E-2</v>
      </c>
      <c r="K82" s="45"/>
    </row>
    <row r="83" spans="1:11" ht="15.75" thickBot="1" x14ac:dyDescent="0.3">
      <c r="A83" s="11">
        <v>41090</v>
      </c>
      <c r="B83" s="10">
        <v>131320.6</v>
      </c>
      <c r="C83" s="17">
        <f t="shared" si="7"/>
        <v>0.11897823404704932</v>
      </c>
      <c r="D83" s="17">
        <f t="shared" si="9"/>
        <v>0.10450065982090218</v>
      </c>
      <c r="E83" s="10">
        <v>136.78828815056298</v>
      </c>
      <c r="F83" s="10">
        <f t="shared" si="6"/>
        <v>96002.809725533894</v>
      </c>
      <c r="G83" s="17">
        <f t="shared" si="8"/>
        <v>0.13025024003542685</v>
      </c>
      <c r="H83" s="17">
        <f t="shared" si="10"/>
        <v>8.1735514773051854E-2</v>
      </c>
      <c r="K83" s="45"/>
    </row>
    <row r="84" spans="1:11" ht="15.75" thickBot="1" x14ac:dyDescent="0.3">
      <c r="A84" s="11">
        <v>41182</v>
      </c>
      <c r="B84" s="10">
        <v>138089.60000000001</v>
      </c>
      <c r="C84" s="17">
        <f t="shared" si="7"/>
        <v>5.1545606706030922E-2</v>
      </c>
      <c r="D84" s="17">
        <f t="shared" si="9"/>
        <v>9.1080907253508592E-2</v>
      </c>
      <c r="E84" s="10">
        <v>138.15986677803784</v>
      </c>
      <c r="F84" s="10">
        <f t="shared" si="6"/>
        <v>99949.140962801655</v>
      </c>
      <c r="G84" s="17">
        <f t="shared" si="8"/>
        <v>4.1106413953404974E-2</v>
      </c>
      <c r="H84" s="17">
        <f t="shared" si="10"/>
        <v>7.1795995815350455E-2</v>
      </c>
      <c r="K84" s="45"/>
    </row>
    <row r="85" spans="1:11" ht="15.75" thickBot="1" x14ac:dyDescent="0.3">
      <c r="A85" s="11">
        <v>41274</v>
      </c>
      <c r="B85" s="10">
        <v>151812</v>
      </c>
      <c r="C85" s="17">
        <f t="shared" si="7"/>
        <v>9.9373160614557365E-2</v>
      </c>
      <c r="D85" s="17">
        <f t="shared" si="9"/>
        <v>9.9990508078639406E-2</v>
      </c>
      <c r="E85" s="10">
        <v>139.26500644711643</v>
      </c>
      <c r="F85" s="10">
        <f t="shared" si="6"/>
        <v>109009.43738343062</v>
      </c>
      <c r="G85" s="17">
        <f t="shared" si="8"/>
        <v>9.0649067449223519E-2</v>
      </c>
      <c r="H85" s="17">
        <f t="shared" si="10"/>
        <v>7.4111992762201373E-2</v>
      </c>
      <c r="K85" s="45"/>
    </row>
    <row r="86" spans="1:11" ht="15.75" thickBot="1" x14ac:dyDescent="0.3">
      <c r="A86" s="11">
        <v>41364</v>
      </c>
      <c r="B86" s="10">
        <v>129449.60000000001</v>
      </c>
      <c r="C86" s="17">
        <f t="shared" si="7"/>
        <v>-0.14730324348536339</v>
      </c>
      <c r="D86" s="17">
        <f t="shared" si="9"/>
        <v>0.1030355085652741</v>
      </c>
      <c r="E86" s="10">
        <v>140.92504671661612</v>
      </c>
      <c r="F86" s="10">
        <f t="shared" si="6"/>
        <v>91857.056652468673</v>
      </c>
      <c r="G86" s="17">
        <f t="shared" si="8"/>
        <v>-0.15734766771275066</v>
      </c>
      <c r="H86" s="17">
        <f t="shared" si="10"/>
        <v>8.1441893494780704E-2</v>
      </c>
      <c r="K86" s="45"/>
    </row>
    <row r="87" spans="1:11" ht="15.75" thickBot="1" x14ac:dyDescent="0.3">
      <c r="A87" s="11">
        <v>41455</v>
      </c>
      <c r="B87" s="10">
        <v>143518.70000000001</v>
      </c>
      <c r="C87" s="17">
        <f t="shared" si="7"/>
        <v>0.10868399747855539</v>
      </c>
      <c r="D87" s="17">
        <f t="shared" si="9"/>
        <v>9.2887939896710847E-2</v>
      </c>
      <c r="E87" s="10">
        <v>140.35965542918908</v>
      </c>
      <c r="F87" s="10">
        <f t="shared" si="6"/>
        <v>102250.6784881676</v>
      </c>
      <c r="G87" s="17">
        <f t="shared" si="8"/>
        <v>0.11314995509840986</v>
      </c>
      <c r="H87" s="17">
        <f t="shared" si="10"/>
        <v>6.5080061515865761E-2</v>
      </c>
      <c r="K87" s="45"/>
    </row>
    <row r="88" spans="1:11" ht="15.75" thickBot="1" x14ac:dyDescent="0.3">
      <c r="A88" s="11">
        <v>41547</v>
      </c>
      <c r="B88" s="10">
        <v>152222.70000000001</v>
      </c>
      <c r="C88" s="17">
        <f t="shared" si="7"/>
        <v>6.0647149117153409E-2</v>
      </c>
      <c r="D88" s="17">
        <f t="shared" si="9"/>
        <v>0.1023473165249229</v>
      </c>
      <c r="E88" s="10">
        <v>142.33213528132165</v>
      </c>
      <c r="F88" s="10">
        <f t="shared" si="6"/>
        <v>106948.93300035829</v>
      </c>
      <c r="G88" s="17">
        <f t="shared" si="8"/>
        <v>4.5948394491429845E-2</v>
      </c>
      <c r="H88" s="17">
        <f t="shared" si="10"/>
        <v>7.0033538759095126E-2</v>
      </c>
      <c r="K88" s="45"/>
    </row>
    <row r="89" spans="1:11" ht="15.75" thickBot="1" x14ac:dyDescent="0.3">
      <c r="A89" s="11">
        <v>41639</v>
      </c>
      <c r="B89" s="10">
        <v>167772.3</v>
      </c>
      <c r="C89" s="17">
        <f t="shared" si="7"/>
        <v>0.10215033631646242</v>
      </c>
      <c r="D89" s="17">
        <f t="shared" si="9"/>
        <v>0.10513200537506906</v>
      </c>
      <c r="E89" s="10">
        <v>142.75898892803392</v>
      </c>
      <c r="F89" s="10">
        <f t="shared" si="6"/>
        <v>117521.35628011172</v>
      </c>
      <c r="G89" s="17">
        <f t="shared" si="8"/>
        <v>9.8854873846361935E-2</v>
      </c>
      <c r="H89" s="17">
        <f t="shared" si="10"/>
        <v>7.808423840168266E-2</v>
      </c>
      <c r="K89" s="45"/>
    </row>
    <row r="90" spans="1:11" ht="15.75" thickBot="1" x14ac:dyDescent="0.3">
      <c r="A90" s="11">
        <v>41729</v>
      </c>
      <c r="B90" s="10">
        <v>140759.79999999999</v>
      </c>
      <c r="C90" s="17">
        <f t="shared" si="7"/>
        <v>-0.16100691234488651</v>
      </c>
      <c r="D90" s="17">
        <f t="shared" si="9"/>
        <v>8.7371455763478378E-2</v>
      </c>
      <c r="E90" s="10">
        <v>144.1829741528438</v>
      </c>
      <c r="F90" s="10">
        <f t="shared" si="6"/>
        <v>97625.812497656618</v>
      </c>
      <c r="G90" s="17">
        <f t="shared" si="8"/>
        <v>-0.16929300692407045</v>
      </c>
      <c r="H90" s="17">
        <f t="shared" si="10"/>
        <v>6.2801444498852277E-2</v>
      </c>
      <c r="K90" s="45"/>
    </row>
    <row r="91" spans="1:11" ht="15.75" thickBot="1" x14ac:dyDescent="0.3">
      <c r="A91" s="11">
        <v>41820</v>
      </c>
      <c r="B91" s="10">
        <v>156489.60000000001</v>
      </c>
      <c r="C91" s="17">
        <f t="shared" si="7"/>
        <v>0.11174923522198821</v>
      </c>
      <c r="D91" s="17">
        <f t="shared" si="9"/>
        <v>9.0377769586820422E-2</v>
      </c>
      <c r="E91" s="10">
        <v>143.75028147996005</v>
      </c>
      <c r="F91" s="10">
        <f t="shared" si="6"/>
        <v>108862.11726953447</v>
      </c>
      <c r="G91" s="17">
        <f t="shared" si="8"/>
        <v>0.11509563387395683</v>
      </c>
      <c r="H91" s="17">
        <f t="shared" si="10"/>
        <v>6.4659118933200421E-2</v>
      </c>
      <c r="K91" s="45"/>
    </row>
    <row r="92" spans="1:11" ht="15.75" thickBot="1" x14ac:dyDescent="0.3">
      <c r="A92" s="11">
        <v>41912</v>
      </c>
      <c r="B92" s="10">
        <v>165484.70000000001</v>
      </c>
      <c r="C92" s="17">
        <f t="shared" si="7"/>
        <v>5.7480497106517037E-2</v>
      </c>
      <c r="D92" s="17">
        <f t="shared" si="9"/>
        <v>8.7122354287501036E-2</v>
      </c>
      <c r="E92" s="10">
        <v>144.90272892408768</v>
      </c>
      <c r="F92" s="10">
        <f t="shared" si="6"/>
        <v>114203.99134559771</v>
      </c>
      <c r="G92" s="17">
        <f t="shared" si="8"/>
        <v>4.9070091690731621E-2</v>
      </c>
      <c r="H92" s="17">
        <f t="shared" si="10"/>
        <v>6.7836659438342606E-2</v>
      </c>
      <c r="K92" s="45"/>
    </row>
    <row r="93" spans="1:11" ht="15.75" thickBot="1" x14ac:dyDescent="0.3">
      <c r="A93" s="11">
        <v>42004</v>
      </c>
      <c r="B93" s="10">
        <v>180828.9</v>
      </c>
      <c r="C93" s="17">
        <f t="shared" si="7"/>
        <v>9.2722771349858846E-2</v>
      </c>
      <c r="D93" s="17">
        <f t="shared" si="9"/>
        <v>7.7823335556584716E-2</v>
      </c>
      <c r="E93" s="10">
        <v>145.04676223663819</v>
      </c>
      <c r="F93" s="10">
        <f t="shared" si="6"/>
        <v>124669.3805581021</v>
      </c>
      <c r="G93" s="17">
        <f t="shared" si="8"/>
        <v>9.1637683492467703E-2</v>
      </c>
      <c r="H93" s="17">
        <f t="shared" si="10"/>
        <v>6.0823194219721932E-2</v>
      </c>
      <c r="K93" s="45"/>
    </row>
    <row r="94" spans="1:11" ht="15.75" thickBot="1" x14ac:dyDescent="0.3">
      <c r="A94" s="11">
        <v>42094</v>
      </c>
      <c r="B94" s="10">
        <v>151137.9</v>
      </c>
      <c r="C94" s="17">
        <f t="shared" si="7"/>
        <v>-0.16419388714967575</v>
      </c>
      <c r="D94" s="17">
        <f t="shared" si="9"/>
        <v>7.372914710023748E-2</v>
      </c>
      <c r="E94" s="10">
        <v>146.49154692686011</v>
      </c>
      <c r="F94" s="10">
        <f t="shared" si="6"/>
        <v>103171.75507434548</v>
      </c>
      <c r="G94" s="17">
        <f t="shared" si="8"/>
        <v>-0.17243709231183402</v>
      </c>
      <c r="H94" s="17">
        <f t="shared" si="10"/>
        <v>5.6808157953327942E-2</v>
      </c>
      <c r="K94" s="45"/>
    </row>
    <row r="95" spans="1:11" ht="15.75" thickBot="1" x14ac:dyDescent="0.3">
      <c r="A95" s="11">
        <v>42185</v>
      </c>
      <c r="B95" s="10">
        <v>168549.7</v>
      </c>
      <c r="C95" s="17">
        <f t="shared" si="7"/>
        <v>0.11520472363318546</v>
      </c>
      <c r="D95" s="17">
        <f t="shared" si="9"/>
        <v>7.7066463202666524E-2</v>
      </c>
      <c r="E95" s="10">
        <v>145.90616670534038</v>
      </c>
      <c r="F95" s="10">
        <f t="shared" si="6"/>
        <v>115519.24350146802</v>
      </c>
      <c r="G95" s="17">
        <f t="shared" si="8"/>
        <v>0.11967896076038409</v>
      </c>
      <c r="H95" s="17">
        <f t="shared" si="10"/>
        <v>6.115190847750096E-2</v>
      </c>
      <c r="K95" s="45"/>
    </row>
    <row r="96" spans="1:11" x14ac:dyDescent="0.25">
      <c r="A96" s="11">
        <v>42277</v>
      </c>
      <c r="B96" s="10">
        <v>176597.7</v>
      </c>
      <c r="C96" s="17">
        <f t="shared" si="7"/>
        <v>4.7748527585631972E-2</v>
      </c>
      <c r="D96" s="17">
        <f t="shared" si="9"/>
        <v>6.7154244470938984E-2</v>
      </c>
      <c r="E96" s="10">
        <v>147.22268023611511</v>
      </c>
      <c r="F96" s="10">
        <f t="shared" si="6"/>
        <v>119952.78153934798</v>
      </c>
      <c r="G96" s="17">
        <f t="shared" si="8"/>
        <v>3.8379216340900024E-2</v>
      </c>
      <c r="H96" s="17">
        <f t="shared" si="10"/>
        <v>5.0337909612577558E-2</v>
      </c>
    </row>
    <row r="97" spans="1:8" x14ac:dyDescent="0.25">
      <c r="A97" s="11">
        <v>42369</v>
      </c>
      <c r="B97" s="10">
        <v>192572.9</v>
      </c>
      <c r="C97" s="17">
        <f t="shared" si="7"/>
        <v>9.0460974293549601E-2</v>
      </c>
      <c r="D97" s="17">
        <f t="shared" si="9"/>
        <v>6.4945371010939112E-2</v>
      </c>
      <c r="E97" s="10">
        <v>147.51491725638377</v>
      </c>
      <c r="F97" s="10">
        <f t="shared" si="6"/>
        <v>130544.69580544494</v>
      </c>
      <c r="G97" s="17">
        <f t="shared" si="8"/>
        <v>8.8300697409192663E-2</v>
      </c>
      <c r="H97" s="17">
        <f t="shared" si="10"/>
        <v>4.7127171251201139E-2</v>
      </c>
    </row>
    <row r="98" spans="1:8" x14ac:dyDescent="0.25">
      <c r="A98" s="11">
        <v>42460</v>
      </c>
      <c r="B98" s="10">
        <v>162410</v>
      </c>
      <c r="C98" s="17">
        <f t="shared" si="7"/>
        <v>-0.15663107321954439</v>
      </c>
      <c r="D98" s="17">
        <f t="shared" si="9"/>
        <v>7.4581557637098284E-2</v>
      </c>
      <c r="E98" s="10">
        <v>150.02203358529974</v>
      </c>
      <c r="F98" s="10">
        <f t="shared" ref="F98:F117" si="11">B98*(100/E98)</f>
        <v>108257.43133768193</v>
      </c>
      <c r="G98" s="17">
        <f t="shared" si="8"/>
        <v>-0.17072516298156182</v>
      </c>
      <c r="H98" s="17">
        <f t="shared" si="10"/>
        <v>4.9293299892705367E-2</v>
      </c>
    </row>
    <row r="99" spans="1:8" x14ac:dyDescent="0.25">
      <c r="A99" s="11">
        <v>42551</v>
      </c>
      <c r="B99" s="10">
        <v>181408.2</v>
      </c>
      <c r="C99" s="17">
        <f t="shared" si="7"/>
        <v>0.1169767871436489</v>
      </c>
      <c r="D99" s="17">
        <f t="shared" si="9"/>
        <v>7.6289070820060756E-2</v>
      </c>
      <c r="E99" s="10">
        <v>148.82440619096798</v>
      </c>
      <c r="F99" s="10">
        <f t="shared" si="11"/>
        <v>121894.11981743189</v>
      </c>
      <c r="G99" s="17">
        <f t="shared" si="8"/>
        <v>0.12596538003209878</v>
      </c>
      <c r="H99" s="17">
        <f t="shared" si="10"/>
        <v>5.5184540018935024E-2</v>
      </c>
    </row>
    <row r="100" spans="1:8" x14ac:dyDescent="0.25">
      <c r="A100" s="11">
        <v>42643</v>
      </c>
      <c r="B100" s="10">
        <v>191010.6</v>
      </c>
      <c r="C100" s="17">
        <f t="shared" si="7"/>
        <v>5.2932557624186805E-2</v>
      </c>
      <c r="D100" s="17">
        <f t="shared" si="9"/>
        <v>8.1614313210194744E-2</v>
      </c>
      <c r="E100" s="10">
        <v>150.31607529776176</v>
      </c>
      <c r="F100" s="10">
        <f t="shared" si="11"/>
        <v>127072.63652382242</v>
      </c>
      <c r="G100" s="17">
        <f t="shared" si="8"/>
        <v>4.2483728617481509E-2</v>
      </c>
      <c r="H100" s="17">
        <f t="shared" si="10"/>
        <v>5.9355480490787205E-2</v>
      </c>
    </row>
    <row r="101" spans="1:8" x14ac:dyDescent="0.25">
      <c r="A101" s="11">
        <v>42735</v>
      </c>
      <c r="B101" s="10">
        <v>211566.2</v>
      </c>
      <c r="C101" s="17">
        <f t="shared" si="7"/>
        <v>0.10761497005925325</v>
      </c>
      <c r="D101" s="17">
        <f t="shared" si="9"/>
        <v>9.8629142522130619E-2</v>
      </c>
      <c r="E101" s="10">
        <v>150.61655683164983</v>
      </c>
      <c r="F101" s="10">
        <f t="shared" si="11"/>
        <v>140466.76172293333</v>
      </c>
      <c r="G101" s="17">
        <f t="shared" si="8"/>
        <v>0.10540526714104881</v>
      </c>
      <c r="H101" s="17">
        <f t="shared" si="10"/>
        <v>7.6005124959466652E-2</v>
      </c>
    </row>
    <row r="102" spans="1:8" x14ac:dyDescent="0.25">
      <c r="A102" s="11">
        <v>42825</v>
      </c>
      <c r="B102" s="10">
        <v>181867.7</v>
      </c>
      <c r="C102" s="17">
        <f t="shared" si="7"/>
        <v>-0.14037450216527969</v>
      </c>
      <c r="D102" s="17">
        <f t="shared" si="9"/>
        <v>0.11980604642571269</v>
      </c>
      <c r="E102" s="10">
        <v>151.3630215243009</v>
      </c>
      <c r="F102" s="10">
        <f t="shared" si="11"/>
        <v>120153.32289782658</v>
      </c>
      <c r="G102" s="17">
        <f t="shared" si="8"/>
        <v>-0.14461384726142135</v>
      </c>
      <c r="H102" s="17">
        <f t="shared" si="10"/>
        <v>0.10988521908522286</v>
      </c>
    </row>
    <row r="103" spans="1:8" x14ac:dyDescent="0.25">
      <c r="A103" s="11">
        <v>42916</v>
      </c>
      <c r="B103" s="10">
        <v>201950.3</v>
      </c>
      <c r="C103" s="17">
        <f t="shared" si="7"/>
        <v>0.11042422596205914</v>
      </c>
      <c r="D103" s="17">
        <f t="shared" si="9"/>
        <v>0.11323688785843178</v>
      </c>
      <c r="E103" s="10">
        <v>151.06014442095682</v>
      </c>
      <c r="F103" s="10">
        <f t="shared" si="11"/>
        <v>133688.67133956155</v>
      </c>
      <c r="G103" s="17">
        <f t="shared" si="8"/>
        <v>0.11265063766272099</v>
      </c>
      <c r="H103" s="17">
        <f t="shared" si="10"/>
        <v>9.6760627500285246E-2</v>
      </c>
    </row>
    <row r="104" spans="1:8" x14ac:dyDescent="0.25">
      <c r="A104" s="11">
        <v>43008</v>
      </c>
      <c r="B104" s="10">
        <v>212789.3</v>
      </c>
      <c r="C104" s="17">
        <f t="shared" si="7"/>
        <v>5.3671621186004659E-2</v>
      </c>
      <c r="D104" s="17">
        <f t="shared" si="9"/>
        <v>0.1140182796138014</v>
      </c>
      <c r="E104" s="10">
        <v>152.57512963055746</v>
      </c>
      <c r="F104" s="10">
        <f t="shared" si="11"/>
        <v>139465.2591908288</v>
      </c>
      <c r="G104" s="17">
        <f t="shared" si="8"/>
        <v>4.3209254706369604E-2</v>
      </c>
      <c r="H104" s="17">
        <f t="shared" si="10"/>
        <v>9.7523928093544487E-2</v>
      </c>
    </row>
    <row r="105" spans="1:8" x14ac:dyDescent="0.25">
      <c r="A105" s="11">
        <v>43100</v>
      </c>
      <c r="B105" s="10">
        <v>235428.7</v>
      </c>
      <c r="C105" s="17">
        <f t="shared" si="7"/>
        <v>0.1063935075682847</v>
      </c>
      <c r="D105" s="17">
        <f t="shared" si="9"/>
        <v>0.11278975564149651</v>
      </c>
      <c r="E105" s="10">
        <v>153.18588787446856</v>
      </c>
      <c r="F105" s="10">
        <f t="shared" si="11"/>
        <v>153688.24326228214</v>
      </c>
      <c r="G105" s="17">
        <f t="shared" si="8"/>
        <v>0.10198227253134196</v>
      </c>
      <c r="H105" s="17">
        <f t="shared" si="10"/>
        <v>9.4125338814514681E-2</v>
      </c>
    </row>
    <row r="106" spans="1:8" x14ac:dyDescent="0.25">
      <c r="A106" s="11">
        <v>43190</v>
      </c>
      <c r="B106" s="10">
        <v>202035.7</v>
      </c>
      <c r="C106" s="17">
        <f t="shared" si="7"/>
        <v>-0.14183912156844092</v>
      </c>
      <c r="D106" s="17">
        <f t="shared" si="9"/>
        <v>0.1108937980740945</v>
      </c>
      <c r="E106" s="10">
        <v>154.23876634449448</v>
      </c>
      <c r="F106" s="10">
        <f t="shared" si="11"/>
        <v>130988.92372411123</v>
      </c>
      <c r="G106" s="17">
        <f t="shared" si="8"/>
        <v>-0.1476971761557101</v>
      </c>
      <c r="H106" s="17">
        <f t="shared" si="10"/>
        <v>9.018144954258811E-2</v>
      </c>
    </row>
    <row r="107" spans="1:8" x14ac:dyDescent="0.25">
      <c r="A107" s="11">
        <v>43281</v>
      </c>
      <c r="B107" s="10">
        <v>223962.2</v>
      </c>
      <c r="C107" s="17">
        <f t="shared" si="7"/>
        <v>0.10852784928604198</v>
      </c>
      <c r="D107" s="17">
        <f t="shared" si="9"/>
        <v>0.10899661946528449</v>
      </c>
      <c r="E107" s="10">
        <v>153.46880580594771</v>
      </c>
      <c r="F107" s="10">
        <f t="shared" si="11"/>
        <v>145933.36986226833</v>
      </c>
      <c r="G107" s="17">
        <f t="shared" si="8"/>
        <v>0.11408938796713142</v>
      </c>
      <c r="H107" s="17">
        <f t="shared" si="10"/>
        <v>9.159114530808643E-2</v>
      </c>
    </row>
    <row r="108" spans="1:8" x14ac:dyDescent="0.25">
      <c r="A108" s="11">
        <v>43373</v>
      </c>
      <c r="B108" s="10">
        <v>234474.3</v>
      </c>
      <c r="C108" s="17">
        <f t="shared" si="7"/>
        <v>4.6936938465508726E-2</v>
      </c>
      <c r="D108" s="17">
        <f t="shared" si="9"/>
        <v>0.10190831963825242</v>
      </c>
      <c r="E108" s="10">
        <v>156.09176372589164</v>
      </c>
      <c r="F108" s="10">
        <f t="shared" si="11"/>
        <v>150215.6772421085</v>
      </c>
      <c r="G108" s="17">
        <f t="shared" si="8"/>
        <v>2.9344264330233738E-2</v>
      </c>
      <c r="H108" s="17">
        <f t="shared" si="10"/>
        <v>7.7083125314886036E-2</v>
      </c>
    </row>
    <row r="109" spans="1:8" x14ac:dyDescent="0.25">
      <c r="A109" s="11">
        <v>43465</v>
      </c>
      <c r="B109" s="10">
        <v>258808.9</v>
      </c>
      <c r="C109" s="17">
        <f t="shared" si="7"/>
        <v>0.10378365560745895</v>
      </c>
      <c r="D109" s="17">
        <f t="shared" si="9"/>
        <v>9.9309047707437426E-2</v>
      </c>
      <c r="E109" s="10">
        <v>155.9347354115834</v>
      </c>
      <c r="F109" s="10">
        <f t="shared" si="11"/>
        <v>165972.57776908038</v>
      </c>
      <c r="G109" s="17">
        <f t="shared" si="8"/>
        <v>0.10489518015869859</v>
      </c>
      <c r="H109" s="17">
        <f t="shared" si="10"/>
        <v>7.9930216170367441E-2</v>
      </c>
    </row>
    <row r="110" spans="1:8" x14ac:dyDescent="0.25">
      <c r="A110" s="11">
        <v>43555</v>
      </c>
      <c r="B110" s="10">
        <v>217168.3</v>
      </c>
      <c r="C110" s="17">
        <f t="shared" si="7"/>
        <v>-0.16089323048782334</v>
      </c>
      <c r="D110" s="17">
        <f t="shared" si="9"/>
        <v>7.4900623998629845E-2</v>
      </c>
      <c r="E110" s="10">
        <v>157.64842696680961</v>
      </c>
      <c r="F110" s="10">
        <f t="shared" si="11"/>
        <v>137754.81568599562</v>
      </c>
      <c r="G110" s="17">
        <f t="shared" si="8"/>
        <v>-0.17001460399286239</v>
      </c>
      <c r="H110" s="17">
        <f t="shared" si="10"/>
        <v>5.1652397542671036E-2</v>
      </c>
    </row>
    <row r="111" spans="1:8" x14ac:dyDescent="0.25">
      <c r="A111" s="11">
        <v>43646</v>
      </c>
      <c r="B111" s="10">
        <v>241502.6</v>
      </c>
      <c r="C111" s="17">
        <f t="shared" si="7"/>
        <v>0.11205272592731075</v>
      </c>
      <c r="D111" s="17">
        <f t="shared" si="9"/>
        <v>7.8318573402118785E-2</v>
      </c>
      <c r="E111" s="10">
        <v>157.64826931838266</v>
      </c>
      <c r="F111" s="10">
        <f t="shared" si="11"/>
        <v>153190.77148399717</v>
      </c>
      <c r="G111" s="17">
        <f t="shared" si="8"/>
        <v>0.11205383798114865</v>
      </c>
      <c r="H111" s="17">
        <f t="shared" si="10"/>
        <v>4.9730926028627831E-2</v>
      </c>
    </row>
    <row r="112" spans="1:8" x14ac:dyDescent="0.25">
      <c r="A112" s="11">
        <v>43738</v>
      </c>
      <c r="B112" s="10">
        <v>251046.3</v>
      </c>
      <c r="C112" s="17">
        <f t="shared" si="7"/>
        <v>3.9518001048435947E-2</v>
      </c>
      <c r="D112" s="17">
        <f t="shared" si="9"/>
        <v>7.0677255460406485E-2</v>
      </c>
      <c r="E112" s="10">
        <v>160.82129576231765</v>
      </c>
      <c r="F112" s="10">
        <f t="shared" si="11"/>
        <v>156102.64723337913</v>
      </c>
      <c r="G112" s="17">
        <f t="shared" si="8"/>
        <v>1.9008166883513145E-2</v>
      </c>
      <c r="H112" s="17">
        <f t="shared" si="10"/>
        <v>3.919011716588261E-2</v>
      </c>
    </row>
    <row r="113" spans="1:8" x14ac:dyDescent="0.25">
      <c r="A113" s="11">
        <v>43830</v>
      </c>
      <c r="B113" s="10">
        <v>276798</v>
      </c>
      <c r="C113" s="17">
        <f t="shared" si="7"/>
        <v>0.10257749267764549</v>
      </c>
      <c r="D113" s="17">
        <f t="shared" si="9"/>
        <v>6.9507269649536907E-2</v>
      </c>
      <c r="E113" s="10">
        <v>162.91776217387525</v>
      </c>
      <c r="F113" s="10">
        <f t="shared" si="11"/>
        <v>169900.44320924638</v>
      </c>
      <c r="G113" s="17">
        <f t="shared" si="8"/>
        <v>8.8389250409309561E-2</v>
      </c>
      <c r="H113" s="17">
        <f t="shared" si="10"/>
        <v>2.3665749444651496E-2</v>
      </c>
    </row>
    <row r="114" spans="1:8" x14ac:dyDescent="0.25">
      <c r="A114" s="11">
        <v>43921</v>
      </c>
      <c r="B114" s="10">
        <v>205727</v>
      </c>
      <c r="C114" s="17">
        <f t="shared" si="7"/>
        <v>-0.25676124827491531</v>
      </c>
      <c r="D114" s="17">
        <f t="shared" si="9"/>
        <v>-5.2684024325833856E-2</v>
      </c>
      <c r="E114" s="10">
        <v>164.52195733429122</v>
      </c>
      <c r="F114" s="10">
        <f t="shared" si="11"/>
        <v>125045.31512592237</v>
      </c>
      <c r="G114" s="17">
        <f t="shared" si="8"/>
        <v>-0.26400830531137132</v>
      </c>
      <c r="H114" s="17">
        <f t="shared" si="10"/>
        <v>-9.2261751407978765E-2</v>
      </c>
    </row>
    <row r="115" spans="1:8" x14ac:dyDescent="0.25">
      <c r="A115" s="11">
        <v>44012</v>
      </c>
      <c r="B115" s="10">
        <v>248985.1</v>
      </c>
      <c r="C115" s="17">
        <f t="shared" si="7"/>
        <v>0.21026943473632542</v>
      </c>
      <c r="D115" s="17">
        <f t="shared" si="9"/>
        <v>3.0983103287500757E-2</v>
      </c>
      <c r="E115" s="10">
        <v>161.57519271089581</v>
      </c>
      <c r="F115" s="10">
        <f t="shared" si="11"/>
        <v>154098.59386366664</v>
      </c>
      <c r="G115" s="17">
        <f t="shared" si="8"/>
        <v>0.2323420010456787</v>
      </c>
      <c r="H115" s="17">
        <f t="shared" si="10"/>
        <v>5.9260905267017883E-3</v>
      </c>
    </row>
    <row r="116" spans="1:8" x14ac:dyDescent="0.25">
      <c r="A116" s="11">
        <v>44104</v>
      </c>
      <c r="B116" s="10">
        <v>264976.3</v>
      </c>
      <c r="C116" s="17">
        <f t="shared" si="7"/>
        <v>6.4225529961431382E-2</v>
      </c>
      <c r="D116" s="17">
        <f t="shared" si="9"/>
        <v>5.5487772574222438E-2</v>
      </c>
      <c r="E116" s="10">
        <v>163.5212120875151</v>
      </c>
      <c r="F116" s="10">
        <f t="shared" si="11"/>
        <v>162043.99210188526</v>
      </c>
      <c r="G116" s="17">
        <f t="shared" si="8"/>
        <v>5.1560485005126333E-2</v>
      </c>
      <c r="H116" s="17">
        <f t="shared" si="10"/>
        <v>3.8060500406656095E-2</v>
      </c>
    </row>
    <row r="117" spans="1:8" x14ac:dyDescent="0.25">
      <c r="A117" s="11">
        <v>44196</v>
      </c>
      <c r="B117" s="10">
        <v>296297.8</v>
      </c>
      <c r="C117" s="17">
        <f t="shared" si="7"/>
        <v>0.11820491115620535</v>
      </c>
      <c r="D117" s="17">
        <f t="shared" si="9"/>
        <v>7.0447763350891313E-2</v>
      </c>
      <c r="E117" s="10">
        <v>163.18683181246888</v>
      </c>
      <c r="F117" s="10">
        <f t="shared" si="11"/>
        <v>181569.67489907495</v>
      </c>
      <c r="G117" s="17">
        <f t="shared" si="8"/>
        <v>0.1204961846713386</v>
      </c>
      <c r="H117" s="17">
        <f t="shared" si="10"/>
        <v>6.8682761912851165E-2</v>
      </c>
    </row>
    <row r="118" spans="1:8" x14ac:dyDescent="0.25">
      <c r="A118" s="11">
        <v>44286</v>
      </c>
      <c r="B118" s="10">
        <v>209671.1</v>
      </c>
      <c r="C118" s="17">
        <f t="shared" ref="C118:C138" si="12">B118/B117-1</f>
        <v>-0.29236362875458399</v>
      </c>
      <c r="D118" s="17">
        <f t="shared" ref="D118:D138" si="13">B118/B114-1</f>
        <v>1.9171523426677162E-2</v>
      </c>
      <c r="E118" s="10"/>
      <c r="F118" s="10"/>
      <c r="G118" s="17"/>
      <c r="H118" s="17"/>
    </row>
    <row r="119" spans="1:8" x14ac:dyDescent="0.25">
      <c r="A119" s="11">
        <v>44377</v>
      </c>
      <c r="B119" s="10">
        <v>253450</v>
      </c>
      <c r="C119" s="17">
        <f t="shared" si="12"/>
        <v>0.2087979697726583</v>
      </c>
      <c r="D119" s="17">
        <f t="shared" si="13"/>
        <v>1.7932398364400193E-2</v>
      </c>
      <c r="E119" s="10"/>
      <c r="F119" s="10"/>
      <c r="G119" s="17"/>
      <c r="H119" s="17"/>
    </row>
    <row r="120" spans="1:8" x14ac:dyDescent="0.25">
      <c r="A120" s="11">
        <v>44469</v>
      </c>
      <c r="B120" s="10">
        <v>269910.2</v>
      </c>
      <c r="C120" s="17">
        <f t="shared" si="12"/>
        <v>6.4944565002959198E-2</v>
      </c>
      <c r="D120" s="17">
        <f t="shared" si="13"/>
        <v>1.8620155840352703E-2</v>
      </c>
      <c r="E120" s="10"/>
      <c r="F120" s="10"/>
      <c r="G120" s="17"/>
      <c r="H120" s="17"/>
    </row>
    <row r="121" spans="1:8" x14ac:dyDescent="0.25">
      <c r="A121" s="11">
        <v>44561</v>
      </c>
      <c r="B121" s="10">
        <v>301836.2</v>
      </c>
      <c r="C121" s="17">
        <f t="shared" si="12"/>
        <v>0.11828378475507773</v>
      </c>
      <c r="D121" s="17">
        <f t="shared" si="13"/>
        <v>1.8692005138073897E-2</v>
      </c>
      <c r="E121" s="10"/>
      <c r="F121" s="10"/>
      <c r="G121" s="17"/>
      <c r="H121" s="17"/>
    </row>
    <row r="122" spans="1:8" x14ac:dyDescent="0.25">
      <c r="A122" s="11">
        <v>44651</v>
      </c>
      <c r="B122" s="10">
        <v>255055.2</v>
      </c>
      <c r="C122" s="17">
        <f t="shared" si="12"/>
        <v>-0.15498803655757654</v>
      </c>
      <c r="D122" s="17">
        <f t="shared" si="13"/>
        <v>0.21645376973746022</v>
      </c>
      <c r="E122" s="10"/>
      <c r="F122" s="10"/>
      <c r="G122" s="17"/>
      <c r="H122" s="17"/>
    </row>
    <row r="123" spans="1:8" x14ac:dyDescent="0.25">
      <c r="A123" s="11">
        <v>44742</v>
      </c>
      <c r="B123" s="10">
        <v>287979.2</v>
      </c>
      <c r="C123" s="17">
        <f t="shared" si="12"/>
        <v>0.12908578221498712</v>
      </c>
      <c r="D123" s="17">
        <f t="shared" si="13"/>
        <v>0.13623673308344841</v>
      </c>
      <c r="E123" s="10"/>
      <c r="F123" s="10"/>
      <c r="G123" s="17"/>
      <c r="H123" s="17"/>
    </row>
    <row r="124" spans="1:8" x14ac:dyDescent="0.25">
      <c r="A124" s="11">
        <v>44834</v>
      </c>
      <c r="B124" s="10">
        <v>297961.90000000002</v>
      </c>
      <c r="C124" s="17">
        <f t="shared" si="12"/>
        <v>3.46646563362909E-2</v>
      </c>
      <c r="D124" s="17">
        <f t="shared" si="13"/>
        <v>0.10392975145066763</v>
      </c>
      <c r="E124" s="10"/>
      <c r="F124" s="10"/>
      <c r="G124" s="17"/>
      <c r="H124" s="17"/>
    </row>
    <row r="125" spans="1:8" x14ac:dyDescent="0.25">
      <c r="A125" s="11">
        <v>44926</v>
      </c>
      <c r="B125" s="10">
        <v>332826.7</v>
      </c>
      <c r="C125" s="17">
        <f t="shared" si="12"/>
        <v>0.11701093327703971</v>
      </c>
      <c r="D125" s="17">
        <f t="shared" si="13"/>
        <v>0.10267323800127359</v>
      </c>
      <c r="E125" s="10"/>
      <c r="F125" s="10"/>
      <c r="G125" s="17"/>
      <c r="H125" s="17"/>
    </row>
    <row r="126" spans="1:8" x14ac:dyDescent="0.25">
      <c r="A126" s="11">
        <v>45016</v>
      </c>
      <c r="B126" s="10">
        <v>277175.8</v>
      </c>
      <c r="C126" s="17">
        <f t="shared" si="12"/>
        <v>-0.1672068376725786</v>
      </c>
      <c r="D126" s="17">
        <f t="shared" si="13"/>
        <v>8.672867677271423E-2</v>
      </c>
      <c r="E126" s="10"/>
      <c r="F126" s="10"/>
      <c r="G126" s="17"/>
      <c r="H126" s="17"/>
    </row>
    <row r="127" spans="1:8" x14ac:dyDescent="0.25">
      <c r="A127" s="11">
        <v>45107</v>
      </c>
      <c r="B127" s="10">
        <v>299111.5</v>
      </c>
      <c r="C127" s="17">
        <f t="shared" si="12"/>
        <v>7.9140025932999958E-2</v>
      </c>
      <c r="D127" s="17">
        <f t="shared" si="13"/>
        <v>3.865661131081688E-2</v>
      </c>
      <c r="E127" s="10"/>
      <c r="F127" s="10"/>
      <c r="G127" s="17"/>
      <c r="H127" s="17"/>
    </row>
    <row r="128" spans="1:8" x14ac:dyDescent="0.25">
      <c r="A128" s="11">
        <v>45199</v>
      </c>
      <c r="B128" s="10">
        <v>315399.59999999998</v>
      </c>
      <c r="C128" s="17">
        <f t="shared" si="12"/>
        <v>5.4454944059322274E-2</v>
      </c>
      <c r="D128" s="17">
        <f t="shared" si="13"/>
        <v>5.8523254147593962E-2</v>
      </c>
      <c r="E128" s="10"/>
      <c r="F128" s="10"/>
      <c r="G128" s="17"/>
      <c r="H128" s="17"/>
    </row>
    <row r="129" spans="1:8" x14ac:dyDescent="0.25">
      <c r="A129" s="11">
        <v>45291</v>
      </c>
      <c r="B129" s="10">
        <v>342342.40000000002</v>
      </c>
      <c r="C129" s="17">
        <f t="shared" si="12"/>
        <v>8.5424331546394061E-2</v>
      </c>
      <c r="D129" s="17">
        <f t="shared" si="13"/>
        <v>2.859055478421646E-2</v>
      </c>
      <c r="E129" s="10"/>
      <c r="F129" s="10"/>
      <c r="G129" s="17"/>
      <c r="H129" s="17"/>
    </row>
    <row r="130" spans="1:8" x14ac:dyDescent="0.25">
      <c r="A130" s="11">
        <v>45382</v>
      </c>
      <c r="B130" s="10">
        <v>292368.8</v>
      </c>
      <c r="C130" s="17">
        <f t="shared" si="12"/>
        <v>-0.14597549120412789</v>
      </c>
      <c r="D130" s="17">
        <f t="shared" si="13"/>
        <v>5.4813587622007498E-2</v>
      </c>
      <c r="E130" s="10">
        <v>100.1</v>
      </c>
      <c r="F130" s="10">
        <f t="shared" ref="F118:F134" si="14">B130*(100/E130)</f>
        <v>292076.72327672329</v>
      </c>
      <c r="G130" s="17"/>
      <c r="H130" s="17"/>
    </row>
    <row r="131" spans="1:8" x14ac:dyDescent="0.25">
      <c r="A131" s="11">
        <v>45473</v>
      </c>
      <c r="B131" s="10">
        <v>316237.5</v>
      </c>
      <c r="C131" s="17">
        <f t="shared" si="12"/>
        <v>8.1639012097050045E-2</v>
      </c>
      <c r="D131" s="17">
        <f t="shared" si="13"/>
        <v>5.7256240565809025E-2</v>
      </c>
      <c r="E131" s="10">
        <v>100.2</v>
      </c>
      <c r="F131" s="10">
        <f t="shared" si="14"/>
        <v>315606.2874251497</v>
      </c>
      <c r="G131" s="17">
        <f t="shared" ref="G118:G134" si="15">F131/F130-1</f>
        <v>8.0559532045056947E-2</v>
      </c>
      <c r="H131" s="17"/>
    </row>
    <row r="132" spans="1:8" x14ac:dyDescent="0.25">
      <c r="A132" s="11">
        <v>45565</v>
      </c>
      <c r="B132" s="10">
        <v>328440.7</v>
      </c>
      <c r="C132" s="17">
        <f t="shared" si="12"/>
        <v>3.8588718921696463E-2</v>
      </c>
      <c r="D132" s="17">
        <f t="shared" si="13"/>
        <v>4.1347864740475471E-2</v>
      </c>
      <c r="E132" s="10">
        <v>100.4</v>
      </c>
      <c r="F132" s="10">
        <f t="shared" si="14"/>
        <v>327132.17131474102</v>
      </c>
      <c r="G132" s="17">
        <f t="shared" si="15"/>
        <v>3.6519817091175133E-2</v>
      </c>
      <c r="H132" s="17"/>
    </row>
    <row r="133" spans="1:8" x14ac:dyDescent="0.25">
      <c r="A133" s="11">
        <v>45657</v>
      </c>
      <c r="B133" s="10">
        <v>357224.8</v>
      </c>
      <c r="C133" s="17">
        <f t="shared" si="12"/>
        <v>8.7638651360808728E-2</v>
      </c>
      <c r="D133" s="17">
        <f t="shared" si="13"/>
        <v>4.3472266362565515E-2</v>
      </c>
      <c r="E133" s="10">
        <v>100.1</v>
      </c>
      <c r="F133" s="10">
        <f t="shared" si="14"/>
        <v>356867.9320679321</v>
      </c>
      <c r="G133" s="17">
        <f t="shared" si="15"/>
        <v>9.0898307658593636E-2</v>
      </c>
      <c r="H133" s="17"/>
    </row>
    <row r="134" spans="1:8" x14ac:dyDescent="0.25">
      <c r="A134" s="11">
        <v>45747</v>
      </c>
      <c r="B134" s="10">
        <v>304761.8</v>
      </c>
      <c r="C134" s="17">
        <f t="shared" si="12"/>
        <v>-0.14686270382123523</v>
      </c>
      <c r="D134" s="17">
        <f t="shared" si="13"/>
        <v>4.2388243889224908E-2</v>
      </c>
      <c r="E134" s="10">
        <v>99.3</v>
      </c>
      <c r="F134" s="10">
        <f t="shared" si="14"/>
        <v>306910.17119838868</v>
      </c>
      <c r="G134" s="17">
        <f t="shared" si="15"/>
        <v>-0.13998949297588792</v>
      </c>
      <c r="H134" s="17">
        <f t="shared" ref="H118:H134" si="16">F134/F130-1</f>
        <v>5.0786135078664474E-2</v>
      </c>
    </row>
    <row r="135" spans="1:8" x14ac:dyDescent="0.25">
      <c r="A135" s="11"/>
      <c r="B135" s="10"/>
      <c r="C135" s="17"/>
      <c r="D135" s="17"/>
      <c r="E135" s="10"/>
      <c r="F135" s="10"/>
      <c r="G135" s="10"/>
      <c r="H135" s="17"/>
    </row>
    <row r="136" spans="1:8" x14ac:dyDescent="0.25">
      <c r="A136" s="11"/>
      <c r="B136" s="10"/>
      <c r="C136" s="17"/>
      <c r="D136" s="17"/>
      <c r="E136" s="10"/>
      <c r="F136" s="10"/>
      <c r="G136" s="10"/>
      <c r="H136" s="17"/>
    </row>
    <row r="137" spans="1:8" x14ac:dyDescent="0.25">
      <c r="A137" s="11"/>
      <c r="B137" s="10"/>
      <c r="C137" s="17"/>
      <c r="D137" s="17"/>
      <c r="E137" s="10"/>
      <c r="F137" s="10"/>
      <c r="G137" s="10"/>
      <c r="H137" s="17"/>
    </row>
    <row r="138" spans="1:8" x14ac:dyDescent="0.25">
      <c r="A138" s="11"/>
      <c r="B138" s="10"/>
      <c r="C138" s="17"/>
      <c r="D138" s="17"/>
      <c r="E138" s="10"/>
      <c r="F138" s="10"/>
      <c r="G138" s="10"/>
      <c r="H138" s="17"/>
    </row>
    <row r="139" spans="1:8" x14ac:dyDescent="0.25">
      <c r="B139" s="10"/>
      <c r="C139" s="17"/>
      <c r="D139" s="10"/>
      <c r="E139" s="10"/>
      <c r="F139" s="10"/>
      <c r="G139" s="10"/>
      <c r="H139" s="17"/>
    </row>
    <row r="140" spans="1:8" x14ac:dyDescent="0.25">
      <c r="B140" s="10"/>
      <c r="C140" s="17"/>
      <c r="D140" s="10"/>
      <c r="E140" s="10"/>
      <c r="F140" s="10"/>
      <c r="G140" s="10"/>
      <c r="H140" s="17"/>
    </row>
    <row r="141" spans="1:8" x14ac:dyDescent="0.25">
      <c r="B141" s="10"/>
      <c r="C141" s="17"/>
      <c r="D141" s="10"/>
      <c r="E141" s="10"/>
      <c r="F141" s="10"/>
      <c r="G141" s="10"/>
      <c r="H141" s="17"/>
    </row>
    <row r="142" spans="1:8" x14ac:dyDescent="0.25">
      <c r="B142" s="10"/>
      <c r="C142" s="17"/>
      <c r="D142" s="10"/>
      <c r="E142" s="10"/>
      <c r="F142" s="10"/>
      <c r="G142" s="10"/>
      <c r="H142" s="17"/>
    </row>
    <row r="143" spans="1:8" x14ac:dyDescent="0.25">
      <c r="B143" s="10"/>
      <c r="C143" s="17"/>
      <c r="D143" s="10"/>
      <c r="E143" s="10"/>
      <c r="F143" s="10"/>
      <c r="G143" s="10"/>
      <c r="H143" s="17"/>
    </row>
    <row r="144" spans="1:8" x14ac:dyDescent="0.25">
      <c r="B144" s="10"/>
      <c r="C144" s="17"/>
      <c r="D144" s="10"/>
      <c r="E144" s="10"/>
      <c r="F144" s="10"/>
      <c r="G144" s="10"/>
      <c r="H144" s="17"/>
    </row>
    <row r="145" spans="2:8" x14ac:dyDescent="0.25">
      <c r="B145" s="10"/>
      <c r="C145" s="17"/>
      <c r="D145" s="10"/>
      <c r="E145" s="10"/>
      <c r="F145" s="10"/>
      <c r="G145" s="10"/>
      <c r="H145" s="17"/>
    </row>
    <row r="146" spans="2:8" x14ac:dyDescent="0.25">
      <c r="B146" s="10"/>
      <c r="C146" s="17"/>
      <c r="D146" s="10"/>
      <c r="E146" s="10"/>
      <c r="F146" s="10"/>
      <c r="G146" s="10"/>
      <c r="H146" s="17"/>
    </row>
    <row r="147" spans="2:8" x14ac:dyDescent="0.25">
      <c r="B147" s="10"/>
      <c r="C147" s="17"/>
      <c r="D147" s="10"/>
      <c r="E147" s="10"/>
      <c r="F147" s="10"/>
      <c r="G147" s="10"/>
      <c r="H147" s="17"/>
    </row>
    <row r="148" spans="2:8" x14ac:dyDescent="0.25">
      <c r="B148" s="10"/>
      <c r="C148" s="17"/>
      <c r="D148" s="10"/>
      <c r="E148" s="10"/>
      <c r="F148" s="10"/>
      <c r="G148" s="10"/>
      <c r="H148" s="17"/>
    </row>
    <row r="149" spans="2:8" x14ac:dyDescent="0.25">
      <c r="B149" s="10"/>
      <c r="C149" s="17"/>
      <c r="D149" s="10"/>
      <c r="E149" s="10"/>
      <c r="F149" s="10"/>
      <c r="G149" s="10"/>
      <c r="H149" s="17"/>
    </row>
    <row r="150" spans="2:8" x14ac:dyDescent="0.25">
      <c r="B150" s="10"/>
      <c r="C150" s="17"/>
      <c r="D150" s="10"/>
      <c r="E150" s="10"/>
      <c r="F150" s="10"/>
      <c r="G150" s="10"/>
      <c r="H150" s="17"/>
    </row>
    <row r="151" spans="2:8" x14ac:dyDescent="0.25">
      <c r="B151" s="10"/>
      <c r="C151" s="17"/>
      <c r="D151" s="10"/>
      <c r="E151" s="10"/>
      <c r="F151" s="10"/>
      <c r="G151" s="10"/>
      <c r="H151" s="17"/>
    </row>
    <row r="152" spans="2:8" x14ac:dyDescent="0.25">
      <c r="B152" s="10"/>
      <c r="C152" s="17"/>
      <c r="D152" s="10"/>
      <c r="E152" s="10"/>
      <c r="F152" s="10"/>
      <c r="G152" s="10"/>
      <c r="H152" s="17"/>
    </row>
    <row r="153" spans="2:8" x14ac:dyDescent="0.25">
      <c r="B153" s="10"/>
      <c r="C153" s="17"/>
      <c r="D153" s="10"/>
      <c r="E153" s="10"/>
      <c r="F153" s="10"/>
      <c r="G153" s="10"/>
      <c r="H153" s="17"/>
    </row>
    <row r="154" spans="2:8" x14ac:dyDescent="0.25">
      <c r="B154" s="10"/>
      <c r="C154" s="17"/>
      <c r="D154" s="10"/>
      <c r="E154" s="10"/>
      <c r="F154" s="10"/>
      <c r="G154" s="10"/>
      <c r="H154" s="17"/>
    </row>
    <row r="155" spans="2:8" x14ac:dyDescent="0.25">
      <c r="B155" s="10"/>
      <c r="C155" s="17"/>
      <c r="D155" s="10"/>
      <c r="E155" s="10"/>
      <c r="F155" s="10"/>
      <c r="G155" s="10"/>
      <c r="H155" s="17"/>
    </row>
    <row r="156" spans="2:8" x14ac:dyDescent="0.25">
      <c r="B156" s="10"/>
      <c r="C156" s="17"/>
      <c r="D156" s="10"/>
      <c r="E156" s="10"/>
      <c r="F156" s="10"/>
      <c r="G156" s="10"/>
      <c r="H156" s="17"/>
    </row>
    <row r="157" spans="2:8" x14ac:dyDescent="0.25">
      <c r="B157" s="10"/>
      <c r="C157" s="17"/>
      <c r="D157" s="10"/>
      <c r="E157" s="10"/>
      <c r="F157" s="10"/>
      <c r="G157" s="10"/>
      <c r="H157" s="17"/>
    </row>
    <row r="158" spans="2:8" x14ac:dyDescent="0.25">
      <c r="B158" s="10"/>
      <c r="C158" s="17"/>
      <c r="D158" s="10"/>
      <c r="E158" s="10"/>
      <c r="F158" s="10"/>
      <c r="G158" s="10"/>
      <c r="H158" s="17"/>
    </row>
    <row r="159" spans="2:8" x14ac:dyDescent="0.25">
      <c r="B159" s="10"/>
      <c r="C159" s="17"/>
      <c r="D159" s="10"/>
      <c r="E159" s="10"/>
      <c r="F159" s="10"/>
      <c r="G159" s="10"/>
      <c r="H159" s="17"/>
    </row>
    <row r="160" spans="2:8" x14ac:dyDescent="0.25">
      <c r="B160" s="10"/>
      <c r="C160" s="17"/>
      <c r="D160" s="10"/>
      <c r="E160" s="10"/>
      <c r="F160" s="10"/>
      <c r="G160" s="10"/>
      <c r="H160" s="17"/>
    </row>
    <row r="161" spans="2:8" x14ac:dyDescent="0.25">
      <c r="B161" s="10"/>
      <c r="C161" s="17"/>
      <c r="D161" s="10"/>
      <c r="E161" s="10"/>
      <c r="F161" s="10"/>
      <c r="G161" s="10"/>
      <c r="H161" s="17"/>
    </row>
    <row r="162" spans="2:8" x14ac:dyDescent="0.25">
      <c r="B162" s="10"/>
      <c r="C162" s="17"/>
      <c r="D162" s="10"/>
      <c r="E162" s="10"/>
      <c r="F162" s="10"/>
      <c r="G162" s="10"/>
      <c r="H162" s="17"/>
    </row>
    <row r="163" spans="2:8" x14ac:dyDescent="0.25">
      <c r="B163" s="10"/>
      <c r="C163" s="17"/>
      <c r="D163" s="10"/>
      <c r="E163" s="10"/>
      <c r="F163" s="10"/>
      <c r="G163" s="10"/>
      <c r="H163" s="17"/>
    </row>
    <row r="164" spans="2:8" x14ac:dyDescent="0.25">
      <c r="B164" s="10"/>
      <c r="C164" s="17"/>
      <c r="D164" s="10"/>
      <c r="E164" s="10"/>
      <c r="F164" s="10"/>
      <c r="G164" s="10"/>
      <c r="H164" s="17"/>
    </row>
    <row r="165" spans="2:8" x14ac:dyDescent="0.25">
      <c r="B165" s="10"/>
      <c r="C165" s="17"/>
      <c r="D165" s="10"/>
      <c r="E165" s="10"/>
      <c r="F165" s="10"/>
      <c r="G165" s="10"/>
      <c r="H165" s="17"/>
    </row>
    <row r="166" spans="2:8" x14ac:dyDescent="0.25">
      <c r="B166" s="10"/>
      <c r="C166" s="17"/>
      <c r="D166" s="10"/>
      <c r="E166" s="10"/>
      <c r="F166" s="10"/>
      <c r="G166" s="10"/>
      <c r="H166" s="17"/>
    </row>
    <row r="167" spans="2:8" x14ac:dyDescent="0.25">
      <c r="B167" s="10"/>
      <c r="C167" s="17"/>
      <c r="D167" s="10"/>
      <c r="E167" s="10"/>
      <c r="F167" s="10"/>
      <c r="G167" s="10"/>
      <c r="H167" s="17"/>
    </row>
    <row r="168" spans="2:8" x14ac:dyDescent="0.25">
      <c r="B168" s="10"/>
      <c r="C168" s="17"/>
      <c r="D168" s="10"/>
      <c r="E168" s="10"/>
      <c r="F168" s="10"/>
      <c r="G168" s="10"/>
      <c r="H168" s="17"/>
    </row>
    <row r="169" spans="2:8" x14ac:dyDescent="0.25">
      <c r="B169" s="10"/>
      <c r="C169" s="17"/>
      <c r="D169" s="10"/>
      <c r="E169" s="10"/>
      <c r="F169" s="10"/>
      <c r="G169" s="10"/>
      <c r="H169" s="17"/>
    </row>
    <row r="170" spans="2:8" x14ac:dyDescent="0.25">
      <c r="B170" s="10"/>
      <c r="C170" s="17"/>
      <c r="D170" s="10"/>
      <c r="E170" s="10"/>
      <c r="F170" s="10"/>
      <c r="G170" s="10"/>
      <c r="H170" s="17"/>
    </row>
    <row r="171" spans="2:8" x14ac:dyDescent="0.25">
      <c r="B171" s="10"/>
      <c r="C171" s="17"/>
      <c r="D171" s="10"/>
      <c r="E171" s="10"/>
      <c r="F171" s="10"/>
      <c r="G171" s="10"/>
      <c r="H171" s="17"/>
    </row>
    <row r="172" spans="2:8" x14ac:dyDescent="0.25">
      <c r="B172" s="10"/>
      <c r="C172" s="17"/>
      <c r="D172" s="10"/>
      <c r="E172" s="10"/>
      <c r="F172" s="10"/>
      <c r="G172" s="10"/>
      <c r="H172" s="17"/>
    </row>
    <row r="173" spans="2:8" x14ac:dyDescent="0.25">
      <c r="B173" s="10"/>
      <c r="C173" s="17"/>
      <c r="D173" s="10"/>
      <c r="E173" s="10"/>
      <c r="F173" s="10"/>
      <c r="G173" s="10"/>
      <c r="H173" s="17"/>
    </row>
    <row r="174" spans="2:8" x14ac:dyDescent="0.25">
      <c r="B174" s="10"/>
      <c r="C174" s="17"/>
      <c r="D174" s="10"/>
      <c r="E174" s="10"/>
      <c r="F174" s="10"/>
      <c r="G174" s="10"/>
      <c r="H174" s="17"/>
    </row>
    <row r="175" spans="2:8" x14ac:dyDescent="0.25">
      <c r="B175" s="10"/>
      <c r="C175" s="17"/>
      <c r="D175" s="10"/>
      <c r="E175" s="10"/>
      <c r="F175" s="10"/>
      <c r="G175" s="10"/>
      <c r="H175" s="17"/>
    </row>
    <row r="176" spans="2:8" x14ac:dyDescent="0.25">
      <c r="B176" s="10"/>
      <c r="C176" s="17"/>
      <c r="D176" s="10"/>
      <c r="E176" s="10"/>
      <c r="F176" s="10"/>
      <c r="G176" s="10"/>
      <c r="H176" s="17"/>
    </row>
    <row r="177" spans="2:8" x14ac:dyDescent="0.25">
      <c r="B177" s="10"/>
      <c r="C177" s="17"/>
      <c r="D177" s="10"/>
      <c r="E177" s="10"/>
      <c r="F177" s="10"/>
      <c r="G177" s="10"/>
      <c r="H177" s="17"/>
    </row>
    <row r="178" spans="2:8" x14ac:dyDescent="0.25">
      <c r="B178" s="10"/>
      <c r="C178" s="17"/>
      <c r="D178" s="10"/>
      <c r="E178" s="10"/>
      <c r="F178" s="10"/>
      <c r="G178" s="10"/>
      <c r="H178" s="17"/>
    </row>
    <row r="179" spans="2:8" x14ac:dyDescent="0.25">
      <c r="B179" s="10"/>
      <c r="C179" s="17"/>
      <c r="D179" s="10"/>
      <c r="E179" s="10"/>
      <c r="F179" s="10"/>
      <c r="G179" s="10"/>
      <c r="H179" s="17"/>
    </row>
    <row r="180" spans="2:8" x14ac:dyDescent="0.25">
      <c r="B180" s="10"/>
      <c r="C180" s="17"/>
      <c r="D180" s="10"/>
      <c r="E180" s="10"/>
      <c r="F180" s="10"/>
      <c r="G180" s="10"/>
      <c r="H180" s="17"/>
    </row>
    <row r="181" spans="2:8" x14ac:dyDescent="0.25">
      <c r="B181" s="10"/>
      <c r="C181" s="17"/>
      <c r="D181" s="10"/>
      <c r="E181" s="10"/>
      <c r="F181" s="10"/>
      <c r="G181" s="10"/>
      <c r="H181" s="17"/>
    </row>
    <row r="182" spans="2:8" x14ac:dyDescent="0.25">
      <c r="B182" s="10"/>
      <c r="C182" s="17"/>
      <c r="D182" s="10"/>
      <c r="E182" s="10"/>
      <c r="F182" s="10"/>
      <c r="G182" s="10"/>
      <c r="H182" s="17"/>
    </row>
    <row r="183" spans="2:8" x14ac:dyDescent="0.25">
      <c r="B183" s="10"/>
      <c r="C183" s="17"/>
      <c r="D183" s="10"/>
      <c r="E183" s="10"/>
      <c r="F183" s="10"/>
      <c r="G183" s="10"/>
      <c r="H183" s="17"/>
    </row>
    <row r="184" spans="2:8" x14ac:dyDescent="0.25">
      <c r="B184" s="10"/>
      <c r="C184" s="17"/>
      <c r="D184" s="10"/>
      <c r="E184" s="10"/>
      <c r="F184" s="10"/>
      <c r="G184" s="10"/>
      <c r="H184" s="17"/>
    </row>
    <row r="185" spans="2:8" x14ac:dyDescent="0.25">
      <c r="B185" s="10"/>
      <c r="C185" s="17"/>
      <c r="D185" s="10"/>
      <c r="E185" s="10"/>
      <c r="F185" s="10"/>
      <c r="G185" s="10"/>
      <c r="H185" s="17"/>
    </row>
    <row r="186" spans="2:8" x14ac:dyDescent="0.25">
      <c r="B186" s="10"/>
      <c r="C186" s="17"/>
      <c r="D186" s="10"/>
      <c r="E186" s="10"/>
      <c r="F186" s="10"/>
      <c r="G186" s="10"/>
      <c r="H186" s="17"/>
    </row>
    <row r="187" spans="2:8" x14ac:dyDescent="0.25">
      <c r="B187" s="10"/>
      <c r="C187" s="17"/>
      <c r="D187" s="10"/>
      <c r="E187" s="10"/>
      <c r="F187" s="10"/>
      <c r="G187" s="10"/>
      <c r="H187" s="17"/>
    </row>
    <row r="188" spans="2:8" x14ac:dyDescent="0.25">
      <c r="B188" s="10"/>
      <c r="C188" s="17"/>
      <c r="D188" s="10"/>
      <c r="E188" s="10"/>
      <c r="F188" s="10"/>
      <c r="G188" s="10"/>
      <c r="H188" s="17"/>
    </row>
    <row r="189" spans="2:8" x14ac:dyDescent="0.25">
      <c r="B189" s="10"/>
      <c r="C189" s="17"/>
      <c r="D189" s="10"/>
      <c r="E189" s="10"/>
      <c r="F189" s="10"/>
      <c r="G189" s="10"/>
      <c r="H189" s="17"/>
    </row>
    <row r="190" spans="2:8" x14ac:dyDescent="0.25">
      <c r="B190" s="10"/>
      <c r="C190" s="17"/>
      <c r="D190" s="10"/>
      <c r="E190" s="10"/>
      <c r="F190" s="10"/>
      <c r="G190" s="10"/>
      <c r="H190" s="17"/>
    </row>
    <row r="191" spans="2:8" x14ac:dyDescent="0.25">
      <c r="B191" s="10"/>
      <c r="C191" s="17"/>
      <c r="D191" s="10"/>
      <c r="E191" s="10"/>
      <c r="F191" s="10"/>
      <c r="G191" s="10"/>
      <c r="H191" s="17"/>
    </row>
    <row r="192" spans="2:8" x14ac:dyDescent="0.25">
      <c r="B192" s="10"/>
      <c r="C192" s="17"/>
      <c r="D192" s="10"/>
      <c r="E192" s="10"/>
      <c r="F192" s="10"/>
      <c r="G192" s="10"/>
      <c r="H192" s="17"/>
    </row>
    <row r="193" spans="2:8" x14ac:dyDescent="0.25">
      <c r="B193" s="10"/>
      <c r="C193" s="17"/>
      <c r="D193" s="10"/>
      <c r="E193" s="10"/>
      <c r="F193" s="10"/>
      <c r="G193" s="10"/>
      <c r="H193" s="17"/>
    </row>
    <row r="194" spans="2:8" x14ac:dyDescent="0.25">
      <c r="B194" s="10"/>
      <c r="C194" s="17"/>
      <c r="D194" s="10"/>
      <c r="E194" s="10"/>
      <c r="F194" s="10"/>
      <c r="G194" s="10"/>
      <c r="H194" s="17"/>
    </row>
    <row r="195" spans="2:8" x14ac:dyDescent="0.25">
      <c r="B195" s="10"/>
      <c r="C195" s="17"/>
      <c r="D195" s="10"/>
      <c r="E195" s="10"/>
      <c r="F195" s="10"/>
      <c r="G195" s="10"/>
      <c r="H195" s="17"/>
    </row>
  </sheetData>
  <sortState xmlns:xlrd2="http://schemas.microsoft.com/office/spreadsheetml/2017/richdata2" ref="K75:L95">
    <sortCondition descending="1" ref="L75:L9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Official PMI</vt:lpstr>
      <vt:lpstr>Caixin PMI</vt:lpstr>
      <vt:lpstr>Official vs Caixin PMI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Quill</dc:creator>
  <cp:lastModifiedBy>Mark Vyvoda</cp:lastModifiedBy>
  <dcterms:created xsi:type="dcterms:W3CDTF">2015-06-05T18:17:20Z</dcterms:created>
  <dcterms:modified xsi:type="dcterms:W3CDTF">2025-05-04T21:34:40Z</dcterms:modified>
</cp:coreProperties>
</file>