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Documents\WORK\2. ITPM\ITPM Courses\PTM 2.0\2020 NEW\PTM 2.0\Video 39 - DoR and ATRP Stops and Targets\"/>
    </mc:Choice>
  </mc:AlternateContent>
  <xr:revisionPtr revIDLastSave="0" documentId="13_ncr:1_{D7FD2245-BC03-4934-BD57-E7F737F5E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tfolio Beta" sheetId="7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'Portfolio Beta'!$A$1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9" i="7" l="1"/>
  <c r="L29" i="7" a="1"/>
  <c r="L29" i="7" s="1"/>
  <c r="M29" i="7" s="1"/>
  <c r="J29" i="7" a="1"/>
  <c r="J29" i="7" s="1"/>
  <c r="K29" i="7" s="1"/>
  <c r="N28" i="7"/>
  <c r="L28" i="7" a="1"/>
  <c r="L28" i="7" s="1"/>
  <c r="M28" i="7" s="1"/>
  <c r="J28" i="7" a="1"/>
  <c r="J28" i="7" s="1"/>
  <c r="K28" i="7" s="1"/>
  <c r="N27" i="7"/>
  <c r="L27" i="7" a="1"/>
  <c r="L27" i="7" s="1"/>
  <c r="M27" i="7" s="1"/>
  <c r="J27" i="7" a="1"/>
  <c r="J27" i="7" s="1"/>
  <c r="K27" i="7" s="1"/>
  <c r="N26" i="7"/>
  <c r="L26" i="7" a="1"/>
  <c r="L26" i="7" s="1"/>
  <c r="M26" i="7" s="1"/>
  <c r="J26" i="7" a="1"/>
  <c r="J26" i="7" s="1"/>
  <c r="K26" i="7" s="1"/>
  <c r="N25" i="7"/>
  <c r="L25" i="7" a="1"/>
  <c r="L25" i="7" s="1"/>
  <c r="M25" i="7" s="1"/>
  <c r="J25" i="7" a="1"/>
  <c r="J25" i="7" s="1"/>
  <c r="K25" i="7" s="1"/>
  <c r="N24" i="7"/>
  <c r="L24" i="7" a="1"/>
  <c r="L24" i="7" s="1"/>
  <c r="M24" i="7" s="1"/>
  <c r="J24" i="7" a="1"/>
  <c r="J24" i="7" s="1"/>
  <c r="K24" i="7" s="1"/>
  <c r="N23" i="7"/>
  <c r="L23" i="7" a="1"/>
  <c r="L23" i="7" s="1"/>
  <c r="M23" i="7" s="1"/>
  <c r="J23" i="7" a="1"/>
  <c r="J23" i="7" s="1"/>
  <c r="K23" i="7" s="1"/>
  <c r="N22" i="7"/>
  <c r="L22" i="7" a="1"/>
  <c r="L22" i="7" s="1"/>
  <c r="M22" i="7" s="1"/>
  <c r="J22" i="7" a="1"/>
  <c r="J22" i="7" s="1"/>
  <c r="K22" i="7" s="1"/>
  <c r="N21" i="7"/>
  <c r="L21" i="7" a="1"/>
  <c r="L21" i="7" s="1"/>
  <c r="M21" i="7" s="1"/>
  <c r="J21" i="7" a="1"/>
  <c r="J21" i="7" s="1"/>
  <c r="K21" i="7" s="1"/>
  <c r="N20" i="7"/>
  <c r="L20" i="7" a="1"/>
  <c r="L20" i="7" s="1"/>
  <c r="M20" i="7" s="1"/>
  <c r="J20" i="7" a="1"/>
  <c r="J20" i="7" s="1"/>
  <c r="K20" i="7" s="1"/>
  <c r="N19" i="7"/>
  <c r="L19" i="7" a="1"/>
  <c r="L19" i="7" s="1"/>
  <c r="M19" i="7" s="1"/>
  <c r="J19" i="7" a="1"/>
  <c r="J19" i="7" s="1"/>
  <c r="K19" i="7" s="1"/>
  <c r="N18" i="7"/>
  <c r="L18" i="7" a="1"/>
  <c r="L18" i="7" s="1"/>
  <c r="M18" i="7" s="1"/>
  <c r="J18" i="7" a="1"/>
  <c r="J18" i="7" s="1"/>
  <c r="N14" i="7"/>
  <c r="L14" i="7" a="1"/>
  <c r="L14" i="7" s="1"/>
  <c r="M14" i="7" s="1"/>
  <c r="J14" i="7" a="1"/>
  <c r="J14" i="7" s="1"/>
  <c r="K14" i="7" s="1"/>
  <c r="N13" i="7"/>
  <c r="L13" i="7" a="1"/>
  <c r="L13" i="7" s="1"/>
  <c r="M13" i="7" s="1"/>
  <c r="J13" i="7" a="1"/>
  <c r="J13" i="7" s="1"/>
  <c r="K13" i="7" s="1"/>
  <c r="N12" i="7"/>
  <c r="L12" i="7" a="1"/>
  <c r="L12" i="7" s="1"/>
  <c r="M12" i="7" s="1"/>
  <c r="J12" i="7" a="1"/>
  <c r="J12" i="7" s="1"/>
  <c r="K12" i="7" s="1"/>
  <c r="N11" i="7"/>
  <c r="L11" i="7" a="1"/>
  <c r="L11" i="7" s="1"/>
  <c r="M11" i="7" s="1"/>
  <c r="J11" i="7" a="1"/>
  <c r="J11" i="7" s="1"/>
  <c r="K11" i="7" s="1"/>
  <c r="N10" i="7"/>
  <c r="L10" i="7" a="1"/>
  <c r="L10" i="7" s="1"/>
  <c r="M10" i="7" s="1"/>
  <c r="J10" i="7" a="1"/>
  <c r="J10" i="7" s="1"/>
  <c r="K10" i="7" s="1"/>
  <c r="N9" i="7"/>
  <c r="L9" i="7" a="1"/>
  <c r="L9" i="7" s="1"/>
  <c r="M9" i="7" s="1"/>
  <c r="J9" i="7" a="1"/>
  <c r="J9" i="7" s="1"/>
  <c r="K9" i="7" s="1"/>
  <c r="N8" i="7"/>
  <c r="L8" i="7" a="1"/>
  <c r="L8" i="7" s="1"/>
  <c r="M8" i="7" s="1"/>
  <c r="J8" i="7" a="1"/>
  <c r="J8" i="7" s="1"/>
  <c r="K8" i="7" s="1"/>
  <c r="N7" i="7"/>
  <c r="L7" i="7" a="1"/>
  <c r="L7" i="7" s="1"/>
  <c r="M7" i="7" s="1"/>
  <c r="J7" i="7" a="1"/>
  <c r="J7" i="7" s="1"/>
  <c r="K7" i="7" s="1"/>
  <c r="N6" i="7"/>
  <c r="L6" i="7" a="1"/>
  <c r="L6" i="7" s="1"/>
  <c r="M6" i="7" s="1"/>
  <c r="J6" i="7" a="1"/>
  <c r="J6" i="7" s="1"/>
  <c r="K6" i="7" s="1"/>
  <c r="N5" i="7"/>
  <c r="L5" i="7" a="1"/>
  <c r="L5" i="7" s="1"/>
  <c r="M5" i="7" s="1"/>
  <c r="J5" i="7" a="1"/>
  <c r="J5" i="7" s="1"/>
  <c r="K5" i="7" s="1"/>
  <c r="N4" i="7"/>
  <c r="L4" i="7" a="1"/>
  <c r="L4" i="7" s="1"/>
  <c r="M4" i="7" s="1"/>
  <c r="J4" i="7" a="1"/>
  <c r="J4" i="7" s="1"/>
  <c r="K4" i="7" s="1"/>
  <c r="N3" i="7"/>
  <c r="L3" i="7" a="1"/>
  <c r="L3" i="7" s="1"/>
  <c r="M3" i="7" s="1"/>
  <c r="J3" i="7" a="1"/>
  <c r="J3" i="7" s="1"/>
  <c r="J30" i="7" l="1"/>
  <c r="J15" i="7"/>
  <c r="K3" i="7"/>
  <c r="K18" i="7"/>
  <c r="F19" i="7" l="1"/>
  <c r="G19" i="7" s="1"/>
  <c r="F20" i="7"/>
  <c r="G20" i="7" s="1"/>
  <c r="F21" i="7"/>
  <c r="G21" i="7" s="1"/>
  <c r="F18" i="7"/>
  <c r="G18" i="7" s="1"/>
  <c r="F4" i="7"/>
  <c r="F5" i="7"/>
  <c r="F6" i="7"/>
  <c r="G6" i="7" s="1"/>
  <c r="F7" i="7"/>
  <c r="G7" i="7" s="1"/>
  <c r="F29" i="7"/>
  <c r="F28" i="7"/>
  <c r="F27" i="7"/>
  <c r="F26" i="7"/>
  <c r="F25" i="7"/>
  <c r="G25" i="7" s="1"/>
  <c r="F24" i="7"/>
  <c r="F23" i="7"/>
  <c r="F14" i="7"/>
  <c r="G14" i="7" s="1"/>
  <c r="F13" i="7"/>
  <c r="G13" i="7" s="1"/>
  <c r="F12" i="7"/>
  <c r="F11" i="7"/>
  <c r="G11" i="7" s="1"/>
  <c r="F10" i="7"/>
  <c r="G10" i="7" s="1"/>
  <c r="F9" i="7"/>
  <c r="G9" i="7" s="1"/>
  <c r="F8" i="7"/>
  <c r="G8" i="7" s="1"/>
  <c r="F22" i="7" l="1"/>
  <c r="G4" i="7"/>
  <c r="G12" i="7"/>
  <c r="G27" i="7"/>
  <c r="G29" i="7"/>
  <c r="G24" i="7"/>
  <c r="G26" i="7"/>
  <c r="G5" i="7"/>
  <c r="G28" i="7"/>
  <c r="G23" i="7"/>
  <c r="F30" i="7" l="1"/>
  <c r="G22" i="7"/>
  <c r="G30" i="7" s="1"/>
  <c r="F3" i="7" l="1"/>
  <c r="G3" i="7" l="1"/>
  <c r="G15" i="7" s="1"/>
  <c r="F15" i="7"/>
  <c r="F33" i="7" s="1"/>
  <c r="G33" i="7" l="1"/>
  <c r="H8" i="7" l="1"/>
  <c r="I8" i="7" s="1"/>
  <c r="H6" i="7"/>
  <c r="I6" i="7" s="1"/>
  <c r="H11" i="7"/>
  <c r="I11" i="7" s="1"/>
  <c r="H12" i="7"/>
  <c r="I12" i="7" s="1"/>
  <c r="H23" i="7"/>
  <c r="I23" i="7" s="1"/>
  <c r="H10" i="7"/>
  <c r="I10" i="7" s="1"/>
  <c r="H25" i="7"/>
  <c r="I25" i="7" s="1"/>
  <c r="H24" i="7"/>
  <c r="I24" i="7" s="1"/>
  <c r="H27" i="7"/>
  <c r="I27" i="7" s="1"/>
  <c r="H29" i="7"/>
  <c r="I29" i="7" s="1"/>
  <c r="H4" i="7"/>
  <c r="I4" i="7" s="1"/>
  <c r="H19" i="7"/>
  <c r="I19" i="7" s="1"/>
  <c r="H5" i="7"/>
  <c r="I5" i="7" s="1"/>
  <c r="H20" i="7"/>
  <c r="I20" i="7" s="1"/>
  <c r="H14" i="7"/>
  <c r="I14" i="7" s="1"/>
  <c r="H9" i="7"/>
  <c r="I9" i="7" s="1"/>
  <c r="H13" i="7"/>
  <c r="I13" i="7" s="1"/>
  <c r="H26" i="7"/>
  <c r="I26" i="7" s="1"/>
  <c r="H28" i="7"/>
  <c r="I28" i="7" s="1"/>
  <c r="H21" i="7"/>
  <c r="I21" i="7" s="1"/>
  <c r="H22" i="7"/>
  <c r="I22" i="7" s="1"/>
  <c r="H7" i="7"/>
  <c r="I7" i="7" s="1"/>
  <c r="H18" i="7"/>
  <c r="I18" i="7" s="1"/>
  <c r="H3" i="7"/>
  <c r="I3" i="7" s="1"/>
  <c r="I15" i="7" l="1"/>
  <c r="I30" i="7"/>
  <c r="H30" i="7"/>
  <c r="H15" i="7"/>
  <c r="H33" i="7" l="1"/>
  <c r="I33" i="7"/>
</calcChain>
</file>

<file path=xl/sharedStrings.xml><?xml version="1.0" encoding="utf-8"?>
<sst xmlns="http://schemas.openxmlformats.org/spreadsheetml/2006/main" count="59" uniqueCount="44">
  <si>
    <t>FireEye Inc</t>
  </si>
  <si>
    <t>FEYE</t>
  </si>
  <si>
    <t># Shares</t>
  </si>
  <si>
    <t>Ticker</t>
  </si>
  <si>
    <t>Company</t>
  </si>
  <si>
    <t>$ Net Exposure</t>
  </si>
  <si>
    <t>$ Gross Exposure</t>
  </si>
  <si>
    <t>Net Weight (Total Portfolio)</t>
  </si>
  <si>
    <t>Net Weighted Beta (Total Portfolio)</t>
  </si>
  <si>
    <t>Beta Parity # Shares</t>
  </si>
  <si>
    <t>Long Portfolio - Current</t>
  </si>
  <si>
    <t>Short Portfolio - Current</t>
  </si>
  <si>
    <t>Total Portfolio - Current</t>
  </si>
  <si>
    <t>Net Weight</t>
  </si>
  <si>
    <t>Portfolio Beta</t>
  </si>
  <si>
    <t>Equal Weight # Shares</t>
  </si>
  <si>
    <t>Long Portfolio - Neutrality</t>
  </si>
  <si>
    <t>Short Portfolio - Neutrality</t>
  </si>
  <si>
    <t>Total Portfolio - Target Gross Exposure</t>
  </si>
  <si>
    <t>$ Target Gross Exposure</t>
  </si>
  <si>
    <t>Beta</t>
  </si>
  <si>
    <t>LVS</t>
  </si>
  <si>
    <t>Las Vegas Sands Corp</t>
  </si>
  <si>
    <t>LEN</t>
  </si>
  <si>
    <t>Lennar Corp</t>
  </si>
  <si>
    <t>BBY</t>
  </si>
  <si>
    <t>Best Buy Co Inc</t>
  </si>
  <si>
    <t>SPLK</t>
  </si>
  <si>
    <t>Splunk Inc</t>
  </si>
  <si>
    <t>VTRS</t>
  </si>
  <si>
    <t>Viatris Inc</t>
  </si>
  <si>
    <t>MOS</t>
  </si>
  <si>
    <t>Mosaic Co</t>
  </si>
  <si>
    <t>XPO</t>
  </si>
  <si>
    <t>XPO Logistics Inc</t>
  </si>
  <si>
    <t>WING</t>
  </si>
  <si>
    <t>Wingstop Inc</t>
  </si>
  <si>
    <t>TTEC</t>
  </si>
  <si>
    <t>TTEC Holdings Inc</t>
  </si>
  <si>
    <t>Risk Parity Gross Weight (Total Portfolio)</t>
  </si>
  <si>
    <t>Risk Parity # Shares</t>
  </si>
  <si>
    <t>Beta Parity Gross Weight (Long Portfolio)</t>
  </si>
  <si>
    <t>Beta Parity Gross Weight (Short Portfolio)</t>
  </si>
  <si>
    <t>Current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</si>
</sst>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1">
    <xf numFmtId="0" fontId="0" fillId="0" borderId="0" xfId="0"/>
    <xf numFmtId="10" fontId="0" fillId="0" borderId="0" xfId="0" applyNumberFormat="1"/>
    <xf numFmtId="2" fontId="0" fillId="0" borderId="0" xfId="0" applyNumberFormat="1"/>
    <xf numFmtId="0" fontId="1" fillId="0" borderId="0" xfId="0" applyFont="1"/>
    <xf numFmtId="2" fontId="2" fillId="2" borderId="4" xfId="1" applyNumberFormat="1" applyBorder="1"/>
    <xf numFmtId="0" fontId="2" fillId="2" borderId="4" xfId="1" applyBorder="1"/>
    <xf numFmtId="10" fontId="0" fillId="0" borderId="3" xfId="0" applyNumberFormat="1" applyBorder="1"/>
    <xf numFmtId="164" fontId="0" fillId="0" borderId="3" xfId="0" applyNumberFormat="1" applyBorder="1"/>
    <xf numFmtId="2" fontId="2" fillId="2" borderId="1" xfId="1" applyNumberFormat="1" applyBorder="1"/>
    <xf numFmtId="0" fontId="2" fillId="2" borderId="1" xfId="1" applyBorder="1"/>
    <xf numFmtId="10" fontId="0" fillId="0" borderId="0" xfId="0" applyNumberFormat="1" applyBorder="1"/>
    <xf numFmtId="164" fontId="0" fillId="0" borderId="0" xfId="0" applyNumberFormat="1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164" fontId="0" fillId="0" borderId="8" xfId="0" applyNumberFormat="1" applyBorder="1"/>
    <xf numFmtId="0" fontId="3" fillId="0" borderId="11" xfId="0" quotePrefix="1" applyFont="1" applyBorder="1"/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0" xfId="0" applyFont="1" applyBorder="1"/>
    <xf numFmtId="0" fontId="3" fillId="0" borderId="0" xfId="0" applyFont="1" applyFill="1" applyBorder="1" applyAlignment="1">
      <alignment wrapText="1"/>
    </xf>
    <xf numFmtId="0" fontId="2" fillId="2" borderId="13" xfId="1" applyBorder="1"/>
    <xf numFmtId="0" fontId="2" fillId="2" borderId="4" xfId="1" quotePrefix="1" applyBorder="1"/>
    <xf numFmtId="0" fontId="2" fillId="2" borderId="14" xfId="1" applyBorder="1"/>
    <xf numFmtId="0" fontId="2" fillId="2" borderId="1" xfId="1" quotePrefix="1" applyBorder="1"/>
    <xf numFmtId="0" fontId="3" fillId="0" borderId="2" xfId="0" applyFont="1" applyBorder="1"/>
    <xf numFmtId="0" fontId="3" fillId="0" borderId="3" xfId="0" quotePrefix="1" applyFont="1" applyBorder="1"/>
    <xf numFmtId="0" fontId="3" fillId="0" borderId="3" xfId="0" applyFont="1" applyBorder="1" applyAlignment="1">
      <alignment wrapText="1"/>
    </xf>
    <xf numFmtId="0" fontId="2" fillId="2" borderId="17" xfId="1" applyBorder="1"/>
    <xf numFmtId="0" fontId="2" fillId="2" borderId="18" xfId="1" quotePrefix="1" applyBorder="1"/>
    <xf numFmtId="2" fontId="2" fillId="2" borderId="18" xfId="1" applyNumberFormat="1" applyBorder="1"/>
    <xf numFmtId="0" fontId="2" fillId="2" borderId="18" xfId="1" applyBorder="1"/>
    <xf numFmtId="0" fontId="0" fillId="0" borderId="19" xfId="0" applyBorder="1"/>
    <xf numFmtId="10" fontId="0" fillId="0" borderId="19" xfId="0" applyNumberFormat="1" applyBorder="1"/>
    <xf numFmtId="0" fontId="2" fillId="0" borderId="15" xfId="1" applyFill="1" applyBorder="1"/>
    <xf numFmtId="0" fontId="2" fillId="0" borderId="16" xfId="1" quotePrefix="1" applyFill="1" applyBorder="1"/>
    <xf numFmtId="2" fontId="2" fillId="0" borderId="16" xfId="1" applyNumberFormat="1" applyFill="1" applyBorder="1"/>
    <xf numFmtId="0" fontId="2" fillId="0" borderId="16" xfId="1" applyFill="1" applyBorder="1"/>
    <xf numFmtId="2" fontId="0" fillId="0" borderId="8" xfId="0" applyNumberFormat="1" applyBorder="1"/>
    <xf numFmtId="10" fontId="0" fillId="0" borderId="9" xfId="0" applyNumberFormat="1" applyBorder="1"/>
    <xf numFmtId="0" fontId="0" fillId="0" borderId="0" xfId="0" applyFill="1"/>
    <xf numFmtId="10" fontId="0" fillId="0" borderId="20" xfId="0" applyNumberFormat="1" applyBorder="1"/>
    <xf numFmtId="0" fontId="0" fillId="0" borderId="10" xfId="0" applyBorder="1"/>
    <xf numFmtId="0" fontId="0" fillId="0" borderId="11" xfId="0" applyBorder="1"/>
    <xf numFmtId="10" fontId="0" fillId="0" borderId="11" xfId="0" applyNumberFormat="1" applyBorder="1"/>
    <xf numFmtId="2" fontId="0" fillId="0" borderId="11" xfId="0" applyNumberFormat="1" applyBorder="1"/>
    <xf numFmtId="0" fontId="3" fillId="0" borderId="10" xfId="0" applyFont="1" applyBorder="1" applyAlignment="1">
      <alignment wrapText="1"/>
    </xf>
    <xf numFmtId="10" fontId="0" fillId="0" borderId="21" xfId="0" applyNumberFormat="1" applyBorder="1"/>
    <xf numFmtId="10" fontId="0" fillId="0" borderId="22" xfId="0" applyNumberFormat="1" applyBorder="1"/>
    <xf numFmtId="10" fontId="0" fillId="0" borderId="7" xfId="0" applyNumberFormat="1" applyBorder="1"/>
    <xf numFmtId="0" fontId="0" fillId="0" borderId="11" xfId="0" applyFill="1" applyBorder="1"/>
    <xf numFmtId="0" fontId="0" fillId="0" borderId="12" xfId="0" applyFill="1" applyBorder="1"/>
    <xf numFmtId="4" fontId="0" fillId="0" borderId="3" xfId="0" applyNumberFormat="1" applyBorder="1"/>
    <xf numFmtId="4" fontId="0" fillId="0" borderId="0" xfId="0" applyNumberFormat="1" applyBorder="1"/>
    <xf numFmtId="4" fontId="0" fillId="0" borderId="19" xfId="0" applyNumberFormat="1" applyBorder="1"/>
    <xf numFmtId="4" fontId="0" fillId="0" borderId="8" xfId="0" applyNumberFormat="1" applyBorder="1"/>
    <xf numFmtId="4" fontId="0" fillId="0" borderId="11" xfId="0" applyNumberFormat="1" applyBorder="1"/>
    <xf numFmtId="1" fontId="0" fillId="0" borderId="0" xfId="0" applyNumberFormat="1"/>
    <xf numFmtId="1" fontId="0" fillId="0" borderId="6" xfId="0" applyNumberFormat="1" applyBorder="1"/>
    <xf numFmtId="1" fontId="0" fillId="0" borderId="19" xfId="0" applyNumberFormat="1" applyBorder="1"/>
    <xf numFmtId="4" fontId="2" fillId="2" borderId="23" xfId="1" applyNumberFormat="1" applyBorder="1"/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FFADC-BF7E-4431-BA0E-A96FFAAB1317}">
  <dimension ref="A1:P40"/>
  <sheetViews>
    <sheetView tabSelected="1" workbookViewId="0">
      <selection sqref="A1:I1"/>
    </sheetView>
  </sheetViews>
  <sheetFormatPr defaultRowHeight="15" x14ac:dyDescent="0.25"/>
  <cols>
    <col min="1" max="1" width="25.7109375" customWidth="1"/>
    <col min="2" max="2" width="13.28515625" customWidth="1"/>
    <col min="3" max="6" width="15.28515625" customWidth="1"/>
    <col min="7" max="7" width="16.28515625" customWidth="1"/>
    <col min="8" max="8" width="17.7109375" customWidth="1"/>
    <col min="9" max="9" width="18.85546875" customWidth="1"/>
    <col min="10" max="10" width="24.28515625" customWidth="1"/>
    <col min="11" max="11" width="15.28515625" style="40" customWidth="1"/>
    <col min="12" max="12" width="24" style="40" customWidth="1"/>
    <col min="13" max="14" width="15.28515625" style="40" customWidth="1"/>
    <col min="16" max="16" width="12.7109375" customWidth="1"/>
  </cols>
  <sheetData>
    <row r="1" spans="1:16" ht="15.75" thickBot="1" x14ac:dyDescent="0.3">
      <c r="A1" s="67" t="s">
        <v>10</v>
      </c>
      <c r="B1" s="68"/>
      <c r="C1" s="68"/>
      <c r="D1" s="68"/>
      <c r="E1" s="68"/>
      <c r="F1" s="68"/>
      <c r="G1" s="68"/>
      <c r="H1" s="68"/>
      <c r="I1" s="68"/>
      <c r="J1" s="61" t="s">
        <v>16</v>
      </c>
      <c r="K1" s="62"/>
      <c r="L1" s="62"/>
      <c r="M1" s="62"/>
      <c r="N1" s="63"/>
    </row>
    <row r="2" spans="1:16" ht="30" customHeight="1" thickBot="1" x14ac:dyDescent="0.3">
      <c r="A2" s="25" t="s">
        <v>4</v>
      </c>
      <c r="B2" s="26" t="s">
        <v>3</v>
      </c>
      <c r="C2" s="27" t="s">
        <v>20</v>
      </c>
      <c r="D2" s="27" t="s">
        <v>43</v>
      </c>
      <c r="E2" s="27" t="s">
        <v>2</v>
      </c>
      <c r="F2" s="27" t="s">
        <v>5</v>
      </c>
      <c r="G2" s="27" t="s">
        <v>6</v>
      </c>
      <c r="H2" s="27" t="s">
        <v>7</v>
      </c>
      <c r="I2" s="27" t="s">
        <v>8</v>
      </c>
      <c r="J2" s="46" t="s">
        <v>39</v>
      </c>
      <c r="K2" s="17" t="s">
        <v>40</v>
      </c>
      <c r="L2" s="17" t="s">
        <v>41</v>
      </c>
      <c r="M2" s="17" t="s">
        <v>9</v>
      </c>
      <c r="N2" s="18" t="s">
        <v>15</v>
      </c>
      <c r="P2" s="20"/>
    </row>
    <row r="3" spans="1:16" x14ac:dyDescent="0.25">
      <c r="A3" s="21" t="s">
        <v>30</v>
      </c>
      <c r="B3" s="22" t="s">
        <v>29</v>
      </c>
      <c r="C3" s="4">
        <v>1.4732974897384501</v>
      </c>
      <c r="D3" s="5">
        <v>15</v>
      </c>
      <c r="E3" s="5">
        <v>536</v>
      </c>
      <c r="F3" s="52">
        <f t="shared" ref="F3:F7" si="0">IF(OR(D3="",E3=""),"",(E3*D3))</f>
        <v>8040</v>
      </c>
      <c r="G3" s="52">
        <f t="shared" ref="G3:G7" si="1">IFERROR(ABS(F3),"")</f>
        <v>8040</v>
      </c>
      <c r="H3" s="6">
        <f t="shared" ref="H3:H14" si="2">IFERROR(F3/$G$33,"")</f>
        <v>9.4240079180420752E-2</v>
      </c>
      <c r="I3" s="7">
        <f t="shared" ref="I3:I14" si="3">IFERROR(H3*C3,"")</f>
        <v>0.13884367208926668</v>
      </c>
      <c r="J3" s="47">
        <f t="array" ref="J3">IFERROR((1/C3)/(SUM(IF($C$3:$C$14&lt;&gt;"",1/$C$3:$C$14))+SUM(IF($C$18:$C$29&lt;&gt;"",1/$C$18:$C$29))),"")</f>
        <v>9.1417722233863269E-2</v>
      </c>
      <c r="K3" s="57">
        <f t="shared" ref="K3:K14" si="4">IFERROR(ROUND((J3*$J$33)/D3,0),"")</f>
        <v>609</v>
      </c>
      <c r="L3" s="1">
        <f t="array" ref="L3">IFERROR((1/C3)/(SUM(IF($C$3:$C$14&lt;&gt;"",1/$C$3:$C$14))),"")</f>
        <v>0.14783621199548505</v>
      </c>
      <c r="M3" s="57">
        <f>IFERROR(ROUND((L3*$J$33/2)/D3,0),"")</f>
        <v>493</v>
      </c>
      <c r="N3" s="58">
        <f>IFERROR(ROUND(($J$33/COUNTA($A$3:$A$14,$A$18:$A$29))/D3,0),"")</f>
        <v>667</v>
      </c>
    </row>
    <row r="4" spans="1:16" x14ac:dyDescent="0.25">
      <c r="A4" s="23" t="s">
        <v>34</v>
      </c>
      <c r="B4" s="24" t="s">
        <v>33</v>
      </c>
      <c r="C4" s="8">
        <v>2.1735552216371801</v>
      </c>
      <c r="D4" s="9">
        <v>98</v>
      </c>
      <c r="E4" s="9">
        <v>60</v>
      </c>
      <c r="F4" s="53">
        <f t="shared" si="0"/>
        <v>5880</v>
      </c>
      <c r="G4" s="53">
        <f t="shared" si="1"/>
        <v>5880</v>
      </c>
      <c r="H4" s="10">
        <f t="shared" si="2"/>
        <v>6.8921848952845033E-2</v>
      </c>
      <c r="I4" s="11">
        <f t="shared" si="3"/>
        <v>0.14980544467634532</v>
      </c>
      <c r="J4" s="47">
        <f t="array" ref="J4">IFERROR((1/C4)/(SUM(IF($C$3:$C$14&lt;&gt;"",1/$C$3:$C$14))+SUM(IF($C$18:$C$29&lt;&gt;"",1/$C$18:$C$29))),"")</f>
        <v>6.1965529720155406E-2</v>
      </c>
      <c r="K4" s="57">
        <f t="shared" si="4"/>
        <v>63</v>
      </c>
      <c r="L4" s="1">
        <f t="array" ref="L4">IFERROR((1/C4)/(SUM(IF($C$3:$C$14&lt;&gt;"",1/$C$3:$C$14))),"")</f>
        <v>0.10020758518448479</v>
      </c>
      <c r="M4" s="57">
        <f t="shared" ref="M4:M14" si="5">IFERROR(ROUND((L4*$J$33/2)/D4,0),"")</f>
        <v>51</v>
      </c>
      <c r="N4" s="58">
        <f>IFERROR(ROUND(($J$33/COUNTA($A$3:$A$14,$A$18:$A$29))/D4,0),"")</f>
        <v>102</v>
      </c>
    </row>
    <row r="5" spans="1:16" x14ac:dyDescent="0.25">
      <c r="A5" s="23" t="s">
        <v>32</v>
      </c>
      <c r="B5" s="24" t="s">
        <v>31</v>
      </c>
      <c r="C5" s="8">
        <v>1.8435848580096601</v>
      </c>
      <c r="D5" s="9">
        <v>36</v>
      </c>
      <c r="E5" s="9">
        <v>186</v>
      </c>
      <c r="F5" s="53">
        <f t="shared" si="0"/>
        <v>6696</v>
      </c>
      <c r="G5" s="53">
        <f t="shared" si="1"/>
        <v>6696</v>
      </c>
      <c r="H5" s="10">
        <f t="shared" si="2"/>
        <v>7.8486513705484748E-2</v>
      </c>
      <c r="I5" s="11">
        <f t="shared" si="3"/>
        <v>0.14469654822539935</v>
      </c>
      <c r="J5" s="47">
        <f t="array" ref="J5">IFERROR((1/C5)/(SUM(IF($C$3:$C$14&lt;&gt;"",1/$C$3:$C$14))+SUM(IF($C$18:$C$29&lt;&gt;"",1/$C$18:$C$29))),"")</f>
        <v>7.3056306629771597E-2</v>
      </c>
      <c r="K5" s="57">
        <f t="shared" si="4"/>
        <v>203</v>
      </c>
      <c r="L5" s="1">
        <f t="array" ref="L5">IFERROR((1/C5)/(SUM(IF($C$3:$C$14&lt;&gt;"",1/$C$3:$C$14))),"")</f>
        <v>0.11814304021814015</v>
      </c>
      <c r="M5" s="57">
        <f t="shared" si="5"/>
        <v>164</v>
      </c>
      <c r="N5" s="58">
        <f t="shared" ref="N5:N14" si="6">IFERROR(ROUND(($J$33/COUNTA($A$3:$A$14,$A$18:$A$29))/D5,0),"")</f>
        <v>278</v>
      </c>
    </row>
    <row r="6" spans="1:16" x14ac:dyDescent="0.25">
      <c r="A6" s="23" t="s">
        <v>0</v>
      </c>
      <c r="B6" s="24" t="s">
        <v>1</v>
      </c>
      <c r="C6" s="8">
        <v>1.0686059165012001</v>
      </c>
      <c r="D6" s="9">
        <v>22</v>
      </c>
      <c r="E6" s="9">
        <v>561</v>
      </c>
      <c r="F6" s="53">
        <f t="shared" si="0"/>
        <v>12342</v>
      </c>
      <c r="G6" s="53">
        <f t="shared" si="1"/>
        <v>12342</v>
      </c>
      <c r="H6" s="10">
        <f t="shared" si="2"/>
        <v>0.14466555438367573</v>
      </c>
      <c r="I6" s="11">
        <f t="shared" si="3"/>
        <v>0.15459046732832202</v>
      </c>
      <c r="J6" s="47">
        <f t="array" ref="J6">IFERROR((1/C6)/(SUM(IF($C$3:$C$14&lt;&gt;"",1/$C$3:$C$14))+SUM(IF($C$18:$C$29&lt;&gt;"",1/$C$18:$C$29))),"")</f>
        <v>0.12603851298684662</v>
      </c>
      <c r="K6" s="57">
        <f t="shared" si="4"/>
        <v>573</v>
      </c>
      <c r="L6" s="1">
        <f t="array" ref="L6">IFERROR((1/C6)/(SUM(IF($C$3:$C$14&lt;&gt;"",1/$C$3:$C$14))),"")</f>
        <v>0.20382323985115688</v>
      </c>
      <c r="M6" s="57">
        <f t="shared" si="5"/>
        <v>463</v>
      </c>
      <c r="N6" s="58">
        <f t="shared" si="6"/>
        <v>455</v>
      </c>
    </row>
    <row r="7" spans="1:16" x14ac:dyDescent="0.25">
      <c r="A7" s="23" t="s">
        <v>38</v>
      </c>
      <c r="B7" s="24" t="s">
        <v>37</v>
      </c>
      <c r="C7" s="8">
        <v>0.82727185275813198</v>
      </c>
      <c r="D7" s="9">
        <v>115</v>
      </c>
      <c r="E7" s="9">
        <v>129</v>
      </c>
      <c r="F7" s="53">
        <f t="shared" si="0"/>
        <v>14835</v>
      </c>
      <c r="G7" s="53">
        <f t="shared" si="1"/>
        <v>14835</v>
      </c>
      <c r="H7" s="10">
        <f t="shared" si="2"/>
        <v>0.17388701177133606</v>
      </c>
      <c r="I7" s="11">
        <f t="shared" si="3"/>
        <v>0.14385183039864829</v>
      </c>
      <c r="J7" s="47">
        <f t="array" ref="J7">IFERROR((1/C7)/(SUM(IF($C$3:$C$14&lt;&gt;"",1/$C$3:$C$14))+SUM(IF($C$18:$C$29&lt;&gt;"",1/$C$18:$C$29))),"")</f>
        <v>0.16280682128337251</v>
      </c>
      <c r="K7" s="57">
        <f t="shared" si="4"/>
        <v>142</v>
      </c>
      <c r="L7" s="1">
        <f t="array" ref="L7">IFERROR((1/C7)/(SUM(IF($C$3:$C$14&lt;&gt;"",1/$C$3:$C$14))),"")</f>
        <v>0.26328312670039461</v>
      </c>
      <c r="M7" s="57">
        <f t="shared" si="5"/>
        <v>114</v>
      </c>
      <c r="N7" s="58">
        <f t="shared" si="6"/>
        <v>87</v>
      </c>
    </row>
    <row r="8" spans="1:16" x14ac:dyDescent="0.25">
      <c r="A8" s="23" t="s">
        <v>36</v>
      </c>
      <c r="B8" s="24" t="s">
        <v>35</v>
      </c>
      <c r="C8" s="8">
        <v>1.30652573971622</v>
      </c>
      <c r="D8" s="9">
        <v>240</v>
      </c>
      <c r="E8" s="9">
        <v>45</v>
      </c>
      <c r="F8" s="53">
        <f>IF(OR(D8="",E8=""),"",(E8*D8))</f>
        <v>10800</v>
      </c>
      <c r="G8" s="53">
        <f>IFERROR(ABS(F8),"")</f>
        <v>10800</v>
      </c>
      <c r="H8" s="10">
        <f t="shared" si="2"/>
        <v>0.12659115113787861</v>
      </c>
      <c r="I8" s="11">
        <f t="shared" si="3"/>
        <v>0.16539459738194465</v>
      </c>
      <c r="J8" s="47">
        <f t="array" ref="J8">IFERROR((1/C8)/(SUM(IF($C$3:$C$14&lt;&gt;"",1/$C$3:$C$14))+SUM(IF($C$18:$C$29&lt;&gt;"",1/$C$18:$C$29))),"")</f>
        <v>0.10308675641860038</v>
      </c>
      <c r="K8" s="57">
        <f t="shared" si="4"/>
        <v>43</v>
      </c>
      <c r="L8" s="1">
        <f t="array" ref="L8">IFERROR((1/C8)/(SUM(IF($C$3:$C$14&lt;&gt;"",1/$C$3:$C$14))),"")</f>
        <v>0.16670679605033842</v>
      </c>
      <c r="M8" s="57">
        <f t="shared" si="5"/>
        <v>35</v>
      </c>
      <c r="N8" s="58">
        <f t="shared" si="6"/>
        <v>42</v>
      </c>
    </row>
    <row r="9" spans="1:16" x14ac:dyDescent="0.25">
      <c r="A9" s="23"/>
      <c r="B9" s="24"/>
      <c r="C9" s="8"/>
      <c r="D9" s="9"/>
      <c r="E9" s="9"/>
      <c r="F9" s="53" t="str">
        <f t="shared" ref="F9:F14" si="7">IF(OR(D9="",E9=""),"",(E9*D9))</f>
        <v/>
      </c>
      <c r="G9" s="53" t="str">
        <f t="shared" ref="G9:G14" si="8">IFERROR(ABS(F9),"")</f>
        <v/>
      </c>
      <c r="H9" s="10" t="str">
        <f t="shared" si="2"/>
        <v/>
      </c>
      <c r="I9" s="11" t="str">
        <f t="shared" si="3"/>
        <v/>
      </c>
      <c r="J9" s="47" t="str">
        <f t="array" ref="J9">IFERROR((1/C9)/(SUM(IF($C$3:$C$14&lt;&gt;"",1/$C$3:$C$14))+SUM(IF($C$18:$C$29&lt;&gt;"",1/$C$18:$C$29))),"")</f>
        <v/>
      </c>
      <c r="K9" s="57" t="str">
        <f t="shared" si="4"/>
        <v/>
      </c>
      <c r="L9" s="1" t="str">
        <f t="array" ref="L9">IFERROR((1/C9)/(SUM(IF($C$3:$C$14&lt;&gt;"",1/$C$3:$C$14))),"")</f>
        <v/>
      </c>
      <c r="M9" s="57" t="str">
        <f t="shared" si="5"/>
        <v/>
      </c>
      <c r="N9" s="58" t="str">
        <f t="shared" si="6"/>
        <v/>
      </c>
    </row>
    <row r="10" spans="1:16" x14ac:dyDescent="0.25">
      <c r="A10" s="23"/>
      <c r="B10" s="24"/>
      <c r="C10" s="8"/>
      <c r="D10" s="9"/>
      <c r="E10" s="9"/>
      <c r="F10" s="53" t="str">
        <f t="shared" si="7"/>
        <v/>
      </c>
      <c r="G10" s="53" t="str">
        <f t="shared" si="8"/>
        <v/>
      </c>
      <c r="H10" s="10" t="str">
        <f t="shared" si="2"/>
        <v/>
      </c>
      <c r="I10" s="11" t="str">
        <f t="shared" si="3"/>
        <v/>
      </c>
      <c r="J10" s="47" t="str">
        <f t="array" ref="J10">IFERROR((1/C10)/(SUM(IF($C$3:$C$14&lt;&gt;"",1/$C$3:$C$14))+SUM(IF($C$18:$C$29&lt;&gt;"",1/$C$18:$C$29))),"")</f>
        <v/>
      </c>
      <c r="K10" s="57" t="str">
        <f t="shared" si="4"/>
        <v/>
      </c>
      <c r="L10" s="1" t="str">
        <f t="array" ref="L10">IFERROR((1/C10)/(SUM(IF($C$3:$C$14&lt;&gt;"",1/$C$3:$C$14))),"")</f>
        <v/>
      </c>
      <c r="M10" s="57" t="str">
        <f t="shared" si="5"/>
        <v/>
      </c>
      <c r="N10" s="58" t="str">
        <f t="shared" si="6"/>
        <v/>
      </c>
    </row>
    <row r="11" spans="1:16" x14ac:dyDescent="0.25">
      <c r="A11" s="23"/>
      <c r="B11" s="24"/>
      <c r="C11" s="8"/>
      <c r="D11" s="9"/>
      <c r="E11" s="9"/>
      <c r="F11" s="53" t="str">
        <f t="shared" si="7"/>
        <v/>
      </c>
      <c r="G11" s="53" t="str">
        <f t="shared" si="8"/>
        <v/>
      </c>
      <c r="H11" s="10" t="str">
        <f t="shared" si="2"/>
        <v/>
      </c>
      <c r="I11" s="11" t="str">
        <f t="shared" si="3"/>
        <v/>
      </c>
      <c r="J11" s="47" t="str">
        <f t="array" ref="J11">IFERROR((1/C11)/(SUM(IF($C$3:$C$14&lt;&gt;"",1/$C$3:$C$14))+SUM(IF($C$18:$C$29&lt;&gt;"",1/$C$18:$C$29))),"")</f>
        <v/>
      </c>
      <c r="K11" s="57" t="str">
        <f t="shared" si="4"/>
        <v/>
      </c>
      <c r="L11" s="1" t="str">
        <f t="array" ref="L11">IFERROR((1/C11)/(SUM(IF($C$3:$C$14&lt;&gt;"",1/$C$3:$C$14))),"")</f>
        <v/>
      </c>
      <c r="M11" s="57" t="str">
        <f t="shared" si="5"/>
        <v/>
      </c>
      <c r="N11" s="58" t="str">
        <f t="shared" si="6"/>
        <v/>
      </c>
    </row>
    <row r="12" spans="1:16" x14ac:dyDescent="0.25">
      <c r="A12" s="23"/>
      <c r="B12" s="24"/>
      <c r="C12" s="8"/>
      <c r="D12" s="9"/>
      <c r="E12" s="9"/>
      <c r="F12" s="53" t="str">
        <f t="shared" si="7"/>
        <v/>
      </c>
      <c r="G12" s="53" t="str">
        <f t="shared" si="8"/>
        <v/>
      </c>
      <c r="H12" s="10" t="str">
        <f t="shared" si="2"/>
        <v/>
      </c>
      <c r="I12" s="11" t="str">
        <f t="shared" si="3"/>
        <v/>
      </c>
      <c r="J12" s="47" t="str">
        <f t="array" ref="J12">IFERROR((1/C12)/(SUM(IF($C$3:$C$14&lt;&gt;"",1/$C$3:$C$14))+SUM(IF($C$18:$C$29&lt;&gt;"",1/$C$18:$C$29))),"")</f>
        <v/>
      </c>
      <c r="K12" s="57" t="str">
        <f t="shared" si="4"/>
        <v/>
      </c>
      <c r="L12" s="1" t="str">
        <f t="array" ref="L12">IFERROR((1/C12)/(SUM(IF($C$3:$C$14&lt;&gt;"",1/$C$3:$C$14))),"")</f>
        <v/>
      </c>
      <c r="M12" s="57" t="str">
        <f t="shared" si="5"/>
        <v/>
      </c>
      <c r="N12" s="58" t="str">
        <f t="shared" si="6"/>
        <v/>
      </c>
    </row>
    <row r="13" spans="1:16" x14ac:dyDescent="0.25">
      <c r="A13" s="23"/>
      <c r="B13" s="24"/>
      <c r="C13" s="8"/>
      <c r="D13" s="9"/>
      <c r="E13" s="9"/>
      <c r="F13" s="53" t="str">
        <f t="shared" si="7"/>
        <v/>
      </c>
      <c r="G13" s="53" t="str">
        <f t="shared" si="8"/>
        <v/>
      </c>
      <c r="H13" s="10" t="str">
        <f t="shared" si="2"/>
        <v/>
      </c>
      <c r="I13" s="11" t="str">
        <f t="shared" si="3"/>
        <v/>
      </c>
      <c r="J13" s="47" t="str">
        <f t="array" ref="J13">IFERROR((1/C13)/(SUM(IF($C$3:$C$14&lt;&gt;"",1/$C$3:$C$14))+SUM(IF($C$18:$C$29&lt;&gt;"",1/$C$18:$C$29))),"")</f>
        <v/>
      </c>
      <c r="K13" s="57" t="str">
        <f t="shared" si="4"/>
        <v/>
      </c>
      <c r="L13" s="1" t="str">
        <f t="array" ref="L13">IFERROR((1/C13)/(SUM(IF($C$3:$C$14&lt;&gt;"",1/$C$3:$C$14))),"")</f>
        <v/>
      </c>
      <c r="M13" s="57" t="str">
        <f t="shared" si="5"/>
        <v/>
      </c>
      <c r="N13" s="58" t="str">
        <f t="shared" si="6"/>
        <v/>
      </c>
    </row>
    <row r="14" spans="1:16" ht="15.75" thickBot="1" x14ac:dyDescent="0.3">
      <c r="A14" s="28"/>
      <c r="B14" s="29"/>
      <c r="C14" s="30"/>
      <c r="D14" s="31"/>
      <c r="E14" s="31"/>
      <c r="F14" s="54" t="str">
        <f t="shared" si="7"/>
        <v/>
      </c>
      <c r="G14" s="54" t="str">
        <f t="shared" si="8"/>
        <v/>
      </c>
      <c r="H14" s="33" t="str">
        <f t="shared" si="2"/>
        <v/>
      </c>
      <c r="I14" s="32" t="str">
        <f t="shared" si="3"/>
        <v/>
      </c>
      <c r="J14" s="48" t="str">
        <f t="array" ref="J14">IFERROR((1/C14)/(SUM(IF($C$3:$C$14&lt;&gt;"",1/$C$3:$C$14))+SUM(IF($C$18:$C$29&lt;&gt;"",1/$C$18:$C$29))),"")</f>
        <v/>
      </c>
      <c r="K14" s="33" t="str">
        <f t="shared" si="4"/>
        <v/>
      </c>
      <c r="L14" s="33" t="str">
        <f t="array" ref="L14">IFERROR((1/C14)/(SUM(IF($C$3:$C$14&lt;&gt;"",1/$C$3:$C$14))),"")</f>
        <v/>
      </c>
      <c r="M14" s="59" t="str">
        <f t="shared" si="5"/>
        <v/>
      </c>
      <c r="N14" s="41" t="str">
        <f t="shared" si="6"/>
        <v/>
      </c>
    </row>
    <row r="15" spans="1:16" ht="16.5" thickTop="1" thickBot="1" x14ac:dyDescent="0.3">
      <c r="A15" s="34"/>
      <c r="B15" s="35"/>
      <c r="C15" s="36"/>
      <c r="D15" s="37"/>
      <c r="E15" s="37"/>
      <c r="F15" s="55">
        <f>SUM(F3:F14)</f>
        <v>58593</v>
      </c>
      <c r="G15" s="55">
        <f>SUM(G3:G14)</f>
        <v>58593</v>
      </c>
      <c r="H15" s="14">
        <f>SUM(H3:H14)</f>
        <v>0.68679215913164104</v>
      </c>
      <c r="I15" s="15">
        <f>SUM(I3:I14)</f>
        <v>0.89718256009992636</v>
      </c>
      <c r="J15" s="49">
        <f>SUM(J3:J14)</f>
        <v>0.6183716492726099</v>
      </c>
      <c r="K15" s="14"/>
      <c r="L15" s="14"/>
      <c r="M15" s="14"/>
      <c r="N15" s="39"/>
    </row>
    <row r="16" spans="1:16" ht="15.75" thickBot="1" x14ac:dyDescent="0.3">
      <c r="A16" s="69" t="s">
        <v>11</v>
      </c>
      <c r="B16" s="70"/>
      <c r="C16" s="70"/>
      <c r="D16" s="70"/>
      <c r="E16" s="70"/>
      <c r="F16" s="70"/>
      <c r="G16" s="70"/>
      <c r="H16" s="70"/>
      <c r="I16" s="70"/>
      <c r="J16" s="61" t="s">
        <v>17</v>
      </c>
      <c r="K16" s="62"/>
      <c r="L16" s="62"/>
      <c r="M16" s="62"/>
      <c r="N16" s="63"/>
    </row>
    <row r="17" spans="1:16" ht="30.75" thickBot="1" x14ac:dyDescent="0.3">
      <c r="A17" s="25" t="s">
        <v>4</v>
      </c>
      <c r="B17" s="26" t="s">
        <v>3</v>
      </c>
      <c r="C17" s="27" t="s">
        <v>20</v>
      </c>
      <c r="D17" s="27" t="s">
        <v>43</v>
      </c>
      <c r="E17" s="27" t="s">
        <v>2</v>
      </c>
      <c r="F17" s="27" t="s">
        <v>5</v>
      </c>
      <c r="G17" s="27" t="s">
        <v>6</v>
      </c>
      <c r="H17" s="27" t="s">
        <v>7</v>
      </c>
      <c r="I17" s="27" t="s">
        <v>8</v>
      </c>
      <c r="J17" s="46" t="s">
        <v>39</v>
      </c>
      <c r="K17" s="17" t="s">
        <v>40</v>
      </c>
      <c r="L17" s="17" t="s">
        <v>42</v>
      </c>
      <c r="M17" s="17" t="s">
        <v>9</v>
      </c>
      <c r="N17" s="18" t="s">
        <v>15</v>
      </c>
    </row>
    <row r="18" spans="1:16" x14ac:dyDescent="0.25">
      <c r="A18" s="21" t="s">
        <v>22</v>
      </c>
      <c r="B18" s="22" t="s">
        <v>21</v>
      </c>
      <c r="C18" s="4">
        <v>1.43805374881727</v>
      </c>
      <c r="D18" s="5">
        <v>41.84</v>
      </c>
      <c r="E18" s="5">
        <v>293</v>
      </c>
      <c r="F18" s="52">
        <f>IF(OR(D18="",E18=""),"",-(E18*D18))</f>
        <v>-12259.12</v>
      </c>
      <c r="G18" s="52">
        <f t="shared" ref="G18:G22" si="9">IFERROR(ABS(F18),"")</f>
        <v>12259.12</v>
      </c>
      <c r="H18" s="6">
        <f t="shared" ref="H18:H29" si="10">IFERROR(F18/$G$33,"")</f>
        <v>-0.14369408451272137</v>
      </c>
      <c r="I18" s="7">
        <f t="shared" ref="I18:I29" si="11">IFERROR(H18*C18,"")</f>
        <v>-0.20663981691638458</v>
      </c>
      <c r="J18" s="47">
        <f t="array" ref="J18">IFERROR((1/C18)/(SUM(IF($C$3:$C$14&lt;&gt;"",1/$C$3:$C$14))+SUM(IF($C$18:$C$29&lt;&gt;"",1/$C$18:$C$29))),"")</f>
        <v>9.3658182662177958E-2</v>
      </c>
      <c r="K18" s="57">
        <f t="shared" ref="K18:K29" si="12">IFERROR(ROUND((J18*$J$33)/D18,0),"")</f>
        <v>224</v>
      </c>
      <c r="L18" s="1">
        <f t="array" ref="L18">IFERROR((1/C18)/(SUM(IF($C$18:$C$29&lt;&gt;"",1/$C$18:$C$29))),"")</f>
        <v>0.24541725603892867</v>
      </c>
      <c r="M18" s="57">
        <f>IFERROR(ROUND((L18*$J$33/2)/D18,0),"")</f>
        <v>293</v>
      </c>
      <c r="N18" s="58">
        <f>IFERROR(ROUND(($J$33/COUNTA($A$3:$A$14,$A$18:$A$29))/D18,0),"")</f>
        <v>239</v>
      </c>
    </row>
    <row r="19" spans="1:16" x14ac:dyDescent="0.25">
      <c r="A19" s="23" t="s">
        <v>26</v>
      </c>
      <c r="B19" s="24" t="s">
        <v>25</v>
      </c>
      <c r="C19" s="8">
        <v>1.5463383998931099</v>
      </c>
      <c r="D19" s="9"/>
      <c r="E19" s="9">
        <v>102</v>
      </c>
      <c r="F19" s="53" t="str">
        <f t="shared" ref="F19:F29" si="13">IF(OR(D19="",E19=""),"",-(E19*D19))</f>
        <v/>
      </c>
      <c r="G19" s="53" t="str">
        <f t="shared" si="9"/>
        <v/>
      </c>
      <c r="H19" s="10" t="str">
        <f t="shared" si="10"/>
        <v/>
      </c>
      <c r="I19" s="11" t="str">
        <f t="shared" si="11"/>
        <v/>
      </c>
      <c r="J19" s="47">
        <f t="array" ref="J19">IFERROR((1/C19)/(SUM(IF($C$3:$C$14&lt;&gt;"",1/$C$3:$C$14))+SUM(IF($C$18:$C$29&lt;&gt;"",1/$C$18:$C$29))),"")</f>
        <v>8.7099628835491452E-2</v>
      </c>
      <c r="K19" s="57" t="str">
        <f t="shared" si="12"/>
        <v/>
      </c>
      <c r="L19" s="1">
        <f t="array" ref="L19">IFERROR((1/C19)/(SUM(IF($C$18:$C$29&lt;&gt;"",1/$C$18:$C$29))),"")</f>
        <v>0.22823154692118156</v>
      </c>
      <c r="M19" s="57" t="str">
        <f t="shared" ref="M19:M29" si="14">IFERROR(ROUND((L19*$J$33/2)/D19,0),"")</f>
        <v/>
      </c>
      <c r="N19" s="58" t="str">
        <f>IFERROR(ROUND(($J$33/COUNTA($A$3:$A$14,$A$18:$A$29))/D19,0),"")</f>
        <v/>
      </c>
    </row>
    <row r="20" spans="1:16" x14ac:dyDescent="0.25">
      <c r="A20" s="23" t="s">
        <v>24</v>
      </c>
      <c r="B20" s="24" t="s">
        <v>23</v>
      </c>
      <c r="C20" s="8">
        <v>1.4979807591299299</v>
      </c>
      <c r="D20" s="9"/>
      <c r="E20" s="9">
        <v>118</v>
      </c>
      <c r="F20" s="53" t="str">
        <f t="shared" si="13"/>
        <v/>
      </c>
      <c r="G20" s="53" t="str">
        <f t="shared" si="9"/>
        <v/>
      </c>
      <c r="H20" s="10" t="str">
        <f t="shared" si="10"/>
        <v/>
      </c>
      <c r="I20" s="11" t="str">
        <f t="shared" si="11"/>
        <v/>
      </c>
      <c r="J20" s="47">
        <f t="array" ref="J20">IFERROR((1/C20)/(SUM(IF($C$3:$C$14&lt;&gt;"",1/$C$3:$C$14))+SUM(IF($C$18:$C$29&lt;&gt;"",1/$C$18:$C$29))),"")</f>
        <v>8.9911368930390562E-2</v>
      </c>
      <c r="K20" s="57" t="str">
        <f t="shared" si="12"/>
        <v/>
      </c>
      <c r="L20" s="1">
        <f t="array" ref="L20">IFERROR((1/C20)/(SUM(IF($C$18:$C$29&lt;&gt;"",1/$C$18:$C$29))),"")</f>
        <v>0.23559929119264325</v>
      </c>
      <c r="M20" s="57" t="str">
        <f t="shared" si="14"/>
        <v/>
      </c>
      <c r="N20" s="58" t="str">
        <f t="shared" ref="N20:N29" si="15">IFERROR(ROUND(($J$33/COUNTA($A$3:$A$14,$A$18:$A$29))/D20,0),"")</f>
        <v/>
      </c>
    </row>
    <row r="21" spans="1:16" x14ac:dyDescent="0.25">
      <c r="A21" s="23" t="s">
        <v>28</v>
      </c>
      <c r="B21" s="24" t="s">
        <v>27</v>
      </c>
      <c r="C21" s="8">
        <v>1.21382937815254</v>
      </c>
      <c r="D21" s="9">
        <v>153.85</v>
      </c>
      <c r="E21" s="9">
        <v>94</v>
      </c>
      <c r="F21" s="53">
        <f t="shared" si="13"/>
        <v>-14461.9</v>
      </c>
      <c r="G21" s="53">
        <f t="shared" si="9"/>
        <v>14461.9</v>
      </c>
      <c r="H21" s="10">
        <f t="shared" si="10"/>
        <v>-0.16951375635563767</v>
      </c>
      <c r="I21" s="11">
        <f t="shared" si="11"/>
        <v>-0.20576077746546484</v>
      </c>
      <c r="J21" s="47">
        <f t="array" ref="J21">IFERROR((1/C21)/(SUM(IF($C$3:$C$14&lt;&gt;"",1/$C$3:$C$14))+SUM(IF($C$18:$C$29&lt;&gt;"",1/$C$18:$C$29))),"")</f>
        <v>0.1109591702993301</v>
      </c>
      <c r="K21" s="57">
        <f t="shared" si="12"/>
        <v>72</v>
      </c>
      <c r="L21" s="1">
        <f t="array" ref="L21">IFERROR((1/C21)/(SUM(IF($C$18:$C$29&lt;&gt;"",1/$C$18:$C$29))),"")</f>
        <v>0.29075190584724653</v>
      </c>
      <c r="M21" s="57">
        <f t="shared" si="14"/>
        <v>94</v>
      </c>
      <c r="N21" s="58">
        <f t="shared" si="15"/>
        <v>65</v>
      </c>
      <c r="P21" s="3"/>
    </row>
    <row r="22" spans="1:16" x14ac:dyDescent="0.25">
      <c r="A22" s="23"/>
      <c r="B22" s="24"/>
      <c r="C22" s="8"/>
      <c r="D22" s="9"/>
      <c r="E22" s="9"/>
      <c r="F22" s="53" t="str">
        <f t="shared" si="13"/>
        <v/>
      </c>
      <c r="G22" s="53" t="str">
        <f t="shared" si="9"/>
        <v/>
      </c>
      <c r="H22" s="10" t="str">
        <f t="shared" si="10"/>
        <v/>
      </c>
      <c r="I22" s="11" t="str">
        <f t="shared" si="11"/>
        <v/>
      </c>
      <c r="J22" s="47" t="str">
        <f t="array" ref="J22">IFERROR((1/C22)/(SUM(IF($C$3:$C$14&lt;&gt;"",1/$C$3:$C$14))+SUM(IF($C$18:$C$29&lt;&gt;"",1/$C$18:$C$29))),"")</f>
        <v/>
      </c>
      <c r="K22" s="57" t="str">
        <f t="shared" si="12"/>
        <v/>
      </c>
      <c r="L22" s="1" t="str">
        <f t="array" ref="L22">IFERROR((1/C22)/(SUM(IF($C$18:$C$29&lt;&gt;"",1/$C$18:$C$29))),"")</f>
        <v/>
      </c>
      <c r="M22" s="57" t="str">
        <f t="shared" si="14"/>
        <v/>
      </c>
      <c r="N22" s="58" t="str">
        <f t="shared" si="15"/>
        <v/>
      </c>
    </row>
    <row r="23" spans="1:16" x14ac:dyDescent="0.25">
      <c r="A23" s="23"/>
      <c r="B23" s="24"/>
      <c r="C23" s="8"/>
      <c r="D23" s="9"/>
      <c r="E23" s="9"/>
      <c r="F23" s="53" t="str">
        <f t="shared" si="13"/>
        <v/>
      </c>
      <c r="G23" s="53" t="str">
        <f>IFERROR(ABS(F23),"")</f>
        <v/>
      </c>
      <c r="H23" s="10" t="str">
        <f t="shared" si="10"/>
        <v/>
      </c>
      <c r="I23" s="11" t="str">
        <f t="shared" si="11"/>
        <v/>
      </c>
      <c r="J23" s="47" t="str">
        <f t="array" ref="J23">IFERROR((1/C23)/(SUM(IF($C$3:$C$14&lt;&gt;"",1/$C$3:$C$14))+SUM(IF($C$18:$C$29&lt;&gt;"",1/$C$18:$C$29))),"")</f>
        <v/>
      </c>
      <c r="K23" s="57" t="str">
        <f t="shared" si="12"/>
        <v/>
      </c>
      <c r="L23" s="1" t="str">
        <f t="array" ref="L23">IFERROR((1/C23)/(SUM(IF($C$18:$C$29&lt;&gt;"",1/$C$18:$C$29))),"")</f>
        <v/>
      </c>
      <c r="M23" s="57" t="str">
        <f t="shared" si="14"/>
        <v/>
      </c>
      <c r="N23" s="58" t="str">
        <f t="shared" si="15"/>
        <v/>
      </c>
    </row>
    <row r="24" spans="1:16" x14ac:dyDescent="0.25">
      <c r="A24" s="23"/>
      <c r="B24" s="24"/>
      <c r="C24" s="8"/>
      <c r="D24" s="9"/>
      <c r="E24" s="9"/>
      <c r="F24" s="53" t="str">
        <f t="shared" si="13"/>
        <v/>
      </c>
      <c r="G24" s="53" t="str">
        <f t="shared" ref="G24:G29" si="16">IFERROR(ABS(F24),"")</f>
        <v/>
      </c>
      <c r="H24" s="10" t="str">
        <f t="shared" si="10"/>
        <v/>
      </c>
      <c r="I24" s="11" t="str">
        <f t="shared" si="11"/>
        <v/>
      </c>
      <c r="J24" s="47" t="str">
        <f t="array" ref="J24">IFERROR((1/C24)/(SUM(IF($C$3:$C$14&lt;&gt;"",1/$C$3:$C$14))+SUM(IF($C$18:$C$29&lt;&gt;"",1/$C$18:$C$29))),"")</f>
        <v/>
      </c>
      <c r="K24" s="57" t="str">
        <f t="shared" si="12"/>
        <v/>
      </c>
      <c r="L24" s="1" t="str">
        <f t="array" ref="L24">IFERROR((1/C24)/(SUM(IF($C$18:$C$29&lt;&gt;"",1/$C$18:$C$29))),"")</f>
        <v/>
      </c>
      <c r="M24" s="57" t="str">
        <f t="shared" si="14"/>
        <v/>
      </c>
      <c r="N24" s="58" t="str">
        <f t="shared" si="15"/>
        <v/>
      </c>
    </row>
    <row r="25" spans="1:16" x14ac:dyDescent="0.25">
      <c r="A25" s="23"/>
      <c r="B25" s="24"/>
      <c r="C25" s="8"/>
      <c r="D25" s="9"/>
      <c r="E25" s="9"/>
      <c r="F25" s="53" t="str">
        <f t="shared" si="13"/>
        <v/>
      </c>
      <c r="G25" s="53" t="str">
        <f t="shared" si="16"/>
        <v/>
      </c>
      <c r="H25" s="10" t="str">
        <f t="shared" si="10"/>
        <v/>
      </c>
      <c r="I25" s="11" t="str">
        <f t="shared" si="11"/>
        <v/>
      </c>
      <c r="J25" s="47" t="str">
        <f t="array" ref="J25">IFERROR((1/C25)/(SUM(IF($C$3:$C$14&lt;&gt;"",1/$C$3:$C$14))+SUM(IF($C$18:$C$29&lt;&gt;"",1/$C$18:$C$29))),"")</f>
        <v/>
      </c>
      <c r="K25" s="57" t="str">
        <f t="shared" si="12"/>
        <v/>
      </c>
      <c r="L25" s="1" t="str">
        <f t="array" ref="L25">IFERROR((1/C25)/(SUM(IF($C$18:$C$29&lt;&gt;"",1/$C$18:$C$29))),"")</f>
        <v/>
      </c>
      <c r="M25" s="57" t="str">
        <f t="shared" si="14"/>
        <v/>
      </c>
      <c r="N25" s="58" t="str">
        <f t="shared" si="15"/>
        <v/>
      </c>
    </row>
    <row r="26" spans="1:16" x14ac:dyDescent="0.25">
      <c r="A26" s="23"/>
      <c r="B26" s="24"/>
      <c r="C26" s="8"/>
      <c r="D26" s="9"/>
      <c r="E26" s="9"/>
      <c r="F26" s="53" t="str">
        <f t="shared" si="13"/>
        <v/>
      </c>
      <c r="G26" s="53" t="str">
        <f t="shared" si="16"/>
        <v/>
      </c>
      <c r="H26" s="10" t="str">
        <f t="shared" si="10"/>
        <v/>
      </c>
      <c r="I26" s="11" t="str">
        <f t="shared" si="11"/>
        <v/>
      </c>
      <c r="J26" s="47" t="str">
        <f t="array" ref="J26">IFERROR((1/C26)/(SUM(IF($C$3:$C$14&lt;&gt;"",1/$C$3:$C$14))+SUM(IF($C$18:$C$29&lt;&gt;"",1/$C$18:$C$29))),"")</f>
        <v/>
      </c>
      <c r="K26" s="57" t="str">
        <f t="shared" si="12"/>
        <v/>
      </c>
      <c r="L26" s="1" t="str">
        <f t="array" ref="L26">IFERROR((1/C26)/(SUM(IF($C$18:$C$29&lt;&gt;"",1/$C$18:$C$29))),"")</f>
        <v/>
      </c>
      <c r="M26" s="57" t="str">
        <f t="shared" si="14"/>
        <v/>
      </c>
      <c r="N26" s="58" t="str">
        <f t="shared" si="15"/>
        <v/>
      </c>
    </row>
    <row r="27" spans="1:16" x14ac:dyDescent="0.25">
      <c r="A27" s="23"/>
      <c r="B27" s="24"/>
      <c r="C27" s="8"/>
      <c r="D27" s="9"/>
      <c r="E27" s="9"/>
      <c r="F27" s="53" t="str">
        <f t="shared" si="13"/>
        <v/>
      </c>
      <c r="G27" s="53" t="str">
        <f t="shared" si="16"/>
        <v/>
      </c>
      <c r="H27" s="10" t="str">
        <f t="shared" si="10"/>
        <v/>
      </c>
      <c r="I27" s="11" t="str">
        <f t="shared" si="11"/>
        <v/>
      </c>
      <c r="J27" s="47" t="str">
        <f t="array" ref="J27">IFERROR((1/C27)/(SUM(IF($C$3:$C$14&lt;&gt;"",1/$C$3:$C$14))+SUM(IF($C$18:$C$29&lt;&gt;"",1/$C$18:$C$29))),"")</f>
        <v/>
      </c>
      <c r="K27" s="57" t="str">
        <f t="shared" si="12"/>
        <v/>
      </c>
      <c r="L27" s="1" t="str">
        <f t="array" ref="L27">IFERROR((1/C27)/(SUM(IF($C$18:$C$29&lt;&gt;"",1/$C$18:$C$29))),"")</f>
        <v/>
      </c>
      <c r="M27" s="57" t="str">
        <f t="shared" si="14"/>
        <v/>
      </c>
      <c r="N27" s="58" t="str">
        <f t="shared" si="15"/>
        <v/>
      </c>
    </row>
    <row r="28" spans="1:16" x14ac:dyDescent="0.25">
      <c r="A28" s="23"/>
      <c r="B28" s="24"/>
      <c r="C28" s="8"/>
      <c r="D28" s="9"/>
      <c r="E28" s="9"/>
      <c r="F28" s="53" t="str">
        <f t="shared" si="13"/>
        <v/>
      </c>
      <c r="G28" s="53" t="str">
        <f t="shared" si="16"/>
        <v/>
      </c>
      <c r="H28" s="10" t="str">
        <f t="shared" si="10"/>
        <v/>
      </c>
      <c r="I28" s="11" t="str">
        <f t="shared" si="11"/>
        <v/>
      </c>
      <c r="J28" s="47" t="str">
        <f t="array" ref="J28">IFERROR((1/C28)/(SUM(IF($C$3:$C$14&lt;&gt;"",1/$C$3:$C$14))+SUM(IF($C$18:$C$29&lt;&gt;"",1/$C$18:$C$29))),"")</f>
        <v/>
      </c>
      <c r="K28" s="57" t="str">
        <f t="shared" si="12"/>
        <v/>
      </c>
      <c r="L28" s="1" t="str">
        <f t="array" ref="L28">IFERROR((1/C28)/(SUM(IF($C$18:$C$29&lt;&gt;"",1/$C$18:$C$29))),"")</f>
        <v/>
      </c>
      <c r="M28" s="57" t="str">
        <f t="shared" si="14"/>
        <v/>
      </c>
      <c r="N28" s="58" t="str">
        <f t="shared" si="15"/>
        <v/>
      </c>
    </row>
    <row r="29" spans="1:16" ht="15.75" thickBot="1" x14ac:dyDescent="0.3">
      <c r="A29" s="28"/>
      <c r="B29" s="29"/>
      <c r="C29" s="30"/>
      <c r="D29" s="31"/>
      <c r="E29" s="31"/>
      <c r="F29" s="54" t="str">
        <f t="shared" si="13"/>
        <v/>
      </c>
      <c r="G29" s="54" t="str">
        <f t="shared" si="16"/>
        <v/>
      </c>
      <c r="H29" s="33" t="str">
        <f t="shared" si="10"/>
        <v/>
      </c>
      <c r="I29" s="32" t="str">
        <f t="shared" si="11"/>
        <v/>
      </c>
      <c r="J29" s="48" t="str">
        <f t="array" ref="J29">IFERROR((1/C29)/(SUM(IF($C$3:$C$14&lt;&gt;"",1/$C$3:$C$14))+SUM(IF($C$18:$C$29&lt;&gt;"",1/$C$18:$C$29))),"")</f>
        <v/>
      </c>
      <c r="K29" s="33" t="str">
        <f t="shared" si="12"/>
        <v/>
      </c>
      <c r="L29" s="33" t="str">
        <f t="array" ref="L29">IFERROR((1/C29)/(SUM(IF($C$18:$C$29&lt;&gt;"",1/$C$18:$C$29))),"")</f>
        <v/>
      </c>
      <c r="M29" s="59" t="str">
        <f t="shared" si="14"/>
        <v/>
      </c>
      <c r="N29" s="41" t="str">
        <f t="shared" si="15"/>
        <v/>
      </c>
    </row>
    <row r="30" spans="1:16" ht="16.5" thickTop="1" thickBot="1" x14ac:dyDescent="0.3">
      <c r="A30" s="12"/>
      <c r="B30" s="13"/>
      <c r="C30" s="38"/>
      <c r="D30" s="13"/>
      <c r="E30" s="13"/>
      <c r="F30" s="55">
        <f>SUM(F18:F29)</f>
        <v>-26721.02</v>
      </c>
      <c r="G30" s="55">
        <f>SUM(G18:G29)</f>
        <v>26721.02</v>
      </c>
      <c r="H30" s="14">
        <f>SUM(H18:H29)</f>
        <v>-0.31320784086835907</v>
      </c>
      <c r="I30" s="15">
        <f>SUM(I18:I29)</f>
        <v>-0.41240059438184939</v>
      </c>
      <c r="J30" s="49">
        <f>SUM(J18:J29)</f>
        <v>0.3816283507273901</v>
      </c>
      <c r="K30" s="14"/>
      <c r="L30" s="14"/>
      <c r="M30" s="14"/>
      <c r="N30" s="39"/>
    </row>
    <row r="31" spans="1:16" ht="15.75" thickBot="1" x14ac:dyDescent="0.3">
      <c r="A31" s="67" t="s">
        <v>12</v>
      </c>
      <c r="B31" s="68"/>
      <c r="C31" s="68"/>
      <c r="D31" s="68"/>
      <c r="E31" s="68"/>
      <c r="F31" s="68"/>
      <c r="G31" s="68"/>
      <c r="H31" s="68"/>
      <c r="I31" s="68"/>
      <c r="J31" s="64" t="s">
        <v>18</v>
      </c>
      <c r="K31" s="65"/>
      <c r="L31" s="65"/>
      <c r="M31" s="65"/>
      <c r="N31" s="66"/>
    </row>
    <row r="32" spans="1:16" ht="15.75" thickBot="1" x14ac:dyDescent="0.3">
      <c r="A32" s="19"/>
      <c r="B32" s="16"/>
      <c r="C32" s="17"/>
      <c r="D32" s="17"/>
      <c r="E32" s="17"/>
      <c r="F32" s="17" t="s">
        <v>5</v>
      </c>
      <c r="G32" s="17" t="s">
        <v>6</v>
      </c>
      <c r="H32" s="17" t="s">
        <v>13</v>
      </c>
      <c r="I32" s="17" t="s">
        <v>14</v>
      </c>
      <c r="J32" s="46" t="s">
        <v>19</v>
      </c>
      <c r="K32" s="17"/>
      <c r="L32" s="17"/>
      <c r="M32" s="17"/>
      <c r="N32" s="18"/>
    </row>
    <row r="33" spans="1:14" ht="15.75" thickBot="1" x14ac:dyDescent="0.3">
      <c r="A33" s="42"/>
      <c r="B33" s="43"/>
      <c r="C33" s="43"/>
      <c r="D33" s="43"/>
      <c r="E33" s="43"/>
      <c r="F33" s="56">
        <f>F30+F15</f>
        <v>31871.98</v>
      </c>
      <c r="G33" s="56">
        <f>G30+G15</f>
        <v>85314.02</v>
      </c>
      <c r="H33" s="44">
        <f>H15+H30</f>
        <v>0.37358431826328198</v>
      </c>
      <c r="I33" s="45">
        <f>I30+I15</f>
        <v>0.48478196571807697</v>
      </c>
      <c r="J33" s="60">
        <v>100000</v>
      </c>
      <c r="K33" s="50"/>
      <c r="L33" s="50"/>
      <c r="M33" s="50"/>
      <c r="N33" s="51"/>
    </row>
    <row r="39" spans="1:14" x14ac:dyDescent="0.25">
      <c r="B39" s="2"/>
    </row>
    <row r="40" spans="1:14" x14ac:dyDescent="0.25">
      <c r="E40" s="2"/>
    </row>
  </sheetData>
  <mergeCells count="6">
    <mergeCell ref="J1:N1"/>
    <mergeCell ref="J16:N16"/>
    <mergeCell ref="J31:N31"/>
    <mergeCell ref="A1:I1"/>
    <mergeCell ref="A16:I16"/>
    <mergeCell ref="A31:I31"/>
  </mergeCells>
  <pageMargins left="0.7" right="0.7" top="0.75" bottom="0.75" header="0.3" footer="0.3"/>
  <ignoredErrors>
    <ignoredError sqref="H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Quill</dc:creator>
  <cp:lastModifiedBy>Chris Quill</cp:lastModifiedBy>
  <dcterms:created xsi:type="dcterms:W3CDTF">2015-06-05T18:17:20Z</dcterms:created>
  <dcterms:modified xsi:type="dcterms:W3CDTF">2021-12-23T20:34:35Z</dcterms:modified>
</cp:coreProperties>
</file>