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Desktop\Data_Analytics\Challenge1_Crowdfunding_Analysis\"/>
    </mc:Choice>
  </mc:AlternateContent>
  <xr:revisionPtr revIDLastSave="0" documentId="13_ncr:1_{F14B8FC3-FF5C-4E96-9B23-1EC88ED5C51C}" xr6:coauthVersionLast="45" xr6:coauthVersionMax="45" xr10:uidLastSave="{00000000-0000-0000-0000-000000000000}"/>
  <bookViews>
    <workbookView xWindow="26220" yWindow="2055" windowWidth="18480" windowHeight="9780" firstSheet="1" activeTab="1" xr2:uid="{00000000-000D-0000-FFFF-FFFF00000000}"/>
  </bookViews>
  <sheets>
    <sheet name="Theater Outcomes by Launch Date" sheetId="6" r:id="rId1"/>
    <sheet name="Outcomes Based on Goal" sheetId="10" r:id="rId2"/>
    <sheet name="Outcomes Based on Goals" sheetId="8" r:id="rId3"/>
    <sheet name="Kickstarter" sheetId="1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3" hidden="1">Kickstarter!$A$1:$U$4115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H3" i="8" l="1"/>
  <c r="H4" i="8"/>
  <c r="H5" i="8"/>
  <c r="H6" i="8"/>
  <c r="H7" i="8"/>
  <c r="H8" i="8"/>
  <c r="H9" i="8"/>
  <c r="H10" i="8"/>
  <c r="H11" i="8"/>
  <c r="H12" i="8"/>
  <c r="G3" i="8"/>
  <c r="G4" i="8"/>
  <c r="G5" i="8"/>
  <c r="G6" i="8"/>
  <c r="G7" i="8"/>
  <c r="G8" i="8"/>
  <c r="G9" i="8"/>
  <c r="G10" i="8"/>
  <c r="G11" i="8"/>
  <c r="G12" i="8"/>
  <c r="H2" i="8"/>
  <c r="G2" i="8"/>
  <c r="F3" i="8"/>
  <c r="F4" i="8"/>
  <c r="F5" i="8"/>
  <c r="F6" i="8"/>
  <c r="F7" i="8"/>
  <c r="F8" i="8"/>
  <c r="F9" i="8"/>
  <c r="F10" i="8"/>
  <c r="F11" i="8"/>
  <c r="F12" i="8"/>
  <c r="F2" i="8"/>
  <c r="E3" i="8" l="1"/>
  <c r="E4" i="8"/>
  <c r="E5" i="8"/>
  <c r="E6" i="8"/>
  <c r="E7" i="8"/>
  <c r="E8" i="8"/>
  <c r="E9" i="8"/>
  <c r="E10" i="8"/>
  <c r="E11" i="8"/>
  <c r="E12" i="8"/>
  <c r="E13" i="8"/>
  <c r="E2" i="8"/>
  <c r="D12" i="8"/>
  <c r="D11" i="8"/>
  <c r="D10" i="8"/>
  <c r="D9" i="8"/>
  <c r="D8" i="8"/>
  <c r="D7" i="8"/>
  <c r="D6" i="8"/>
  <c r="D5" i="8"/>
  <c r="D4" i="8"/>
  <c r="D3" i="8"/>
  <c r="C3" i="8"/>
  <c r="C12" i="8"/>
  <c r="C11" i="8"/>
  <c r="C10" i="8"/>
  <c r="C9" i="8"/>
  <c r="C8" i="8"/>
  <c r="C7" i="8"/>
  <c r="C6" i="8"/>
  <c r="C5" i="8"/>
  <c r="C4" i="8"/>
  <c r="D2" i="8"/>
  <c r="B12" i="8"/>
  <c r="B11" i="8"/>
  <c r="B10" i="8"/>
  <c r="B9" i="8"/>
  <c r="B8" i="8"/>
  <c r="B7" i="8"/>
  <c r="B6" i="8"/>
  <c r="B5" i="8"/>
  <c r="B3" i="8"/>
  <c r="B4" i="8"/>
  <c r="C2" i="8"/>
  <c r="B2" i="8"/>
  <c r="G13" i="8" l="1"/>
  <c r="H13" i="8"/>
  <c r="F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5" i="1" l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<sst xmlns="http://schemas.openxmlformats.org/spreadsheetml/2006/main" count="33097" uniqueCount="8405">
  <si>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</si>
  <si>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</si>
  <si>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</si>
  <si>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</si>
  <si>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</si>
  <si>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</si>
  <si>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</si>
  <si>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</si>
  <si>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</si>
  <si>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</si>
  <si>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</si>
  <si>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</si>
  <si>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</si>
  <si>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</si>
  <si>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</si>
  <si>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</si>
  <si>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</si>
  <si>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</si>
  <si>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</si>
  <si>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</si>
  <si>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</si>
  <si>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</si>
  <si>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</si>
  <si>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</si>
  <si>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</si>
  <si>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</si>
  <si>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</si>
  <si>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</si>
  <si>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</si>
  <si>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</si>
  <si>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</si>
  <si>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</si>
  <si>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</si>
  <si>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</si>
  <si>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</si>
  <si>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</si>
  <si>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</si>
  <si>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</si>
  <si>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</si>
  <si>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</si>
  <si>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</si>
  <si>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</si>
  <si>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</si>
  <si>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</si>
  <si>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</si>
  <si>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</si>
  <si>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</si>
  <si>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</si>
  <si>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</si>
  <si>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</si>
  <si>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</si>
  <si>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</si>
  <si>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</si>
  <si>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</si>
  <si>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</si>
  <si>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</si>
  <si>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</si>
  <si>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</si>
  <si>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</si>
  <si>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</si>
  <si>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</si>
  <si>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</si>
  <si>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</si>
  <si>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</si>
  <si>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</si>
  <si>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</si>
  <si>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</si>
  <si>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</si>
  <si>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</si>
  <si>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</si>
  <si>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</si>
  <si>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</si>
  <si>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</si>
  <si>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</si>
  <si>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</si>
  <si>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</si>
  <si>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</si>
  <si>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</si>
  <si>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</si>
  <si>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</si>
  <si>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</si>
  <si>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</si>
  <si>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</si>
  <si>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</si>
  <si>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</si>
  <si>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</si>
  <si>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</si>
  <si>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</si>
  <si>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</si>
  <si>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</si>
  <si>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</si>
  <si>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</si>
  <si>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</si>
  <si>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</si>
  <si>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</si>
  <si>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</si>
  <si>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</si>
  <si>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</si>
  <si>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</si>
  <si>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</si>
  <si>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</si>
  <si>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</si>
  <si>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</si>
  <si>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</si>
  <si>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</si>
  <si>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</si>
  <si>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</si>
  <si>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</si>
  <si>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</si>
  <si>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</si>
  <si>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</si>
  <si>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</si>
  <si>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</si>
  <si>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</si>
  <si>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</si>
  <si>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</si>
  <si>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</si>
  <si>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</si>
  <si>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</si>
  <si>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</si>
  <si>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</si>
  <si>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</si>
  <si>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</si>
  <si>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</si>
  <si>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</si>
  <si>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</si>
  <si>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</si>
  <si>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</si>
  <si>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</si>
  <si>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</si>
  <si>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</si>
  <si>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</si>
  <si>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</si>
  <si>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</si>
  <si>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</si>
  <si>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</si>
  <si>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</si>
  <si>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</si>
  <si>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</si>
  <si>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</si>
  <si>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</si>
  <si>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</si>
  <si>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</si>
  <si>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</si>
  <si>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</si>
  <si>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</si>
  <si>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</si>
  <si>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</si>
  <si>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</si>
  <si>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</si>
  <si>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</si>
  <si>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</si>
  <si>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</si>
  <si>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</si>
  <si>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</si>
  <si>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</si>
  <si>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</si>
  <si>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</si>
  <si>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</si>
  <si>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</si>
  <si>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</si>
  <si>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</si>
  <si>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</si>
  <si>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</si>
  <si>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</si>
  <si>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</si>
  <si>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</si>
  <si>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</si>
  <si>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</si>
  <si>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</si>
  <si>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</si>
  <si>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</si>
  <si>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</si>
  <si>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</si>
  <si>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</si>
  <si>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</si>
  <si>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</si>
  <si>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</si>
  <si>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</si>
  <si>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</si>
  <si>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</si>
  <si>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</si>
  <si>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</si>
  <si>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</si>
  <si>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</si>
  <si>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</si>
  <si>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</si>
  <si>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</si>
  <si>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</si>
  <si>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</si>
  <si>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</si>
  <si>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</si>
  <si>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</si>
  <si>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</si>
  <si>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</si>
  <si>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</si>
  <si>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</si>
  <si>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</si>
  <si>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</si>
  <si>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</si>
  <si>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</si>
  <si>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</si>
  <si>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</si>
  <si>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</si>
  <si>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</si>
  <si>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</si>
  <si>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</si>
  <si>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</si>
  <si>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</si>
  <si>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</si>
  <si>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</si>
  <si>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</si>
  <si>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</si>
  <si>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</si>
  <si>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</si>
  <si>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</si>
  <si>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</si>
  <si>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</si>
  <si>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</si>
  <si>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</si>
  <si>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</si>
  <si>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</si>
  <si>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</si>
  <si>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</si>
  <si>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</si>
  <si>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</si>
  <si>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</si>
  <si>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</si>
  <si>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</si>
  <si>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</si>
  <si>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</si>
  <si>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</si>
  <si>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</si>
  <si>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</si>
  <si>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</si>
  <si>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</si>
  <si>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</si>
  <si>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</si>
  <si>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</si>
  <si>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</si>
  <si>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</si>
  <si>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</si>
  <si>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</si>
  <si>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</si>
  <si>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</si>
  <si>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</si>
  <si>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</si>
  <si>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</si>
  <si>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</si>
  <si>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</si>
  <si>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</si>
  <si>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</si>
  <si>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</si>
  <si>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</si>
  <si>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</si>
  <si>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</si>
  <si>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</si>
  <si>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</si>
  <si>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</si>
  <si>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</si>
  <si>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</si>
  <si>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</si>
  <si>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</si>
  <si>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</si>
  <si>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</si>
  <si>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</si>
  <si>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</si>
  <si>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</si>
  <si>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</si>
  <si>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</si>
  <si>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</si>
  <si>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</si>
  <si>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</si>
  <si>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</si>
  <si>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</si>
  <si>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</si>
  <si>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</si>
  <si>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</si>
  <si>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</si>
  <si>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</si>
  <si>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</si>
  <si>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</si>
  <si>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</si>
  <si>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</si>
  <si>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</si>
  <si>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</si>
  <si>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</si>
  <si>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</si>
  <si>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</si>
  <si>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</si>
  <si>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</si>
  <si>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</si>
  <si>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</si>
  <si>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</si>
  <si>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</si>
  <si>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</si>
  <si>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</si>
  <si>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</si>
  <si>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</si>
  <si>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</si>
  <si>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</si>
  <si>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</si>
  <si>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</si>
  <si>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</si>
  <si>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</si>
  <si>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</si>
  <si>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</si>
  <si>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</si>
  <si>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</si>
  <si>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</si>
  <si>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</si>
  <si>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</si>
  <si>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</si>
  <si>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</si>
  <si>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</si>
  <si>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</si>
  <si>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</si>
  <si>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</si>
  <si>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</si>
  <si>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</si>
  <si>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</si>
  <si>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</si>
  <si>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</si>
  <si>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</si>
  <si>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</si>
  <si>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</si>
  <si>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</si>
  <si>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</si>
  <si>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</si>
  <si>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</si>
  <si>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</si>
  <si>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</si>
  <si>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</si>
  <si>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</si>
  <si>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</si>
  <si>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</si>
  <si>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</si>
  <si>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</si>
  <si>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</si>
  <si>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</si>
  <si>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</si>
  <si>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</si>
  <si>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</si>
  <si>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</si>
  <si>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</si>
  <si>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</si>
  <si>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</si>
  <si>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</si>
  <si>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</si>
  <si>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</si>
  <si>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</si>
  <si>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</si>
  <si>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</si>
  <si>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</si>
  <si>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</si>
  <si>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</si>
  <si>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</si>
  <si>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</si>
  <si>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</si>
  <si>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</si>
  <si>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</si>
  <si>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</si>
  <si>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</si>
  <si>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</si>
  <si>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</si>
  <si>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</si>
  <si>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</si>
  <si>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</si>
  <si>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</si>
  <si>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</si>
  <si>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</si>
  <si>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</si>
  <si>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</si>
  <si>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</si>
  <si>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</si>
  <si>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</si>
  <si>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</si>
  <si>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</si>
  <si>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</si>
  <si>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</si>
  <si>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</si>
  <si>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</si>
  <si>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</si>
  <si>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</si>
  <si>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</si>
  <si>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</si>
  <si>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</si>
  <si>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</si>
  <si>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</si>
  <si>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</si>
  <si>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</si>
  <si>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</si>
  <si>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</si>
  <si>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</si>
  <si>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</si>
  <si>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</si>
  <si>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</si>
  <si>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</si>
  <si>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</si>
  <si>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</si>
  <si>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</si>
  <si>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</si>
  <si>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</si>
  <si>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</si>
  <si>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</si>
  <si>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</si>
  <si>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</si>
  <si>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</si>
  <si>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</si>
  <si>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</si>
  <si>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</si>
  <si>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</si>
  <si>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</si>
  <si>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</si>
  <si>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</si>
  <si>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</si>
  <si>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</si>
  <si>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</si>
  <si>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</si>
  <si>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</si>
  <si>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</si>
  <si>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</si>
  <si>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</si>
  <si>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</si>
  <si>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</si>
  <si>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</si>
  <si>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</si>
  <si>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</si>
  <si>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</si>
  <si>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</si>
  <si>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</si>
  <si>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</si>
  <si>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</si>
  <si>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</si>
  <si>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</si>
  <si>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</si>
  <si>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</si>
  <si>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</si>
  <si>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</si>
  <si>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</si>
  <si>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</si>
  <si>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</si>
  <si>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</si>
  <si>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</si>
  <si>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</si>
  <si>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</si>
  <si>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</si>
  <si>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</si>
  <si>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</si>
  <si>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</si>
  <si>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</si>
  <si>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</si>
  <si>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</si>
  <si>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</si>
  <si>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</si>
  <si>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</si>
  <si>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</si>
  <si>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</si>
  <si>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</si>
  <si>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</si>
  <si>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</si>
  <si>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</si>
  <si>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</si>
  <si>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</si>
  <si>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</si>
  <si>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</si>
  <si>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</si>
  <si>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</si>
  <si>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</si>
  <si>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</si>
  <si>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</si>
  <si>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</si>
  <si>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</si>
  <si>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</si>
  <si>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</si>
  <si>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</si>
  <si>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</si>
  <si>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</si>
  <si>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</si>
  <si>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</si>
  <si>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</si>
  <si>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</si>
  <si>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</si>
  <si>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</si>
  <si>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</si>
  <si>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</si>
  <si>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</si>
  <si>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</si>
  <si>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</si>
  <si>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</si>
  <si>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</si>
  <si>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</si>
  <si>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</si>
  <si>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</si>
  <si>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</si>
  <si>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</si>
  <si>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</si>
  <si>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</si>
  <si>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</si>
  <si>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</si>
  <si>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</si>
  <si>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</si>
  <si>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</si>
  <si>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</si>
  <si>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</si>
  <si>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</si>
  <si>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</si>
  <si>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</si>
  <si>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</si>
  <si>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</si>
  <si>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</si>
  <si>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</si>
  <si>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</si>
  <si>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</si>
  <si>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</si>
  <si>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</si>
  <si>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</si>
  <si>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</si>
  <si>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</si>
  <si>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</si>
  <si>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</si>
  <si>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</si>
  <si>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</si>
  <si>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</si>
  <si>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</si>
  <si>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</si>
  <si>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</si>
  <si>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</si>
  <si>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</si>
  <si>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</si>
  <si>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</si>
  <si>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</si>
  <si>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</si>
  <si>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</si>
  <si>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</si>
  <si>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</si>
  <si>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</si>
  <si>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</si>
  <si>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</si>
  <si>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</si>
  <si>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</si>
  <si>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</si>
  <si>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</si>
  <si>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</si>
  <si>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</si>
  <si>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</si>
  <si>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</si>
  <si>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</si>
  <si>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</si>
  <si>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</si>
  <si>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</si>
  <si>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</si>
  <si>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</si>
  <si>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</si>
  <si>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</si>
  <si>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</si>
  <si>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</si>
  <si>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</si>
  <si>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</si>
  <si>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</si>
  <si>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</si>
  <si>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</si>
  <si>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</si>
  <si>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</si>
  <si>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</si>
  <si>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</si>
  <si>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</si>
  <si>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</si>
  <si>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</si>
  <si>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</si>
  <si>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</si>
  <si>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</si>
  <si>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</si>
  <si>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</si>
  <si>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</si>
  <si>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</si>
  <si>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</si>
  <si>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</si>
  <si>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</si>
  <si>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</si>
  <si>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</si>
  <si>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</si>
  <si>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</si>
  <si>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</si>
  <si>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</si>
  <si>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</si>
  <si>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</si>
  <si>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</si>
  <si>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</si>
  <si>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</si>
  <si>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</si>
  <si>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</si>
  <si>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</si>
  <si>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</si>
  <si>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</si>
  <si>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</si>
  <si>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</si>
  <si>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</si>
  <si>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</si>
  <si>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</si>
  <si>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</si>
  <si>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</si>
  <si>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</si>
  <si>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</si>
  <si>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</si>
  <si>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</si>
  <si>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</si>
  <si>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</si>
  <si>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</si>
  <si>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</si>
  <si>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</si>
  <si>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</si>
  <si>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</si>
  <si>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</si>
  <si>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</si>
  <si>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</si>
  <si>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</si>
  <si>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</si>
  <si>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</si>
  <si>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</si>
  <si>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</si>
  <si>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</si>
  <si>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</si>
  <si>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</si>
  <si>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</si>
  <si>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</si>
  <si>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</si>
  <si>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</si>
  <si>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</si>
  <si>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</si>
  <si>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</si>
  <si>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</si>
  <si>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</si>
  <si>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</si>
  <si>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</si>
  <si>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</si>
  <si>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</si>
  <si>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</si>
  <si>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</si>
  <si>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</si>
  <si>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</si>
  <si>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</si>
  <si>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</si>
  <si>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</si>
  <si>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</si>
  <si>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</si>
  <si>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</si>
  <si>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</si>
  <si>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</si>
  <si>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</si>
  <si>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</si>
  <si>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</si>
  <si>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</si>
  <si>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</si>
  <si>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</si>
  <si>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</si>
  <si>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</si>
  <si>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</si>
  <si>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</si>
  <si>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</si>
  <si>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</si>
  <si>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</si>
  <si>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</si>
  <si>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</si>
  <si>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</si>
  <si>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</si>
  <si>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</si>
  <si>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</si>
  <si>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</si>
  <si>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</si>
  <si>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</si>
  <si>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</si>
  <si>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</si>
  <si>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</si>
  <si>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</si>
  <si>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</si>
  <si>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</si>
  <si>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</si>
  <si>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</si>
  <si>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</si>
  <si>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</si>
  <si>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</si>
  <si>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</si>
  <si>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</si>
  <si>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</si>
  <si>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</si>
  <si>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</si>
  <si>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</si>
  <si>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</si>
  <si>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</si>
  <si>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</si>
  <si>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</si>
  <si>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</si>
  <si>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</si>
  <si>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</si>
  <si>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</si>
  <si>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</si>
  <si>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</si>
  <si>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</si>
  <si>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</si>
  <si>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</si>
  <si>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</si>
  <si>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</si>
  <si>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</si>
  <si>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</si>
  <si>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</si>
  <si>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</si>
  <si>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</si>
  <si>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</si>
  <si>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</si>
  <si>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</si>
  <si>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</si>
  <si>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</si>
  <si>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</si>
  <si>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</si>
  <si>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</si>
  <si>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</si>
  <si>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</si>
  <si>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</si>
  <si>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</si>
  <si>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</si>
  <si>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</si>
  <si>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</si>
  <si>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</si>
  <si>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</si>
  <si>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</si>
  <si>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</si>
  <si>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</si>
  <si>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</si>
  <si>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</si>
  <si>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</si>
  <si>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</si>
  <si>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</si>
  <si>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</si>
  <si>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</si>
  <si>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</si>
  <si>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</si>
  <si>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</si>
  <si>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</si>
  <si>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</si>
  <si>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</si>
  <si>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</si>
  <si>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</si>
  <si>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</si>
  <si>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</si>
  <si>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</si>
  <si>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</si>
  <si>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</si>
  <si>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</si>
  <si>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</si>
  <si>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</si>
  <si>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</si>
  <si>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</si>
  <si>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</si>
  <si>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</si>
  <si>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</si>
  <si>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</si>
  <si>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</si>
  <si>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</si>
  <si>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</si>
  <si>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</si>
  <si>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</si>
  <si>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</si>
  <si>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</si>
  <si>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</si>
  <si>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</si>
  <si>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</si>
  <si>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</si>
  <si>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</si>
  <si>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</si>
  <si>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</si>
  <si>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</si>
  <si>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</si>
  <si>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</si>
  <si>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</si>
  <si>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</si>
  <si>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</si>
  <si>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</si>
  <si>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</si>
  <si>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</si>
  <si>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</si>
  <si>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</si>
  <si>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</si>
  <si>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</si>
  <si>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</si>
  <si>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</si>
  <si>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</si>
  <si>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</si>
  <si>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</si>
  <si>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</si>
  <si>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</si>
  <si>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</si>
  <si>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</si>
  <si>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</si>
  <si>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</si>
  <si>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</si>
  <si>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</si>
  <si>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</si>
  <si>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</si>
  <si>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</si>
  <si>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</si>
  <si>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</si>
  <si>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</si>
  <si>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</si>
  <si>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</si>
  <si>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</si>
  <si>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</si>
  <si>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</si>
  <si>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</si>
  <si>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</si>
  <si>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</si>
  <si>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</si>
  <si>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</si>
  <si>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</si>
  <si>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</si>
  <si>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</si>
  <si>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</si>
  <si>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</si>
  <si>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</si>
  <si>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</si>
  <si>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</si>
  <si>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</si>
  <si>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</si>
  <si>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</si>
  <si>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</si>
  <si>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</si>
  <si>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</si>
  <si>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</si>
  <si>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</si>
  <si>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</si>
  <si>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</si>
  <si>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</si>
  <si>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</si>
  <si>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</si>
  <si>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</si>
  <si>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</si>
  <si>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</si>
  <si>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</si>
  <si>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</si>
  <si>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</si>
  <si>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</si>
  <si>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</si>
  <si>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</si>
  <si>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</si>
  <si>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</si>
  <si>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</si>
  <si>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</si>
  <si>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</si>
  <si>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</si>
  <si>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</si>
  <si>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</si>
  <si>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</si>
  <si>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</si>
  <si>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</si>
  <si>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</si>
  <si>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</si>
  <si>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</si>
  <si>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</si>
  <si>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</si>
  <si>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</si>
  <si>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</si>
  <si>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</si>
  <si>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</si>
  <si>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</si>
  <si>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</si>
  <si>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</si>
  <si>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</si>
  <si>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</si>
  <si>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</si>
  <si>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</si>
  <si>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</si>
  <si>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</si>
  <si>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</si>
  <si>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</si>
  <si>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</si>
  <si>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</si>
  <si>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</si>
  <si>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</si>
  <si>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</si>
  <si>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</si>
  <si>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</si>
  <si>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</si>
  <si>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</si>
  <si>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</si>
  <si>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</si>
  <si>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</si>
  <si>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</si>
  <si>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</si>
  <si>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</si>
  <si>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</si>
  <si>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</si>
  <si>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</si>
  <si>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</si>
  <si>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</si>
  <si>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</si>
  <si>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</si>
  <si>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</si>
  <si>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</si>
  <si>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</si>
  <si>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</si>
  <si>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</si>
  <si>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</si>
  <si>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</si>
  <si>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</si>
  <si>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</si>
  <si>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</si>
  <si>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</si>
  <si>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</si>
  <si>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</si>
  <si>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</si>
  <si>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</si>
  <si>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</si>
  <si>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</si>
  <si>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</si>
  <si>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</si>
  <si>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</si>
  <si>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</si>
  <si>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</si>
  <si>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</si>
  <si>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</si>
  <si>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</si>
  <si>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</si>
  <si>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</si>
  <si>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</si>
  <si>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</si>
  <si>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</si>
  <si>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</si>
  <si>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</si>
  <si>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</si>
  <si>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</si>
  <si>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</si>
  <si>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</si>
  <si>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</si>
  <si>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</si>
  <si>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</si>
  <si>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</si>
  <si>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</si>
  <si>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</si>
  <si>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</si>
  <si>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</si>
  <si>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</si>
  <si>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</si>
  <si>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</si>
  <si>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</si>
  <si>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</si>
  <si>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</si>
  <si>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</si>
  <si>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</si>
  <si>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</si>
  <si>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</si>
  <si>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</si>
  <si>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</si>
  <si>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</si>
  <si>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</si>
  <si>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</si>
  <si>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</si>
  <si>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</si>
  <si>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</si>
  <si>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</si>
  <si>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</si>
  <si>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</si>
  <si>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</si>
  <si>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</si>
  <si>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</si>
  <si>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</si>
  <si>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</si>
  <si>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</si>
  <si>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</si>
  <si>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</si>
  <si>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</si>
  <si>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</si>
  <si>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</si>
  <si>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</si>
  <si>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</si>
  <si>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</si>
  <si>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</si>
  <si>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</si>
  <si>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</si>
  <si>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</si>
  <si>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</si>
  <si>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</si>
  <si>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</si>
  <si>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</si>
  <si>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</si>
  <si>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</si>
  <si>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</si>
  <si>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</si>
  <si>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</si>
  <si>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</si>
  <si>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</si>
  <si>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</si>
  <si>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</si>
  <si>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</si>
  <si>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</si>
  <si>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</si>
  <si>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</si>
  <si>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</si>
  <si>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</si>
  <si>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</si>
  <si>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</si>
  <si>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</si>
  <si>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</si>
  <si>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</si>
  <si>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</si>
  <si>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</si>
  <si>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</si>
  <si>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</si>
  <si>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</si>
  <si>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</si>
  <si>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</si>
  <si>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</si>
  <si>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</si>
  <si>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</si>
  <si>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</si>
  <si>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</si>
  <si>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</si>
  <si>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</si>
  <si>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</si>
  <si>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</si>
  <si>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</si>
  <si>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</si>
  <si>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</si>
  <si>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</si>
  <si>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</si>
  <si>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</si>
  <si>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</si>
  <si>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</si>
  <si>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</si>
  <si>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</si>
  <si>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</si>
  <si>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</si>
  <si>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</si>
  <si>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</si>
  <si>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</si>
  <si>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</si>
  <si>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</si>
  <si>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</si>
  <si>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</si>
  <si>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</si>
  <si>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</si>
  <si>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</si>
  <si>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</si>
  <si>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</si>
  <si>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</si>
  <si>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</si>
  <si>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</si>
  <si>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</si>
  <si>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</si>
  <si>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</si>
  <si>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</si>
  <si>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</si>
  <si>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</si>
  <si>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</si>
  <si>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</si>
  <si>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</si>
  <si>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</si>
  <si>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</si>
  <si>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</si>
  <si>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</si>
  <si>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</si>
  <si>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</si>
  <si>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</si>
  <si>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</si>
  <si>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</si>
  <si>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</si>
  <si>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</si>
  <si>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</si>
  <si>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</si>
  <si>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</si>
  <si>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</si>
  <si>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</si>
  <si>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</si>
  <si>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</si>
  <si>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</si>
  <si>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</si>
  <si>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</si>
  <si>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</si>
  <si>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</si>
  <si>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</si>
  <si>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</si>
  <si>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</si>
  <si>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</si>
  <si>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</si>
  <si>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</si>
  <si>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</si>
  <si>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</si>
  <si>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</si>
  <si>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</si>
  <si>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</si>
  <si>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</si>
  <si>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</si>
  <si>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</si>
  <si>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</si>
  <si>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</si>
  <si>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</si>
  <si>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</si>
  <si>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</si>
  <si>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</si>
  <si>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</si>
  <si>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</si>
  <si>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</si>
  <si>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</si>
  <si>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</si>
  <si>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</si>
  <si>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</si>
  <si>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</si>
  <si>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</si>
  <si>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</si>
  <si>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</si>
  <si>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</si>
  <si>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</si>
  <si>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</si>
  <si>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</si>
  <si>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</si>
  <si>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</si>
  <si>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</si>
  <si>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</si>
  <si>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</si>
  <si>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</si>
  <si>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</si>
  <si>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</si>
  <si>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</si>
  <si>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</si>
  <si>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</si>
  <si>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</si>
  <si>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</si>
  <si>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</si>
  <si>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</si>
  <si>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</si>
  <si>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</si>
  <si>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</si>
  <si>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</si>
  <si>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</si>
  <si>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</si>
  <si>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</si>
  <si>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</si>
  <si>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</si>
  <si>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</si>
  <si>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</si>
  <si>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</si>
  <si>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</si>
  <si>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</si>
  <si>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</si>
  <si>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</si>
  <si>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</si>
  <si>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</si>
  <si>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</si>
  <si>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</si>
  <si>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</si>
  <si>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</si>
  <si>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</si>
  <si>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</si>
  <si>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</si>
  <si>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</si>
  <si>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</si>
  <si>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</si>
  <si>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</si>
  <si>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</si>
  <si>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</si>
  <si>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</si>
  <si>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</si>
  <si>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</si>
  <si>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</si>
  <si>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</si>
  <si>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</si>
  <si>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</si>
  <si>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</si>
  <si>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</si>
  <si>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</si>
  <si>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</si>
  <si>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</si>
  <si>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</si>
  <si>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</si>
  <si>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</si>
  <si>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</si>
  <si>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</si>
  <si>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</si>
  <si>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</si>
  <si>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</si>
  <si>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</si>
  <si>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</si>
  <si>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</si>
  <si>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</si>
  <si>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</si>
  <si>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</si>
  <si>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</si>
  <si>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</si>
  <si>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</si>
  <si>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</si>
  <si>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</si>
  <si>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</si>
  <si>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</si>
  <si>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</si>
  <si>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</si>
  <si>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</si>
  <si>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</si>
  <si>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</si>
  <si>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</si>
  <si>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</si>
  <si>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</si>
  <si>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</si>
  <si>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</si>
  <si>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</si>
  <si>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</si>
  <si>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</si>
  <si>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</si>
  <si>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</si>
  <si>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</si>
  <si>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</si>
  <si>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</si>
  <si>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</si>
  <si>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</si>
  <si>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</si>
  <si>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</si>
  <si>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</si>
  <si>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</si>
  <si>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</si>
  <si>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</si>
  <si>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</si>
  <si>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</si>
  <si>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</si>
  <si>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</si>
  <si>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</si>
  <si>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</si>
  <si>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</si>
  <si>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</si>
  <si>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</si>
  <si>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</si>
  <si>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</si>
  <si>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</si>
  <si>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</si>
  <si>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</si>
  <si>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</si>
  <si>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</si>
  <si>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</si>
  <si>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</si>
  <si>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</si>
  <si>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</si>
  <si>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</si>
  <si>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</si>
  <si>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</si>
  <si>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</si>
  <si>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</si>
  <si>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</si>
  <si>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</si>
  <si>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</si>
  <si>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</si>
  <si>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</si>
  <si>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</si>
  <si>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</si>
  <si>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</si>
  <si>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</si>
  <si>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</si>
  <si>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</si>
  <si>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</si>
  <si>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</si>
  <si>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</si>
  <si>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</si>
  <si>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</si>
  <si>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</si>
  <si>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</si>
  <si>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</si>
  <si>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</si>
  <si>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</si>
  <si>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</si>
  <si>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</si>
  <si>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</si>
  <si>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</si>
  <si>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</si>
  <si>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</si>
  <si>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</si>
  <si>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</si>
  <si>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</si>
  <si>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</si>
  <si>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</si>
  <si>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</si>
  <si>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</si>
  <si>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</si>
  <si>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</si>
  <si>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</si>
  <si>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</si>
  <si>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</si>
  <si>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</si>
  <si>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</si>
  <si>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</si>
  <si>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</si>
  <si>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</si>
  <si>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</si>
  <si>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</si>
  <si>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</si>
  <si>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</si>
  <si>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</si>
  <si>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</si>
  <si>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</si>
  <si>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</si>
  <si>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</si>
  <si>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</si>
  <si>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</si>
  <si>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</si>
  <si>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</si>
  <si>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</si>
  <si>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</si>
  <si>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</si>
  <si>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</si>
  <si>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</si>
  <si>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</si>
  <si>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</si>
  <si>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</si>
  <si>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</si>
  <si>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</si>
  <si>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</si>
  <si>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</si>
  <si>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</si>
  <si>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</si>
  <si>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</si>
  <si>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</si>
  <si>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</si>
  <si>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</si>
  <si>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</si>
  <si>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</si>
  <si>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</si>
  <si>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</si>
  <si>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</si>
  <si>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</si>
  <si>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</si>
  <si>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</si>
  <si>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</si>
  <si>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</si>
  <si>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</si>
  <si>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</si>
  <si>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</si>
  <si>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</si>
  <si>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</si>
  <si>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</si>
  <si>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</si>
  <si>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</si>
  <si>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</si>
  <si>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</si>
  <si>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</si>
  <si>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</si>
  <si>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</si>
  <si>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</si>
  <si>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</si>
  <si>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</si>
  <si>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</si>
  <si>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</si>
  <si>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</si>
  <si>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</si>
  <si>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</si>
  <si>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</si>
  <si>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</si>
  <si>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</si>
  <si>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</si>
  <si>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</si>
  <si>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</si>
  <si>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</si>
  <si>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</si>
  <si>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</si>
  <si>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</si>
  <si>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</si>
  <si>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</si>
  <si>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</si>
  <si>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</si>
  <si>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</si>
  <si>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</si>
  <si>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</si>
  <si>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</si>
  <si>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</si>
  <si>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</si>
  <si>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</si>
  <si>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</si>
  <si>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</si>
  <si>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</si>
  <si>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</si>
  <si>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</si>
  <si>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</si>
  <si>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</si>
  <si>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</si>
  <si>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</si>
  <si>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</si>
  <si>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</si>
  <si>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</si>
  <si>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</si>
  <si>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</si>
  <si>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</si>
  <si>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</si>
  <si>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</si>
  <si>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</si>
  <si>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</si>
  <si>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</si>
  <si>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</si>
  <si>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</si>
  <si>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</si>
  <si>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</si>
  <si>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</si>
  <si>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</si>
  <si>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</si>
  <si>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</si>
  <si>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</si>
  <si>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</si>
  <si>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</si>
  <si>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</si>
  <si>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</si>
  <si>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</si>
  <si>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</si>
  <si>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</si>
  <si>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</si>
  <si>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</si>
  <si>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</si>
  <si>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</si>
  <si>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</si>
  <si>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</si>
  <si>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</si>
  <si>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</si>
  <si>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</si>
  <si>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</si>
  <si>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</si>
  <si>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</si>
  <si>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</si>
  <si>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</si>
  <si>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</si>
  <si>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</si>
  <si>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</si>
  <si>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</si>
  <si>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</si>
  <si>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</si>
  <si>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</si>
  <si>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</si>
  <si>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</si>
  <si>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</si>
  <si>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</si>
  <si>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</si>
  <si>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</si>
  <si>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</si>
  <si>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</si>
  <si>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</si>
  <si>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</si>
  <si>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</si>
  <si>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</si>
  <si>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</si>
  <si>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</si>
  <si>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</si>
  <si>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</si>
  <si>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</si>
  <si>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</si>
  <si>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</si>
  <si>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</si>
  <si>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</si>
  <si>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</si>
  <si>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</si>
  <si>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</si>
  <si>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</si>
  <si>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</si>
  <si>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</si>
  <si>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</si>
  <si>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</si>
  <si>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</si>
  <si>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</si>
  <si>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</si>
  <si>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</si>
  <si>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</si>
  <si>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</si>
  <si>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</si>
  <si>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</si>
  <si>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</si>
  <si>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</si>
  <si>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</si>
  <si>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</si>
  <si>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</si>
  <si>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</si>
  <si>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</si>
  <si>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</si>
  <si>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</si>
  <si>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</si>
  <si>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</si>
  <si>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</si>
  <si>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</si>
  <si>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</si>
  <si>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</si>
  <si>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</si>
  <si>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</si>
  <si>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</si>
  <si>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</si>
  <si>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</si>
  <si>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</si>
  <si>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</si>
  <si>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</si>
  <si>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</si>
  <si>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</si>
  <si>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</si>
  <si>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</si>
  <si>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</si>
  <si>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</si>
  <si>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</si>
  <si>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</si>
  <si>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</si>
  <si>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</si>
  <si>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</si>
  <si>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</si>
  <si>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</si>
  <si>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</si>
  <si>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</si>
  <si>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</si>
  <si>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</si>
  <si>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</si>
  <si>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</si>
  <si>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</si>
  <si>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</si>
  <si>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</si>
  <si>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</si>
  <si>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</si>
  <si>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</si>
  <si>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</si>
  <si>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</si>
  <si>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</si>
  <si>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</si>
  <si>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</si>
  <si>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</si>
  <si>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</si>
  <si>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</si>
  <si>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</si>
  <si>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</si>
  <si>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</si>
  <si>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</si>
  <si>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</si>
  <si>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</si>
  <si>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</si>
  <si>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</si>
  <si>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</si>
  <si>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</si>
  <si>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</si>
  <si>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</si>
  <si>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</si>
  <si>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</si>
  <si>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</si>
  <si>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</si>
  <si>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</si>
  <si>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</si>
  <si>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</si>
  <si>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</si>
  <si>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</si>
  <si>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</si>
  <si>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</si>
  <si>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</si>
  <si>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</si>
  <si>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</si>
  <si>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</si>
  <si>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</si>
  <si>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</si>
  <si>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</si>
  <si>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</si>
  <si>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</si>
  <si>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</si>
  <si>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</si>
  <si>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</si>
  <si>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</si>
  <si>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</si>
  <si>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</si>
  <si>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</si>
  <si>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</si>
  <si>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</si>
  <si>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</si>
  <si>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</si>
  <si>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</si>
  <si>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</si>
  <si>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</si>
  <si>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</si>
  <si>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</si>
  <si>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</si>
  <si>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</si>
  <si>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</si>
  <si>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</si>
  <si>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</si>
  <si>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</si>
  <si>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</si>
  <si>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</si>
  <si>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</si>
  <si>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</si>
  <si>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</si>
  <si>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</si>
  <si>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</si>
  <si>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</si>
  <si>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</si>
  <si>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</si>
  <si>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</si>
  <si>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</si>
  <si>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</si>
  <si>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</si>
  <si>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</si>
  <si>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</si>
  <si>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</si>
  <si>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</si>
  <si>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</si>
  <si>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</si>
  <si>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</si>
  <si>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</si>
  <si>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</si>
  <si>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</si>
  <si>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</si>
  <si>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</si>
  <si>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</si>
  <si>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</si>
  <si>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</si>
  <si>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</si>
  <si>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</si>
  <si>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</si>
  <si>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</si>
  <si>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</si>
  <si>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</si>
  <si>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</si>
  <si>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</si>
  <si>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</si>
  <si>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</si>
  <si>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</si>
  <si>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</si>
  <si>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</si>
  <si>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</si>
  <si>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</si>
  <si>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</si>
  <si>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</si>
  <si>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</si>
  <si>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</si>
  <si>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</si>
  <si>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</si>
  <si>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</si>
  <si>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</si>
  <si>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</si>
  <si>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</si>
  <si>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</si>
  <si>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</si>
  <si>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</si>
  <si>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</si>
  <si>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</si>
  <si>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</si>
  <si>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</si>
  <si>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</si>
  <si>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</si>
  <si>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</si>
  <si>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</si>
  <si>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</si>
  <si>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</si>
  <si>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</si>
  <si>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</si>
  <si>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</si>
  <si>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</si>
  <si>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</si>
  <si>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</si>
  <si>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</si>
  <si>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</si>
  <si>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</si>
  <si>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</si>
  <si>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</si>
  <si>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</si>
  <si>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</si>
  <si>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</si>
  <si>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</si>
  <si>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</si>
  <si>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</si>
  <si>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</si>
  <si>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</si>
  <si>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</si>
  <si>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</si>
  <si>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</si>
  <si>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</si>
  <si>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</si>
  <si>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</si>
  <si>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</si>
  <si>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</si>
  <si>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</si>
  <si>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</si>
  <si>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</si>
  <si>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</si>
  <si>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</si>
  <si>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</si>
  <si>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</si>
  <si>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</si>
  <si>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</si>
  <si>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</si>
  <si>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</si>
  <si>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</si>
  <si>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</si>
  <si>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</si>
  <si>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</si>
  <si>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</si>
  <si>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</si>
  <si>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</si>
  <si>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</si>
  <si>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</si>
  <si>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</si>
  <si>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</si>
  <si>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</si>
  <si>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</si>
  <si>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</si>
  <si>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</si>
  <si>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</si>
  <si>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</si>
  <si>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</si>
  <si>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</si>
  <si>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</si>
  <si>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</si>
  <si>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</si>
  <si>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</si>
  <si>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</si>
  <si>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</si>
  <si>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</si>
  <si>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</si>
  <si>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</si>
  <si>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</si>
  <si>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</si>
  <si>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</si>
  <si>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</si>
  <si>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</si>
  <si>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</si>
  <si>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</si>
  <si>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</si>
  <si>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</si>
  <si>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</si>
  <si>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</si>
  <si>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</si>
  <si>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</si>
  <si>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</si>
  <si>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</si>
  <si>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</si>
  <si>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</si>
  <si>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</si>
  <si>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</si>
  <si>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</si>
  <si>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</si>
  <si>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</si>
  <si>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</si>
  <si>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</si>
  <si>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</si>
  <si>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</si>
  <si>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</si>
  <si>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</si>
  <si>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</si>
  <si>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</si>
  <si>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</si>
  <si>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</si>
  <si>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</si>
  <si>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</si>
  <si>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</si>
  <si>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</si>
  <si>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</si>
  <si>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</si>
  <si>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</si>
  <si>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</si>
  <si>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</si>
  <si>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</si>
  <si>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</si>
  <si>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</si>
  <si>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</si>
  <si>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</si>
  <si>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</si>
  <si>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</si>
  <si>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</si>
  <si>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</si>
  <si>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</si>
  <si>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</si>
  <si>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</si>
  <si>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</si>
  <si>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</si>
  <si>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</si>
  <si>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</si>
  <si>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</si>
  <si>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</si>
  <si>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</si>
  <si>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</si>
  <si>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</si>
  <si>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</si>
  <si>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</si>
  <si>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</si>
  <si>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</si>
  <si>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</si>
  <si>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</si>
  <si>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</si>
  <si>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</si>
  <si>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</si>
  <si>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</si>
  <si>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</si>
  <si>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</si>
  <si>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</si>
  <si>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</si>
  <si>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</si>
  <si>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</si>
  <si>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</si>
  <si>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</si>
  <si>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</si>
  <si>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</si>
  <si>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</si>
  <si>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</si>
  <si>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</si>
  <si>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</si>
  <si>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</si>
  <si>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</si>
  <si>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</si>
  <si>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</si>
  <si>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</si>
  <si>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</si>
  <si>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</si>
  <si>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</si>
  <si>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</si>
  <si>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</si>
  <si>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</si>
  <si>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</si>
  <si>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</si>
  <si>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</si>
  <si>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</si>
  <si>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</si>
  <si>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</si>
  <si>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</si>
  <si>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</si>
  <si>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</si>
  <si>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</si>
  <si>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</si>
  <si>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</si>
  <si>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</si>
  <si>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</si>
  <si>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</si>
  <si>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</si>
  <si>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</si>
  <si>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</si>
  <si>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</si>
  <si>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</si>
  <si>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</si>
  <si>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</si>
  <si>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</si>
  <si>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</si>
  <si>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</si>
  <si>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</si>
  <si>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</si>
  <si>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</si>
  <si>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</si>
  <si>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</si>
  <si>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</si>
  <si>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</si>
  <si>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</si>
  <si>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</si>
  <si>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</si>
  <si>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</si>
  <si>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</si>
  <si>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</si>
  <si>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</si>
  <si>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</si>
  <si>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</si>
  <si>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</si>
  <si>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</si>
  <si>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</si>
  <si>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</si>
  <si>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</si>
  <si>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</si>
  <si>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</si>
  <si>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</si>
  <si>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</si>
  <si>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</si>
  <si>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</si>
  <si>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</si>
  <si>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</si>
  <si>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</si>
  <si>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</si>
  <si>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</si>
  <si>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</si>
  <si>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</si>
  <si>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</si>
  <si>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</si>
  <si>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</si>
  <si>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</si>
  <si>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</si>
  <si>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</si>
  <si>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</si>
  <si>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</si>
  <si>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</si>
  <si>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</si>
  <si>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</si>
  <si>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</si>
  <si>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</si>
  <si>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</si>
  <si>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</si>
  <si>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</si>
  <si>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</si>
  <si>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</si>
  <si>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</si>
  <si>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</si>
  <si>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</si>
  <si>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</si>
  <si>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</si>
  <si>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</si>
  <si>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</si>
  <si>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</si>
  <si>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</si>
  <si>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</si>
  <si>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</si>
  <si>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</si>
  <si>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</si>
  <si>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</si>
  <si>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</si>
  <si>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</si>
  <si>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</si>
  <si>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</si>
  <si>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</si>
  <si>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</si>
  <si>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</si>
  <si>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</si>
  <si>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</si>
  <si>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</si>
  <si>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</si>
  <si>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</si>
  <si>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</si>
  <si>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</si>
  <si>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</si>
  <si>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</si>
  <si>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</si>
  <si>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</si>
  <si>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</si>
  <si>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</si>
  <si>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</si>
  <si>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</si>
  <si>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</si>
  <si>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</si>
  <si>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</si>
  <si>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</si>
  <si>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</si>
  <si>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</si>
  <si>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</si>
  <si>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</si>
  <si>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</si>
  <si>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</si>
  <si>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</si>
  <si>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</si>
  <si>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</si>
  <si>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</si>
  <si>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</si>
  <si>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</si>
  <si>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</si>
  <si>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</si>
  <si>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</si>
  <si>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</si>
  <si>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</si>
  <si>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</si>
  <si>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</si>
  <si>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</si>
  <si>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</si>
  <si>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</si>
  <si>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</si>
  <si>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</si>
  <si>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</si>
  <si>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</si>
  <si>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</si>
  <si>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</si>
  <si>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</si>
  <si>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</si>
  <si>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</si>
  <si>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</si>
  <si>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</si>
  <si>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</si>
  <si>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</si>
  <si>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</si>
  <si>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</si>
  <si>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</si>
  <si>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</si>
  <si>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</si>
  <si>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</si>
  <si>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</si>
  <si>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</si>
  <si>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</si>
  <si>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</si>
  <si>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</si>
  <si>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</si>
  <si>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</si>
  <si>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</si>
  <si>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</si>
  <si>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</si>
  <si>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</si>
  <si>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</si>
  <si>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</si>
  <si>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</si>
  <si>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</si>
  <si>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</si>
  <si>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</si>
  <si>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</si>
  <si>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</si>
  <si>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</si>
  <si>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</si>
  <si>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</si>
  <si>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</si>
  <si>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</si>
  <si>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</si>
  <si>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</si>
  <si>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</si>
  <si>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</si>
  <si>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</si>
  <si>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</si>
  <si>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</si>
  <si>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</si>
  <si>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</si>
  <si>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</si>
  <si>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</si>
  <si>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</si>
  <si>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</si>
  <si>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</si>
  <si>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</si>
  <si>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</si>
  <si>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</si>
  <si>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</si>
  <si>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</si>
  <si>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</si>
  <si>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</si>
  <si>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</si>
  <si>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</si>
  <si>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</si>
  <si>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</si>
  <si>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</si>
  <si>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</si>
  <si>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</si>
  <si>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</si>
  <si>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</si>
  <si>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</si>
  <si>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</si>
  <si>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</si>
  <si>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</si>
  <si>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</si>
  <si>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</si>
  <si>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</si>
  <si>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</si>
  <si>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</si>
  <si>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</si>
  <si>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</si>
  <si>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</si>
  <si>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</si>
  <si>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</si>
  <si>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</si>
  <si>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</si>
  <si>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</si>
  <si>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</si>
  <si>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</si>
  <si>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</si>
  <si>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</si>
  <si>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</si>
  <si>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</si>
  <si>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</si>
  <si>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</si>
  <si>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</si>
  <si>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</si>
  <si>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</si>
  <si>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</si>
  <si>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</si>
  <si>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</si>
  <si>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</si>
  <si>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</si>
  <si>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</si>
  <si>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</si>
  <si>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</si>
  <si>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</si>
  <si>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</si>
  <si>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</si>
  <si>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</si>
  <si>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</si>
  <si>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</si>
  <si>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</si>
  <si>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</si>
  <si>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</si>
  <si>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</si>
  <si>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</si>
  <si>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</si>
  <si>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</si>
  <si>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</si>
  <si>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</si>
  <si>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</si>
  <si>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</si>
  <si>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</si>
  <si>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</si>
  <si>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</si>
  <si>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</si>
  <si>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</si>
  <si>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</si>
  <si>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</si>
  <si>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</si>
  <si>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</si>
  <si>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</si>
  <si>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</si>
  <si>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</si>
  <si>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</si>
  <si>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</si>
  <si>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</si>
  <si>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</si>
  <si>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</si>
  <si>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</si>
  <si>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</si>
  <si>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</si>
  <si>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</si>
  <si>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</si>
  <si>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</si>
  <si>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</si>
  <si>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</si>
  <si>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</si>
  <si>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</si>
  <si>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</si>
  <si>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</si>
  <si>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</si>
  <si>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</si>
  <si>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</si>
  <si>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</si>
  <si>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</si>
  <si>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</si>
  <si>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</si>
  <si>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</si>
  <si>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</si>
  <si>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</si>
  <si>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</si>
  <si>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</si>
  <si>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</si>
  <si>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</si>
  <si>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</si>
  <si>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</si>
  <si>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</si>
  <si>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</si>
  <si>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</si>
  <si>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</si>
  <si>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</si>
  <si>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</si>
  <si>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</si>
  <si>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</si>
  <si>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</si>
  <si>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</si>
  <si>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</si>
  <si>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</si>
  <si>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</si>
  <si>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</si>
  <si>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</si>
  <si>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</si>
  <si>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</si>
  <si>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</si>
  <si>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</si>
  <si>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</si>
  <si>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</si>
  <si>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</si>
  <si>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</si>
  <si>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</si>
  <si>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</si>
  <si>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</si>
  <si>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</si>
  <si>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</si>
  <si>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</si>
  <si>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</si>
  <si>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</si>
  <si>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</si>
  <si>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</si>
  <si>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</si>
  <si>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</si>
  <si>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</si>
  <si>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</si>
  <si>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</si>
  <si>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</si>
  <si>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</si>
  <si>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</si>
  <si>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</si>
  <si>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</si>
  <si>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</si>
  <si>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</si>
  <si>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</si>
  <si>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</si>
  <si>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</si>
  <si>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</si>
  <si>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</si>
  <si>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</si>
  <si>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</si>
  <si>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</si>
  <si>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</si>
  <si>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</si>
  <si>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</si>
  <si>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</si>
  <si>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</si>
  <si>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</si>
  <si>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</si>
  <si>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</si>
  <si>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</si>
  <si>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</si>
  <si>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</si>
  <si>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</si>
  <si>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</si>
  <si>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</si>
  <si>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</si>
  <si>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</si>
  <si>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</si>
  <si>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</si>
  <si>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</si>
  <si>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</si>
  <si>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</si>
  <si>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</si>
  <si>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</si>
  <si>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</si>
  <si>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</si>
  <si>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</si>
  <si>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</si>
  <si>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</si>
  <si>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</si>
  <si>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</si>
  <si>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</si>
  <si>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</si>
  <si>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</si>
  <si>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</si>
  <si>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</si>
  <si>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</si>
  <si>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</si>
  <si>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</si>
  <si>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</si>
  <si>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</si>
  <si>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</si>
  <si>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</si>
  <si>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</si>
  <si>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</si>
  <si>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</si>
  <si>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</si>
  <si>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</si>
  <si>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</si>
  <si>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</si>
  <si>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</si>
  <si>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</si>
  <si>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</si>
  <si>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</si>
  <si>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</si>
  <si>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</si>
  <si>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</si>
  <si>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</si>
  <si>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</si>
  <si>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</si>
  <si>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</si>
  <si>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</si>
  <si>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</si>
  <si>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</si>
  <si>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</si>
  <si>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</si>
  <si>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</si>
  <si>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</si>
  <si>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</si>
  <si>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</si>
  <si>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</si>
  <si>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</si>
  <si>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</si>
  <si>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</si>
  <si>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</si>
  <si>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</si>
  <si>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</si>
  <si>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</si>
  <si>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</si>
  <si>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</si>
  <si>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</si>
  <si>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</si>
  <si>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</si>
  <si>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</si>
  <si>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</si>
  <si>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</si>
  <si>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</si>
  <si>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</si>
  <si>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</si>
  <si>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</si>
  <si>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</si>
  <si>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</si>
  <si>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</si>
  <si>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</si>
  <si>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</si>
  <si>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</si>
  <si>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</si>
  <si>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</si>
  <si>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</si>
  <si>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</si>
  <si>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</si>
  <si>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</si>
  <si>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</si>
  <si>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</si>
  <si>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</si>
  <si>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</si>
  <si>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</si>
  <si>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</si>
  <si>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</si>
  <si>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</si>
  <si>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</si>
  <si>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</si>
  <si>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</si>
  <si>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</si>
  <si>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</si>
  <si>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</si>
  <si>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</si>
  <si>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</si>
  <si>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</si>
  <si>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</si>
  <si>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</si>
  <si>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</si>
  <si>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</si>
  <si>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</si>
  <si>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</si>
  <si>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</si>
  <si>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</si>
  <si>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</si>
  <si>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</si>
  <si>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</si>
  <si>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</si>
  <si>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</si>
  <si>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</si>
  <si>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</si>
  <si>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</si>
  <si>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</si>
  <si>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</si>
  <si>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</si>
  <si>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</si>
  <si>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</si>
  <si>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</si>
  <si>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</si>
  <si>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</si>
  <si>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</si>
  <si>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</si>
  <si>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</si>
  <si>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</si>
  <si>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</si>
  <si>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</si>
  <si>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</si>
  <si>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</si>
  <si>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</si>
  <si>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</si>
  <si>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</si>
  <si>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</si>
  <si>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</si>
  <si>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</si>
  <si>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</si>
  <si>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</si>
  <si>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</si>
  <si>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</si>
  <si>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</si>
  <si>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</si>
  <si>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</si>
  <si>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</si>
  <si>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</si>
  <si>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</si>
  <si>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</si>
  <si>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</si>
  <si>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</si>
  <si>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</si>
  <si>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</si>
  <si>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</si>
  <si>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</si>
  <si>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</si>
  <si>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</si>
  <si>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</si>
  <si>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</si>
  <si>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</si>
  <si>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</si>
  <si>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</si>
  <si>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</si>
  <si>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</si>
  <si>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</si>
  <si>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</si>
  <si>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</si>
  <si>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</si>
  <si>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</si>
  <si>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</si>
  <si>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</si>
  <si>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</si>
  <si>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</si>
  <si>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</si>
  <si>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</si>
  <si>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</si>
  <si>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</si>
  <si>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</si>
  <si>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</si>
  <si>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</si>
  <si>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</si>
  <si>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</si>
  <si>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</si>
  <si>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</si>
  <si>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</si>
  <si>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</si>
  <si>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</si>
  <si>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</si>
  <si>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</si>
  <si>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</si>
  <si>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</si>
  <si>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</si>
  <si>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</si>
  <si>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</si>
  <si>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</si>
  <si>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</si>
  <si>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</si>
  <si>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</si>
  <si>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</si>
  <si>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</si>
  <si>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</si>
  <si>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</si>
  <si>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</si>
  <si>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</si>
  <si>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</si>
  <si>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</si>
  <si>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</si>
  <si>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</si>
  <si>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</si>
  <si>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</si>
  <si>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</si>
  <si>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</si>
  <si>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</si>
  <si>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</si>
  <si>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</si>
  <si>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</si>
  <si>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</si>
  <si>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</si>
  <si>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</si>
  <si>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</si>
  <si>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</si>
  <si>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</si>
  <si>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</si>
  <si>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</si>
  <si>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</si>
  <si>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</si>
  <si>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</si>
  <si>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</si>
  <si>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</si>
  <si>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</si>
  <si>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</si>
  <si>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</si>
  <si>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</si>
  <si>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</si>
  <si>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</si>
  <si>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</si>
  <si>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</si>
  <si>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</si>
  <si>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</si>
  <si>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</si>
  <si>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</si>
  <si>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</si>
  <si>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</si>
  <si>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</si>
  <si>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</si>
  <si>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</si>
  <si>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</si>
  <si>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</si>
  <si>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</si>
  <si>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</si>
  <si>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</si>
  <si>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</si>
  <si>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</si>
  <si>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</si>
  <si>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</si>
  <si>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</si>
  <si>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</si>
  <si>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</si>
  <si>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</si>
  <si>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</si>
  <si>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</si>
  <si>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</si>
  <si>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</si>
  <si>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</si>
  <si>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</si>
  <si>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</si>
  <si>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</si>
  <si>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</si>
  <si>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</si>
  <si>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</si>
  <si>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</si>
  <si>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</si>
  <si>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</si>
  <si>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</si>
  <si>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</si>
  <si>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</si>
  <si>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</si>
  <si>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</si>
  <si>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</si>
  <si>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</si>
  <si>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</si>
  <si>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</si>
  <si>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</si>
  <si>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</si>
  <si>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</si>
  <si>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</si>
  <si>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</si>
  <si>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</si>
  <si>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</si>
  <si>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</si>
  <si>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</si>
  <si>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</si>
  <si>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</si>
  <si>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</si>
  <si>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</si>
  <si>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</si>
  <si>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</si>
  <si>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</si>
  <si>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</si>
  <si>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</si>
  <si>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</si>
  <si>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</si>
  <si>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</si>
  <si>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</si>
  <si>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</si>
  <si>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</si>
  <si>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</si>
  <si>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</si>
  <si>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</si>
  <si>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</si>
  <si>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</si>
  <si>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</si>
  <si>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</si>
  <si>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</si>
  <si>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</si>
  <si>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</si>
  <si>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</si>
  <si>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</si>
  <si>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</si>
  <si>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</si>
  <si>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</si>
  <si>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</si>
  <si>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</si>
  <si>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</si>
  <si>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</si>
  <si>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</si>
  <si>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</si>
  <si>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</si>
  <si>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</si>
  <si>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</si>
  <si>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</si>
  <si>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</si>
  <si>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</si>
  <si>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</si>
  <si>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</si>
  <si>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</si>
  <si>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</si>
  <si>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</si>
  <si>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</si>
  <si>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</si>
  <si>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</si>
  <si>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</si>
  <si>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</si>
  <si>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</si>
  <si>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</si>
  <si>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</si>
  <si>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</si>
  <si>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</si>
  <si>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</si>
  <si>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</si>
  <si>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</si>
  <si>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</si>
  <si>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</si>
  <si>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</si>
  <si>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</si>
  <si>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</si>
  <si>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</si>
  <si>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</si>
  <si>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</si>
  <si>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</si>
  <si>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</si>
  <si>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</si>
  <si>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</si>
  <si>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</si>
  <si>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</si>
  <si>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</si>
  <si>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</si>
  <si>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</si>
  <si>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</si>
  <si>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</si>
  <si>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</si>
  <si>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</si>
  <si>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</si>
  <si>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</si>
  <si>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</si>
  <si>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</si>
  <si>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</si>
  <si>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</si>
  <si>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</si>
  <si>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</si>
  <si>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</si>
  <si>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</si>
  <si>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</si>
  <si>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</si>
  <si>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</si>
  <si>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</si>
  <si>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</si>
  <si>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</si>
  <si>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</si>
  <si>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</si>
  <si>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</si>
  <si>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</si>
  <si>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</si>
  <si>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</si>
  <si>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</si>
  <si>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</si>
  <si>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</si>
  <si>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</si>
  <si>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</si>
  <si>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</si>
  <si>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</si>
  <si>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</si>
  <si>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</si>
  <si>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</si>
  <si>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</si>
  <si>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</si>
  <si>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</si>
  <si>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</si>
  <si>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</si>
  <si>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</si>
  <si>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</si>
  <si>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</si>
  <si>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</si>
  <si>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</si>
  <si>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</si>
  <si>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</si>
  <si>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</si>
  <si>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</si>
  <si>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</si>
  <si>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</si>
  <si>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</si>
  <si>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</si>
  <si>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</si>
  <si>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</si>
  <si>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</si>
  <si>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</si>
  <si>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</si>
  <si>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</si>
  <si>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</si>
  <si>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</si>
  <si>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</si>
  <si>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</si>
  <si>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</si>
  <si>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</si>
  <si>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</si>
  <si>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</si>
  <si>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</si>
  <si>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</si>
  <si>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</si>
  <si>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</si>
  <si>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</si>
  <si>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</si>
  <si>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</si>
  <si>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</si>
  <si>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</si>
  <si>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</si>
  <si>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</si>
  <si>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</si>
  <si>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</si>
  <si>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</si>
  <si>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</si>
  <si>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</si>
  <si>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</si>
  <si>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</si>
  <si>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</si>
  <si>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</si>
  <si>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</si>
  <si>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</si>
  <si>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</si>
  <si>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</si>
  <si>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</si>
  <si>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</si>
  <si>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</si>
  <si>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</si>
  <si>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</si>
  <si>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</si>
  <si>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</si>
  <si>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</si>
  <si>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</si>
  <si>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</si>
  <si>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</si>
  <si>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</si>
  <si>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</si>
  <si>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</si>
  <si>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</si>
  <si>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</si>
  <si>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</si>
  <si>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</si>
  <si>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</si>
  <si>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</si>
  <si>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</si>
  <si>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</si>
  <si>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</si>
  <si>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</si>
  <si>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</si>
  <si>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</si>
  <si>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</si>
  <si>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</si>
  <si>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</si>
  <si>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</si>
  <si>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</si>
  <si>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</si>
  <si>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</si>
  <si>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</si>
  <si>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</si>
  <si>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</si>
  <si>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</si>
  <si>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</si>
  <si>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</si>
  <si>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</si>
  <si>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</si>
  <si>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</si>
  <si>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</si>
  <si>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</si>
  <si>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</si>
  <si>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</si>
  <si>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</si>
  <si>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</si>
  <si>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</si>
  <si>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</si>
  <si>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</si>
  <si>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</si>
  <si>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</si>
  <si>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</si>
  <si>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</si>
  <si>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</si>
  <si>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</si>
  <si>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</si>
  <si>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</si>
  <si>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</si>
  <si>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</si>
  <si>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</si>
  <si>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</si>
  <si>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</si>
  <si>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</si>
  <si>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</si>
  <si>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</si>
  <si>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</si>
  <si>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</si>
  <si>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</si>
  <si>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</si>
  <si>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</si>
  <si>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</si>
  <si>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</si>
  <si>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</si>
  <si>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</si>
  <si>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</si>
  <si>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</si>
  <si>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</si>
  <si>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</si>
  <si>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</si>
  <si>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</si>
  <si>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</si>
  <si>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</si>
  <si>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</si>
  <si>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</si>
  <si>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</si>
  <si>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</si>
  <si>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</si>
  <si>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</si>
  <si>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</si>
  <si>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</si>
  <si>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</si>
  <si>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</si>
  <si>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</si>
  <si>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</si>
  <si>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</si>
  <si>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</si>
  <si>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</si>
  <si>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</si>
  <si>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</si>
  <si>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</si>
  <si>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</si>
  <si>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</si>
  <si>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</si>
  <si>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</si>
  <si>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</si>
  <si>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</si>
  <si>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</si>
  <si>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</si>
  <si>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</si>
  <si>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</si>
  <si>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</si>
  <si>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</si>
  <si>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</si>
  <si>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</si>
  <si>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</si>
  <si>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</si>
  <si>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</si>
  <si>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</si>
  <si>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</si>
  <si>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</si>
  <si>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</si>
  <si>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</si>
  <si>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</si>
  <si>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</si>
  <si>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</si>
  <si>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</si>
  <si>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</si>
  <si>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</si>
  <si>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</si>
  <si>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</si>
  <si>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</si>
  <si>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</si>
  <si>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</si>
  <si>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</si>
  <si>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</si>
  <si>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</si>
  <si>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</si>
  <si>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</si>
  <si>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</si>
  <si>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</si>
  <si>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</si>
  <si>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</si>
  <si>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</si>
  <si>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</si>
  <si>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</si>
  <si>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</si>
  <si>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</si>
  <si>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</si>
  <si>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</si>
  <si>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</si>
  <si>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</si>
  <si>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</si>
  <si>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</si>
  <si>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</si>
  <si>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</si>
  <si>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</si>
  <si>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</si>
  <si>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</si>
  <si>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</si>
  <si>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</si>
  <si>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</si>
  <si>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</si>
  <si>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</si>
  <si>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</si>
  <si>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</si>
  <si>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</si>
  <si>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</si>
  <si>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</si>
  <si>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</si>
  <si>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</si>
  <si>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</si>
  <si>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</si>
  <si>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</si>
  <si>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</si>
  <si>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</si>
  <si>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</si>
  <si>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</si>
  <si>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</si>
  <si>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</si>
  <si>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</si>
  <si>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</si>
  <si>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</si>
  <si>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</si>
  <si>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</si>
  <si>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</si>
  <si>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</si>
  <si>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</si>
  <si>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</si>
  <si>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</si>
  <si>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</si>
  <si>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</si>
  <si>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</si>
  <si>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</si>
  <si>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</si>
  <si>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</si>
  <si>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</si>
  <si>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</si>
  <si>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</si>
  <si>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</si>
  <si>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</si>
  <si>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</si>
  <si>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</si>
  <si>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</si>
  <si>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</si>
  <si>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</si>
  <si>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</si>
  <si>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</si>
  <si>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</si>
  <si>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</si>
  <si>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</si>
  <si>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</si>
  <si>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</si>
  <si>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</si>
  <si>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</si>
  <si>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</si>
  <si>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</si>
  <si>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</si>
  <si>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</si>
  <si>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</si>
  <si>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</si>
  <si>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</si>
  <si>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</si>
  <si>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</si>
  <si>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</si>
  <si>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</si>
  <si>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</si>
  <si>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</si>
  <si>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</si>
  <si>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</si>
  <si>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</si>
  <si>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</si>
  <si>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</si>
  <si>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</si>
  <si>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</si>
  <si>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</si>
  <si>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</si>
  <si>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</si>
  <si>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</si>
  <si>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</si>
  <si>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</si>
  <si>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</si>
  <si>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</si>
  <si>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</si>
  <si>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</si>
  <si>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</si>
  <si>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</si>
  <si>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</si>
  <si>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</si>
  <si>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</si>
  <si>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</si>
  <si>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</si>
  <si>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</si>
  <si>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</si>
  <si>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</si>
  <si>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</si>
  <si>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</si>
  <si>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</si>
  <si>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</si>
  <si>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</si>
  <si>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</si>
  <si>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</si>
  <si>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</si>
  <si>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</si>
  <si>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</si>
  <si>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</si>
  <si>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</si>
  <si>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</si>
  <si>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</si>
  <si>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</si>
  <si>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</si>
  <si>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</si>
  <si>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</si>
  <si>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</si>
  <si>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</si>
  <si>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</si>
  <si>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</si>
  <si>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</si>
  <si>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</si>
  <si>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</si>
  <si>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</si>
  <si>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</si>
  <si>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</si>
  <si>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</si>
  <si>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</si>
  <si>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</si>
  <si>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</si>
  <si>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</si>
  <si>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</si>
  <si>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</si>
  <si>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</si>
  <si>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</si>
  <si>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</si>
  <si>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</si>
  <si>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</si>
  <si>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</si>
  <si>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</si>
  <si>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</si>
  <si>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</si>
  <si>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</si>
  <si>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</si>
  <si>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</si>
  <si>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</si>
  <si>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</si>
  <si>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</si>
  <si>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</si>
  <si>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</si>
  <si>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</si>
  <si>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</si>
  <si>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</si>
  <si>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</si>
  <si>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</si>
  <si>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</si>
  <si>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</si>
  <si>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</si>
  <si>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</si>
  <si>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</si>
  <si>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</si>
  <si>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</si>
  <si>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</si>
  <si>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</si>
  <si>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</si>
  <si>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</si>
  <si>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</si>
  <si>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</si>
  <si>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</si>
  <si>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</si>
  <si>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</si>
  <si>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</si>
  <si>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</si>
  <si>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</si>
  <si>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</si>
  <si>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</si>
  <si>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</si>
  <si>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</si>
  <si>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</si>
  <si>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</si>
  <si>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</si>
  <si>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</si>
  <si>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</si>
  <si>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</si>
  <si>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</si>
  <si>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</si>
  <si>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</si>
  <si>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</si>
  <si>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</si>
  <si>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</si>
  <si>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</si>
  <si>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</si>
  <si>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</si>
  <si>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</si>
  <si>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</si>
  <si>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</si>
  <si>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</si>
  <si>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</si>
  <si>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</si>
  <si>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</si>
  <si>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</si>
  <si>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</si>
  <si>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</si>
  <si>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</si>
  <si>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</si>
  <si>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</si>
  <si>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</si>
  <si>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</si>
  <si>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</si>
  <si>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</si>
  <si>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</si>
  <si>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</si>
  <si>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</si>
  <si>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</si>
  <si>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</si>
  <si>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</si>
  <si>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</si>
  <si>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</si>
  <si>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</si>
  <si>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</si>
  <si>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</si>
  <si>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</si>
  <si>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</si>
  <si>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</si>
  <si>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</si>
  <si>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</si>
  <si>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</si>
  <si>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</si>
  <si>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</si>
  <si>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</si>
  <si>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</si>
  <si>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</si>
  <si>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</si>
  <si>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</si>
  <si>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</si>
  <si>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</si>
  <si>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</si>
  <si>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</si>
  <si>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</si>
  <si>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</si>
  <si>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</si>
  <si>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</si>
  <si>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</si>
  <si>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</si>
  <si>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</si>
  <si>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</si>
  <si>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</si>
  <si>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</si>
  <si>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</si>
  <si>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</si>
  <si>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</si>
  <si>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</si>
  <si>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</si>
  <si>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</si>
  <si>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</si>
  <si>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</si>
  <si>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</si>
  <si>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</si>
  <si>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</si>
  <si>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</si>
  <si>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</si>
  <si>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</si>
  <si>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</si>
  <si>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</si>
  <si>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</si>
  <si>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</si>
  <si>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</si>
  <si>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</si>
  <si>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</si>
  <si>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</si>
  <si>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</si>
  <si>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</si>
  <si>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</si>
  <si>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</si>
  <si>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</si>
  <si>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</si>
  <si>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</si>
  <si>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</si>
  <si>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</si>
  <si>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</si>
  <si>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</si>
  <si>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</si>
  <si>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</si>
  <si>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</si>
  <si>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</si>
  <si>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</si>
  <si>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</si>
  <si>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</si>
  <si>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</si>
  <si>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</si>
  <si>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</si>
  <si>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</si>
  <si>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</si>
  <si>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</si>
  <si>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</si>
  <si>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</si>
  <si>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</si>
  <si>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</si>
  <si>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</si>
  <si>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</si>
  <si>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</si>
  <si>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</si>
  <si>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</si>
  <si>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</si>
  <si>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</si>
  <si>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</si>
  <si>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</si>
  <si>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</si>
  <si>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</si>
  <si>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</si>
  <si>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</si>
  <si>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</si>
  <si>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</si>
  <si>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</si>
  <si>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</si>
  <si>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</si>
  <si>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</si>
  <si>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</si>
  <si>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</si>
  <si>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</si>
  <si>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</si>
  <si>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</si>
  <si>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</si>
  <si>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</si>
  <si>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</si>
  <si>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</si>
  <si>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</si>
  <si>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</si>
  <si>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</si>
  <si>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</si>
  <si>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</si>
  <si>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</si>
  <si>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</si>
  <si>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</si>
  <si>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</si>
  <si>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</si>
  <si>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</si>
  <si>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</si>
  <si>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</si>
  <si>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</si>
  <si>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</si>
  <si>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</si>
  <si>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</si>
  <si>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</si>
  <si>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</si>
  <si>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</si>
  <si>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</si>
  <si>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</si>
  <si>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</si>
  <si>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</si>
  <si>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</si>
  <si>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</si>
  <si>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</si>
  <si>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</si>
  <si>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</si>
  <si>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</si>
  <si>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</si>
  <si>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</si>
  <si>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</si>
  <si>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</si>
  <si>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</si>
  <si>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</si>
  <si>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</si>
  <si>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</si>
  <si>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</si>
  <si>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</si>
  <si>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</si>
  <si>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</si>
  <si>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</si>
  <si>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</si>
  <si>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</si>
  <si>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</si>
  <si>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</si>
  <si>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</si>
  <si>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</si>
  <si>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</si>
  <si>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</si>
  <si>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</si>
  <si>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</si>
  <si>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</si>
  <si>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</si>
  <si>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</si>
  <si>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</si>
  <si>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</si>
  <si>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</si>
  <si>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</si>
  <si>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</si>
  <si>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</si>
  <si>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</si>
  <si>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</si>
  <si>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</si>
  <si>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</si>
  <si>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</si>
  <si>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</si>
  <si>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</si>
  <si>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</si>
  <si>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</si>
  <si>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</si>
  <si>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</si>
  <si>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</si>
  <si>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</si>
  <si>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</si>
  <si>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</si>
  <si>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</si>
  <si>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</si>
  <si>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</si>
  <si>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</si>
  <si>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</si>
  <si>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</si>
  <si>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</si>
  <si>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</si>
  <si>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</si>
  <si>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</si>
  <si>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</si>
  <si>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</si>
  <si>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</si>
  <si>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</si>
  <si>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</si>
  <si>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</si>
  <si>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</si>
  <si>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</si>
  <si>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</si>
  <si>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</si>
  <si>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</si>
  <si>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</si>
  <si>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</si>
  <si>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</si>
  <si>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</si>
  <si>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</si>
  <si>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</si>
  <si>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</si>
  <si>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</si>
  <si>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</si>
  <si>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</si>
  <si>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</si>
  <si>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</si>
  <si>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</si>
  <si>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</si>
  <si>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</si>
  <si>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</si>
  <si>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</si>
  <si>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</si>
  <si>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</si>
  <si>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</si>
  <si>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</si>
  <si>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</si>
  <si>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</si>
  <si>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</si>
  <si>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</si>
  <si>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</si>
  <si>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</si>
  <si>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</si>
  <si>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</si>
  <si>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</si>
  <si>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</si>
  <si>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</si>
  <si>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</si>
  <si>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</si>
  <si>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</si>
  <si>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</si>
  <si>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</si>
  <si>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</si>
  <si>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</si>
  <si>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</si>
  <si>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</si>
  <si>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</si>
  <si>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</si>
  <si>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</si>
  <si>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</si>
  <si>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</si>
  <si>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</si>
  <si>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</si>
  <si>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</si>
  <si>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</si>
  <si>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</si>
  <si>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</si>
  <si>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</si>
  <si>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</si>
  <si>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</si>
  <si>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</si>
  <si>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</si>
  <si>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</si>
  <si>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</si>
  <si>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</si>
  <si>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</si>
  <si>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</si>
  <si>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</si>
  <si>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</si>
  <si>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</si>
  <si>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</si>
  <si>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</si>
  <si>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</si>
  <si>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</si>
  <si>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</si>
  <si>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</si>
  <si>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</si>
  <si>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</si>
  <si>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</si>
  <si>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</si>
  <si>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</si>
  <si>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</si>
  <si>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</si>
  <si>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</si>
  <si>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</si>
  <si>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</si>
  <si>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</si>
  <si>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</si>
  <si>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</si>
  <si>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</si>
  <si>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</si>
  <si>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</si>
  <si>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</si>
  <si>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</si>
  <si>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</si>
  <si>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</si>
  <si>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</si>
  <si>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</si>
  <si>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</si>
  <si>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</si>
  <si>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</si>
  <si>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</si>
  <si>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</si>
  <si>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</si>
  <si>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</si>
  <si>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</si>
  <si>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</si>
  <si>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</si>
  <si>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</si>
  <si>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</si>
  <si>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</si>
  <si>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</si>
  <si>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</si>
  <si>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</si>
  <si>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</si>
  <si>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</si>
  <si>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</si>
  <si>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</si>
  <si>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</si>
  <si>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</si>
  <si>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</si>
  <si>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</si>
  <si>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</si>
  <si>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</si>
  <si>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</si>
  <si>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</si>
  <si>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</si>
  <si>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</si>
  <si>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</si>
  <si>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</si>
  <si>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</si>
  <si>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</si>
  <si>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</si>
  <si>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</si>
  <si>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</si>
  <si>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</si>
  <si>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</si>
  <si>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</si>
  <si>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</si>
  <si>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</si>
  <si>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</si>
  <si>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</si>
  <si>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</si>
  <si>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</si>
  <si>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</si>
  <si>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</si>
  <si>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</si>
  <si>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</si>
  <si>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</si>
  <si>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</si>
  <si>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</si>
  <si>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</si>
  <si>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</si>
  <si>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</si>
  <si>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</si>
  <si>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</si>
  <si>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</si>
  <si>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</si>
  <si>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</si>
  <si>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</si>
  <si>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</si>
  <si>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</si>
  <si>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</si>
  <si>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</si>
  <si>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</si>
  <si>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</si>
  <si>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</si>
  <si>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</si>
  <si>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</si>
  <si>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</si>
  <si>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</si>
  <si>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</si>
  <si>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</si>
  <si>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</si>
  <si>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</si>
  <si>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</si>
  <si>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</si>
  <si>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</si>
  <si>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</si>
  <si>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</si>
  <si>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</si>
  <si>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</si>
  <si>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</si>
  <si>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</si>
  <si>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</si>
  <si>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</si>
  <si>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</si>
  <si>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</si>
  <si>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</si>
  <si>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</si>
  <si>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</si>
  <si>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</si>
  <si>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</si>
  <si>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</si>
  <si>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</si>
  <si>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</si>
  <si>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</si>
  <si>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</si>
  <si>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</si>
  <si>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</si>
  <si>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</si>
  <si>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</si>
  <si>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</si>
  <si>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</si>
  <si>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</si>
  <si>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</si>
  <si>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</si>
  <si>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</si>
  <si>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</si>
  <si>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</si>
  <si>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</si>
  <si>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</si>
  <si>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</si>
  <si>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</si>
  <si>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</si>
  <si>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</si>
  <si>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</si>
  <si>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</si>
  <si>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</si>
  <si>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</si>
  <si>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</si>
  <si>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</si>
  <si>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</si>
  <si>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</si>
  <si>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</si>
  <si>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</si>
  <si>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</si>
  <si>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</si>
  <si>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</si>
  <si>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</si>
  <si>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</si>
  <si>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</si>
  <si>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</si>
  <si>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</si>
  <si>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</si>
  <si>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</si>
  <si>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</si>
  <si>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</si>
  <si>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</si>
  <si>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</si>
  <si>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</si>
  <si>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</si>
  <si>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</si>
  <si>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</si>
  <si>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</si>
  <si>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</si>
  <si>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</si>
  <si>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</si>
  <si>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</si>
  <si>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</si>
  <si>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</si>
  <si>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</si>
  <si>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</si>
  <si>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</si>
  <si>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</si>
  <si>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</si>
  <si>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</si>
  <si>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</si>
  <si>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</si>
  <si>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</si>
  <si>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</si>
  <si>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</si>
  <si>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</si>
  <si>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</si>
  <si>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</si>
  <si>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</si>
  <si>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</si>
  <si>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</si>
  <si>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</si>
  <si>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</si>
  <si>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</si>
  <si>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</si>
  <si>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</si>
  <si>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</si>
  <si>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</si>
  <si>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</si>
  <si>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</si>
  <si>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</si>
  <si>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</si>
  <si>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</si>
  <si>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</si>
  <si>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</si>
  <si>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</si>
  <si>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</si>
  <si>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</si>
  <si>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</si>
  <si>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</si>
  <si>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</si>
  <si>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</si>
  <si>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</si>
  <si>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</si>
  <si>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</si>
  <si>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</si>
  <si>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</si>
  <si>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</si>
  <si>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</si>
  <si>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</si>
  <si>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</si>
  <si>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</si>
  <si>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</si>
  <si>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</si>
  <si>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</si>
  <si>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</si>
  <si>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</si>
  <si>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</si>
  <si>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</si>
  <si>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</si>
  <si>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</si>
  <si>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</si>
  <si>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</si>
  <si>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</si>
  <si>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</si>
  <si>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</si>
  <si>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</si>
  <si>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</si>
  <si>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</si>
  <si>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</si>
  <si>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</si>
  <si>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</si>
  <si>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</si>
  <si>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</si>
  <si>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</si>
  <si>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</si>
  <si>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</si>
  <si>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</si>
  <si>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</si>
  <si>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</si>
  <si>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</si>
  <si>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</si>
  <si>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</si>
  <si>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</si>
  <si>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</si>
  <si>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</si>
  <si>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</si>
  <si>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</si>
  <si>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</si>
  <si>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</si>
  <si>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</si>
  <si>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</si>
  <si>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</si>
  <si>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</si>
  <si>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</si>
  <si>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</si>
  <si>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</si>
  <si>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</si>
  <si>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</si>
  <si>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</si>
  <si>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</si>
  <si>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</si>
  <si>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</si>
  <si>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</si>
  <si>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</si>
  <si>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</si>
  <si>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</si>
  <si>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</si>
  <si>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</si>
  <si>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</si>
  <si>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</si>
  <si>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</si>
  <si>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</si>
  <si>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</si>
  <si>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</si>
  <si>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</si>
  <si>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</si>
  <si>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</si>
  <si>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</si>
  <si>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</si>
  <si>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</si>
  <si>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</si>
  <si>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</si>
  <si>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</si>
  <si>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</si>
  <si>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</si>
  <si>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</si>
  <si>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</si>
  <si>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</si>
  <si>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</si>
  <si>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</si>
  <si>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</si>
  <si>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</si>
  <si>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</si>
  <si>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</si>
  <si>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</si>
  <si>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</si>
  <si>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</si>
  <si>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</si>
  <si>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</si>
  <si>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</si>
  <si>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</si>
  <si>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</si>
  <si>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</si>
  <si>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</si>
  <si>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</si>
  <si>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</si>
  <si>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</si>
  <si>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</si>
  <si>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</si>
  <si>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</si>
  <si>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</si>
  <si>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</si>
  <si>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</si>
  <si>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</si>
  <si>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</si>
  <si>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</si>
  <si>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</si>
  <si>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</si>
  <si>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</si>
  <si>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</si>
  <si>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</si>
  <si>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</si>
  <si>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</si>
  <si>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</si>
  <si>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</si>
  <si>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</si>
  <si>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</si>
  <si>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</si>
  <si>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</si>
  <si>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</si>
  <si>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</si>
  <si>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</si>
  <si>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</si>
  <si>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</si>
  <si>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</si>
  <si>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</si>
  <si>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</si>
  <si>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</si>
  <si>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</si>
  <si>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</si>
  <si>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</si>
  <si>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</si>
  <si>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</si>
  <si>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</si>
  <si>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</si>
  <si>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</si>
  <si>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</si>
  <si>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</si>
  <si>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</si>
  <si>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</si>
  <si>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</si>
  <si>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</si>
  <si>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</si>
  <si>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</si>
  <si>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</si>
  <si>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</si>
  <si>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</si>
  <si>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</si>
  <si>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</si>
  <si>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</si>
  <si>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</si>
  <si>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</si>
  <si>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</si>
  <si>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</si>
  <si>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</si>
  <si>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</si>
  <si>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</si>
  <si>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</si>
  <si>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</si>
  <si>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</si>
  <si>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</si>
  <si>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</si>
  <si>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</si>
  <si>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</si>
  <si>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</si>
  <si>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</si>
  <si>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</si>
  <si>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</si>
  <si>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</si>
  <si>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</si>
  <si>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</si>
  <si>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</si>
  <si>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</si>
  <si>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</si>
  <si>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</si>
  <si>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</si>
  <si>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</si>
  <si>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</si>
  <si>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</si>
  <si>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</si>
  <si>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</si>
  <si>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</si>
  <si>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</si>
  <si>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</si>
  <si>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</si>
  <si>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</si>
  <si>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</si>
  <si>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</si>
  <si>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</si>
  <si>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</si>
  <si>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</si>
  <si>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</si>
  <si>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</si>
  <si>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</si>
  <si>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</si>
  <si>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</si>
  <si>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</si>
  <si>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</si>
  <si>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</si>
  <si>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</si>
  <si>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</si>
  <si>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</si>
  <si>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</si>
  <si>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</si>
  <si>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</si>
  <si>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</si>
  <si>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</si>
  <si>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</si>
  <si>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</si>
  <si>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</si>
  <si>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</si>
  <si>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</si>
  <si>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</si>
  <si>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</si>
  <si>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</si>
  <si>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</si>
  <si>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</si>
  <si>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</si>
  <si>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</si>
  <si>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</si>
  <si>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</si>
  <si>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</si>
  <si>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</si>
  <si>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</si>
  <si>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</si>
  <si>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</si>
  <si>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</si>
  <si>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</si>
  <si>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</si>
  <si>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</si>
  <si>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</si>
  <si>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</si>
  <si>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</si>
  <si>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</si>
  <si>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</si>
  <si>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</si>
  <si>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</si>
  <si>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</si>
  <si>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</si>
  <si>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</si>
  <si>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</si>
  <si>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</si>
  <si>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</si>
  <si>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</si>
  <si>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</si>
  <si>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</si>
  <si>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</si>
  <si>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</si>
  <si>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</si>
  <si>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</si>
  <si>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</si>
  <si>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</si>
  <si>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</si>
  <si>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</si>
  <si>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</si>
  <si>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</si>
  <si>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</si>
  <si>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</si>
  <si>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</si>
  <si>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</si>
  <si>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</si>
  <si>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</si>
  <si>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</si>
  <si>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</si>
  <si>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</si>
  <si>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</si>
  <si>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</si>
  <si>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</si>
  <si>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</si>
  <si>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</si>
  <si>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</si>
  <si>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</si>
  <si>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</si>
  <si>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</si>
  <si>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</si>
  <si>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</si>
  <si>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</si>
  <si>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</si>
  <si>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</si>
  <si>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</si>
  <si>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</si>
  <si>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</si>
  <si>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</si>
  <si>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</si>
  <si>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</si>
  <si>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</si>
  <si>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</si>
  <si>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</si>
  <si>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</si>
  <si>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</si>
  <si>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</si>
  <si>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</si>
  <si>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</si>
  <si>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</si>
  <si>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</si>
  <si>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</si>
  <si>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</si>
  <si>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</si>
  <si>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</si>
  <si>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</si>
  <si>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</si>
  <si>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</si>
  <si>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</si>
  <si>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</si>
  <si>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</si>
  <si>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</si>
  <si>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</si>
  <si>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</si>
  <si>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</si>
  <si>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</si>
  <si>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</si>
  <si>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</si>
  <si>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</si>
  <si>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</si>
  <si>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</si>
  <si>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</si>
  <si>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</si>
  <si>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</si>
  <si>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</si>
  <si>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</si>
  <si>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</si>
  <si>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</si>
  <si>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</si>
  <si>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</si>
  <si>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</si>
  <si>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</si>
  <si>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</si>
  <si>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</si>
  <si>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</si>
  <si>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</si>
  <si>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</si>
  <si>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</si>
  <si>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</si>
  <si>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</si>
  <si>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</si>
  <si>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</si>
  <si>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</si>
  <si>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</si>
  <si>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</si>
  <si>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</si>
  <si>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</si>
  <si>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</si>
  <si>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</si>
  <si>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</si>
  <si>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</si>
  <si>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</si>
  <si>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</si>
  <si>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</si>
  <si>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</si>
  <si>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</si>
  <si>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</si>
  <si>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</si>
  <si>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</si>
  <si>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</si>
  <si>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</si>
  <si>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</si>
  <si>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</si>
  <si>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</si>
  <si>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</si>
  <si>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</si>
  <si>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</si>
  <si>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</si>
  <si>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</si>
  <si>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</si>
  <si>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</si>
  <si>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</si>
  <si>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</si>
  <si>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</si>
  <si>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</si>
  <si>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</si>
  <si>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</si>
  <si>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</si>
  <si>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</si>
  <si>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</si>
  <si>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</si>
  <si>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</si>
  <si>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</si>
  <si>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</si>
  <si>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</si>
  <si>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</si>
  <si>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</si>
  <si>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</si>
  <si>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</si>
  <si>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</si>
  <si>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</si>
  <si>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</si>
  <si>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</si>
  <si>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</si>
  <si>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</si>
  <si>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</si>
  <si>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</si>
  <si>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</si>
  <si>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</si>
  <si>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</si>
  <si>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</si>
  <si>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</si>
  <si>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</si>
  <si>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</si>
  <si>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</si>
  <si>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</si>
  <si>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</si>
  <si>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</si>
  <si>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</si>
  <si>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</si>
  <si>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</si>
  <si>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</si>
  <si>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</si>
  <si>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</si>
  <si>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</si>
  <si>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</si>
  <si>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</si>
  <si>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</si>
  <si>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</si>
  <si>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</si>
  <si>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</si>
  <si>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</si>
  <si>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</si>
  <si>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</si>
  <si>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</si>
  <si>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</si>
  <si>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</si>
  <si>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</si>
  <si>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</si>
  <si>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</si>
  <si>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</si>
  <si>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</si>
  <si>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</si>
  <si>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</si>
  <si>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</si>
  <si>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</si>
  <si>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</si>
  <si>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</si>
  <si>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</si>
  <si>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</si>
  <si>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</si>
  <si>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</si>
  <si>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</si>
  <si>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</si>
  <si>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</si>
  <si>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</si>
  <si>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</si>
  <si>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</si>
  <si>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</si>
  <si>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</si>
  <si>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</si>
  <si>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</si>
  <si>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</si>
  <si>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</si>
  <si>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</si>
  <si>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</si>
  <si>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</si>
  <si>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</si>
  <si>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</si>
  <si>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</si>
  <si>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</si>
  <si>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</si>
  <si>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</si>
  <si>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</si>
  <si>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</si>
  <si>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</si>
  <si>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</si>
  <si>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</si>
  <si>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</si>
  <si>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</si>
  <si>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</si>
  <si>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</si>
  <si>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</si>
  <si>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</si>
  <si>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</si>
  <si>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</si>
  <si>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</si>
  <si>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</si>
  <si>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</si>
  <si>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</si>
  <si>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</si>
  <si>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</si>
  <si>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</si>
  <si>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</si>
  <si>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</si>
  <si>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</si>
  <si>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</si>
  <si>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</si>
  <si>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</si>
  <si>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</si>
  <si>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</si>
  <si>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</si>
  <si>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</si>
  <si>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</si>
  <si>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</si>
  <si>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</si>
  <si>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</si>
  <si>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</si>
  <si>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</si>
  <si>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</si>
  <si>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</si>
  <si>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</si>
  <si>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</si>
  <si>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</si>
  <si>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</si>
  <si>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</si>
  <si>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</si>
  <si>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</si>
  <si>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</si>
  <si>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</si>
  <si>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</si>
  <si>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</si>
  <si>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</si>
  <si>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</si>
  <si>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</si>
  <si>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</si>
  <si>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</si>
  <si>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</si>
  <si>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</si>
  <si>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</si>
  <si>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</si>
  <si>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</si>
  <si>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</si>
  <si>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</si>
  <si>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</si>
  <si>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</si>
  <si>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</si>
  <si>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</si>
  <si>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</si>
  <si>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</si>
  <si>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</si>
  <si>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</si>
  <si>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</si>
  <si>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</si>
  <si>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</si>
  <si>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</si>
  <si>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</si>
  <si>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</si>
  <si>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</si>
  <si>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</si>
  <si>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</si>
  <si>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</si>
  <si>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</si>
  <si>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</si>
  <si>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</si>
  <si>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</si>
  <si>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</si>
  <si>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</si>
  <si>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</si>
  <si>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</si>
  <si>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</si>
  <si>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</si>
  <si>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</si>
  <si>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</si>
  <si>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</si>
  <si>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</si>
  <si>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</si>
  <si>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</si>
  <si>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</si>
  <si>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</si>
  <si>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</si>
  <si>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</si>
  <si>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</si>
  <si>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</si>
  <si>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</si>
  <si>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</si>
  <si>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</si>
  <si>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</si>
  <si>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</si>
  <si>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</si>
  <si>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</si>
  <si>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</si>
  <si>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</si>
  <si>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</si>
  <si>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</si>
  <si>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</si>
  <si>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</si>
  <si>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</si>
  <si>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</si>
  <si>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</si>
  <si>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</si>
  <si>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</si>
  <si>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</si>
  <si>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</si>
  <si>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</si>
  <si>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</si>
  <si>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</si>
  <si>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</si>
  <si>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</si>
  <si>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</si>
  <si>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</si>
  <si>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</si>
  <si>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</si>
  <si>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</si>
  <si>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</si>
  <si>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</si>
  <si>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</si>
  <si>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</si>
  <si>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</si>
  <si>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</si>
  <si>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</si>
  <si>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</si>
  <si>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</si>
  <si>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</si>
  <si>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</si>
  <si>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</si>
  <si>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</si>
  <si>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</si>
  <si>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</si>
  <si>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</si>
  <si>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</si>
  <si>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</si>
  <si>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</si>
  <si>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</si>
  <si>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</si>
  <si>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</si>
  <si>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</si>
  <si>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</si>
  <si>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</si>
  <si>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</si>
  <si>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</si>
  <si>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</si>
  <si>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</si>
  <si>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</si>
  <si>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</si>
  <si>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</si>
  <si>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</si>
  <si>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</si>
  <si>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</si>
  <si>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</si>
  <si>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</si>
  <si>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</si>
  <si>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</si>
  <si>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</si>
  <si>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</si>
  <si>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</si>
  <si>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</si>
  <si>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</si>
  <si>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</si>
  <si>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</si>
  <si>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</si>
  <si>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</si>
  <si>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</si>
  <si>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</si>
  <si>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</si>
  <si>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</si>
  <si>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</si>
  <si>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</si>
  <si>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</si>
  <si>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</si>
  <si>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</si>
  <si>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</si>
  <si>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</si>
  <si>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</si>
  <si>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</si>
  <si>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</si>
  <si>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</si>
  <si>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</si>
  <si>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</si>
  <si>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</si>
  <si>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</si>
  <si>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</si>
  <si>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</si>
  <si>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</si>
  <si>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</si>
  <si>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</si>
  <si>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</si>
  <si>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</si>
  <si>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</si>
  <si>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</si>
  <si>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</si>
  <si>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</si>
  <si>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</si>
  <si>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</si>
  <si>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</si>
  <si>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</si>
  <si>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</si>
  <si>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</si>
  <si>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</si>
  <si>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</si>
  <si>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</si>
  <si>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</si>
  <si>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</si>
  <si>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</si>
  <si>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</si>
  <si>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</si>
  <si>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</si>
  <si>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</si>
  <si>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</si>
  <si>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</si>
  <si>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</si>
  <si>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</si>
  <si>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</si>
  <si>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</si>
  <si>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</si>
  <si>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</si>
  <si>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</si>
  <si>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</si>
  <si>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</si>
  <si>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</si>
  <si>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</si>
  <si>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</si>
  <si>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</si>
  <si>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</si>
  <si>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</si>
  <si>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</si>
  <si>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</si>
  <si>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</si>
  <si>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</si>
  <si>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</si>
  <si>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</si>
  <si>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</si>
  <si>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</si>
  <si>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</si>
  <si>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</si>
  <si>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</si>
  <si>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</si>
  <si>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</si>
  <si>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</si>
  <si>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</si>
  <si>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</si>
  <si>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</si>
  <si>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</si>
  <si>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</si>
  <si>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</si>
  <si>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</si>
  <si>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</si>
  <si>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</si>
  <si>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</si>
  <si>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</si>
  <si>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</si>
  <si>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</si>
  <si>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</si>
  <si>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</si>
  <si>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</si>
  <si>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</si>
  <si>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</si>
  <si>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</si>
  <si>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</si>
  <si>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</si>
  <si>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</si>
  <si>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</si>
  <si>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</si>
  <si>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</si>
  <si>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</si>
  <si>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</si>
  <si>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</si>
  <si>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</si>
  <si>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</si>
  <si>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</si>
  <si>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</si>
  <si>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</si>
  <si>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</si>
  <si>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</si>
  <si>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</si>
  <si>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</si>
  <si>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</si>
  <si>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</si>
  <si>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</si>
  <si>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</si>
  <si>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</si>
  <si>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</si>
  <si>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</si>
  <si>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</si>
  <si>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</si>
  <si>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</si>
  <si>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</si>
  <si>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</si>
  <si>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</si>
  <si>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</si>
  <si>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</si>
  <si>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</si>
  <si>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</si>
  <si>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</si>
  <si>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</si>
  <si>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</si>
  <si>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</si>
  <si>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</si>
  <si>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</si>
  <si>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</si>
  <si>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</si>
  <si>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</si>
  <si>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</si>
  <si>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</si>
  <si>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</si>
  <si>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</si>
  <si>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</si>
  <si>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</si>
  <si>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</si>
  <si>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</si>
  <si>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</si>
  <si>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</si>
  <si>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</si>
  <si>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</si>
  <si>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</si>
  <si>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</si>
  <si>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</si>
  <si>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</si>
  <si>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</si>
  <si>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</si>
  <si>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</si>
  <si>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</si>
  <si>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</si>
  <si>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</si>
  <si>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</si>
  <si>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</si>
  <si>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</si>
  <si>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</si>
  <si>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</si>
  <si>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</si>
  <si>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</si>
  <si>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</si>
  <si>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</si>
  <si>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</si>
  <si>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</si>
  <si>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</si>
  <si>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</si>
  <si>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</si>
  <si>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</si>
  <si>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</si>
  <si>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</si>
  <si>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</si>
  <si>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</si>
  <si>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</si>
  <si>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</si>
  <si>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</si>
  <si>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</si>
  <si>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</si>
  <si>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</si>
  <si>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</si>
  <si>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</si>
  <si>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</si>
  <si>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</si>
  <si>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</si>
  <si>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</si>
  <si>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</si>
  <si>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</si>
  <si>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</si>
  <si>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</si>
  <si>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</si>
  <si>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</si>
  <si>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</si>
  <si>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</si>
  <si>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</si>
  <si>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</si>
  <si>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</si>
  <si>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</si>
  <si>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</si>
  <si>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</si>
  <si>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</si>
  <si>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</si>
  <si>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</si>
  <si>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</si>
  <si>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</si>
  <si>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</si>
  <si>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</si>
  <si>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</si>
  <si>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</si>
  <si>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</si>
  <si>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</si>
  <si>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</si>
  <si>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</si>
  <si>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</si>
  <si>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</si>
  <si>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</si>
  <si>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</si>
  <si>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</si>
  <si>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</si>
  <si>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</si>
  <si>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</si>
  <si>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</si>
  <si>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</si>
  <si>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</si>
  <si>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</si>
  <si>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</si>
  <si>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</si>
  <si>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</si>
  <si>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</si>
  <si>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</si>
  <si>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</si>
  <si>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</si>
  <si>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</si>
  <si>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</si>
  <si>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</si>
  <si>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</si>
  <si>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</si>
  <si>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</si>
  <si>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</si>
  <si>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</si>
  <si>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</si>
  <si>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</si>
  <si>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</si>
  <si>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</si>
  <si>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</si>
  <si>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</si>
  <si>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</si>
  <si>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</si>
  <si>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</si>
  <si>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</si>
  <si>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</si>
  <si>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</si>
  <si>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</si>
  <si>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</si>
  <si>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</si>
  <si>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</si>
  <si>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</si>
  <si>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</si>
  <si>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</si>
  <si>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</si>
  <si>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</si>
  <si>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</si>
  <si>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</si>
  <si>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</si>
  <si>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</si>
  <si>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</si>
  <si>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</si>
  <si>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</si>
  <si>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</si>
  <si>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</si>
  <si>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</si>
  <si>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</si>
  <si>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</si>
  <si>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</si>
  <si>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</si>
  <si>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</si>
  <si>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</si>
  <si>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</si>
  <si>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</si>
  <si>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</si>
  <si>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</si>
  <si>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</si>
  <si>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</si>
  <si>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</si>
  <si>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</si>
  <si>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</si>
  <si>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</si>
  <si>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</si>
  <si>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</si>
  <si>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</si>
  <si>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</si>
  <si>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</si>
  <si>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</si>
  <si>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</si>
  <si>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</si>
  <si>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</si>
  <si>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</si>
  <si>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</si>
  <si>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</si>
  <si>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</si>
  <si>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</si>
  <si>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</si>
  <si>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</si>
  <si>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</si>
  <si>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</si>
  <si>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</si>
  <si>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</si>
  <si>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</si>
  <si>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</si>
  <si>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</si>
  <si>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</si>
  <si>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</si>
  <si>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</si>
  <si>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</si>
  <si>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</si>
  <si>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</si>
  <si>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</si>
  <si>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</si>
  <si>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</si>
  <si>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</si>
  <si>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</si>
  <si>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</si>
  <si>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</si>
  <si>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</si>
  <si>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</si>
  <si>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</si>
  <si>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</si>
  <si>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</si>
  <si>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</si>
  <si>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</si>
  <si>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</si>
  <si>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</si>
  <si>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</si>
  <si>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</si>
  <si>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</si>
  <si>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</si>
  <si>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</si>
  <si>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</si>
  <si>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</si>
  <si>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</si>
  <si>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</si>
  <si>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</si>
  <si>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</si>
  <si>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</si>
  <si>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</si>
  <si>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</si>
  <si>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</si>
  <si>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</si>
  <si>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</si>
  <si>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</si>
  <si>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</si>
  <si>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</si>
  <si>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</si>
  <si>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</si>
  <si>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</si>
  <si>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</si>
  <si>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</si>
  <si>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</si>
  <si>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</si>
  <si>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</si>
  <si>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</si>
  <si>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</si>
  <si>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</si>
  <si>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</si>
  <si>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</si>
  <si>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</si>
  <si>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</si>
  <si>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</si>
  <si>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</si>
  <si>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</si>
  <si>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</si>
  <si>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</si>
  <si>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</si>
  <si>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</si>
  <si>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</si>
  <si>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</si>
  <si>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</si>
  <si>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</si>
  <si>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</si>
  <si>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</si>
  <si>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</si>
  <si>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</si>
  <si>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</si>
  <si>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</si>
  <si>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</si>
  <si>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</si>
  <si>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</si>
  <si>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</si>
  <si>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</si>
  <si>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</si>
  <si>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</si>
  <si>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</si>
  <si>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</si>
  <si>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</si>
  <si>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</si>
  <si>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</si>
  <si>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</si>
  <si>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</si>
  <si>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</si>
  <si>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</si>
  <si>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</si>
  <si>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</si>
  <si>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</si>
  <si>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</si>
  <si>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</si>
  <si>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</si>
  <si>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</si>
  <si>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</si>
  <si>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</si>
  <si>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</si>
  <si>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</si>
  <si>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</si>
  <si>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</si>
  <si>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</si>
  <si>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</si>
  <si>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</si>
  <si>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</si>
  <si>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</si>
  <si>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</si>
  <si>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</si>
  <si>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</si>
  <si>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</si>
  <si>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</si>
  <si>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</si>
  <si>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</si>
  <si>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</si>
  <si>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</si>
  <si>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</si>
  <si>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</si>
  <si>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</si>
  <si>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</si>
  <si>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</si>
  <si>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</si>
  <si>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</si>
  <si>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</si>
  <si>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</si>
  <si>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</si>
  <si>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</si>
  <si>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</si>
  <si>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</si>
  <si>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</si>
  <si>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</si>
  <si>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</si>
  <si>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</si>
  <si>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</si>
  <si>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</si>
  <si>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</si>
  <si>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</si>
  <si>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</si>
  <si>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</si>
  <si>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</si>
  <si>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</si>
  <si>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</si>
  <si>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</si>
  <si>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</si>
  <si>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</si>
  <si>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</si>
  <si>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</si>
  <si>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</si>
  <si>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</si>
  <si>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</si>
  <si>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</si>
  <si>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</si>
  <si>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</si>
  <si>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</si>
  <si>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</si>
  <si>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</si>
  <si>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</si>
  <si>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</si>
  <si>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</si>
  <si>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</si>
  <si>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</si>
  <si>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</si>
  <si>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</si>
  <si>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</si>
  <si>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</si>
  <si>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</si>
  <si>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</si>
  <si>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</si>
  <si>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</si>
  <si>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</si>
  <si>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</si>
  <si>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</si>
  <si>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</si>
  <si>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</si>
  <si>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</si>
  <si>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</si>
  <si>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</si>
  <si>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</si>
  <si>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</si>
  <si>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</si>
  <si>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</si>
  <si>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</si>
  <si>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</si>
  <si>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</si>
  <si>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</si>
  <si>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</si>
  <si>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</si>
  <si>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</si>
  <si>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</si>
  <si>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</si>
  <si>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</si>
  <si>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</si>
  <si>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</si>
  <si>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</si>
  <si>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</si>
  <si>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</si>
  <si>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</si>
  <si>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</si>
  <si>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</si>
  <si>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</si>
  <si>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</si>
  <si>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</si>
  <si>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</si>
  <si>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</si>
  <si>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</si>
  <si>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</si>
  <si>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</si>
  <si>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</si>
  <si>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</si>
  <si>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</si>
  <si>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</si>
  <si>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</si>
  <si>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</si>
  <si>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</si>
  <si>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</si>
  <si>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</si>
  <si>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</si>
  <si>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</si>
  <si>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</si>
  <si>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</si>
  <si>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</si>
  <si>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</si>
  <si>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</si>
  <si>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</si>
  <si>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</si>
  <si>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</si>
  <si>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</si>
  <si>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</si>
  <si>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</si>
  <si>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</si>
  <si>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</si>
  <si>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</si>
  <si>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</si>
  <si>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</si>
  <si>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</si>
  <si>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</si>
  <si>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</si>
  <si>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</si>
  <si>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</si>
  <si>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</si>
  <si>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</si>
  <si>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</si>
  <si>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</si>
  <si>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</si>
  <si>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</si>
  <si>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</si>
  <si>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</si>
  <si>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</si>
  <si>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</si>
  <si>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</si>
  <si>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</si>
  <si>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</si>
  <si>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</si>
  <si>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</si>
  <si>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</si>
  <si>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</si>
  <si>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</si>
  <si>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</si>
  <si>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</si>
  <si>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</si>
  <si>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</si>
  <si>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</si>
  <si>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</si>
  <si>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</si>
  <si>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</si>
  <si>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</si>
  <si>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</si>
  <si>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</si>
  <si>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</si>
  <si>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</si>
  <si>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</si>
  <si>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</si>
  <si>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</si>
  <si>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</si>
  <si>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</si>
  <si>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</si>
  <si>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</si>
  <si>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</si>
  <si>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</si>
  <si>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</si>
  <si>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</si>
  <si>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</si>
  <si>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</si>
  <si>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</si>
  <si>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</si>
  <si>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</si>
  <si>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</si>
  <si>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</si>
  <si>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</si>
  <si>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</si>
  <si>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</si>
  <si>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</si>
  <si>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</si>
  <si>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</si>
  <si>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</si>
  <si>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</si>
  <si>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</si>
  <si>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</si>
  <si>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</si>
  <si>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</si>
  <si>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</si>
  <si>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</si>
  <si>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</si>
  <si>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</si>
  <si>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</si>
  <si>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</si>
  <si>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</si>
  <si>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</si>
  <si>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</si>
  <si>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</si>
  <si>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</si>
  <si>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</si>
  <si>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</si>
  <si>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</si>
  <si>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</si>
  <si>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</si>
  <si>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</si>
  <si>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</si>
  <si>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</si>
  <si>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</si>
  <si>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</si>
  <si>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</si>
  <si>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</si>
  <si>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</si>
  <si>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</si>
  <si>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</si>
  <si>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</si>
  <si>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</si>
  <si>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</si>
  <si>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</si>
  <si>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</si>
  <si>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</si>
  <si>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</si>
  <si>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</si>
  <si>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</si>
  <si>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</si>
  <si>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</si>
  <si>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</si>
  <si>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</si>
  <si>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</si>
  <si>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</si>
  <si>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</si>
  <si>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</si>
  <si>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</si>
  <si>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</si>
  <si>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</si>
  <si>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</si>
  <si>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</si>
  <si>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</si>
  <si>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</si>
  <si>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</si>
  <si>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</si>
  <si>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</si>
  <si>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</si>
  <si>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</si>
  <si>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</si>
  <si>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</si>
  <si>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</si>
  <si>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</si>
  <si>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</si>
  <si>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</si>
  <si>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</si>
  <si>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</si>
  <si>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</si>
  <si>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</si>
  <si>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</si>
  <si>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</si>
  <si>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</si>
  <si>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</si>
  <si>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</si>
  <si>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</si>
  <si>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</si>
  <si>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</si>
  <si>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</si>
  <si>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</si>
  <si>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</si>
  <si>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</si>
  <si>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</si>
  <si>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</si>
  <si>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</si>
  <si>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</si>
  <si>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</si>
  <si>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</si>
  <si>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</si>
  <si>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</si>
  <si>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</si>
  <si>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</si>
  <si>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</si>
  <si>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</si>
  <si>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</si>
  <si>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</si>
  <si>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</si>
  <si>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</si>
  <si>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</si>
  <si>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</si>
  <si>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</si>
  <si>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</si>
  <si>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</si>
  <si>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</si>
  <si>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</si>
  <si>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</si>
  <si>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</si>
  <si>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</si>
  <si>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</si>
  <si>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</si>
  <si>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</si>
  <si>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</si>
  <si>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</si>
  <si>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</si>
  <si>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</si>
  <si>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</si>
  <si>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</si>
  <si>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</si>
  <si>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</si>
  <si>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</si>
  <si>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</si>
  <si>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</si>
  <si>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</si>
  <si>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</si>
  <si>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</si>
  <si>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</si>
  <si>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</si>
  <si>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</si>
  <si>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</si>
  <si>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</si>
  <si>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</si>
  <si>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</si>
  <si>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</si>
  <si>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</si>
  <si>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</si>
  <si>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</si>
  <si>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</si>
  <si>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</si>
  <si>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</si>
  <si>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</si>
  <si>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</si>
  <si>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</si>
  <si>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</si>
  <si>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</si>
  <si>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</si>
  <si>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</si>
  <si>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</si>
  <si>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</si>
  <si>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</si>
  <si>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</si>
  <si>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</si>
  <si>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</si>
  <si>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</si>
  <si>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</si>
  <si>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</si>
  <si>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</si>
  <si>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</si>
  <si>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</si>
  <si>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</si>
  <si>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</si>
  <si>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</si>
  <si>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</si>
  <si>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</si>
  <si>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</si>
  <si>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</si>
  <si>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</si>
  <si>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</si>
  <si>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</si>
  <si>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</si>
  <si>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</si>
  <si>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</si>
  <si>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</si>
  <si>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</si>
  <si>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</si>
  <si>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</si>
  <si>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</si>
  <si>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</si>
  <si>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</si>
  <si>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</si>
  <si>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</si>
  <si>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</si>
  <si>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</si>
  <si>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</si>
  <si>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</si>
  <si>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</si>
  <si>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</si>
  <si>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</si>
  <si>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</si>
  <si>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</si>
  <si>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</si>
  <si>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</si>
  <si>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</si>
  <si>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</si>
  <si>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</si>
  <si>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</si>
  <si>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</si>
  <si>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</si>
  <si>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</si>
  <si>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</si>
  <si>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</si>
  <si>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</si>
  <si>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</si>
  <si>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</si>
  <si>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</si>
  <si>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</si>
  <si>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</si>
  <si>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</si>
  <si>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</si>
  <si>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</si>
  <si>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</si>
  <si>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</si>
  <si>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</si>
  <si>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</si>
  <si>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</si>
  <si>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</si>
  <si>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</si>
  <si>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</si>
  <si>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</si>
  <si>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</si>
  <si>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</si>
  <si>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</si>
  <si>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</si>
  <si>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</si>
  <si>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</si>
  <si>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</si>
  <si>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</si>
  <si>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</si>
  <si>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</si>
  <si>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</si>
  <si>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</si>
  <si>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</si>
  <si>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</si>
  <si>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</si>
  <si>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</si>
  <si>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</si>
  <si>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</si>
  <si>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</si>
  <si>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</si>
  <si>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</si>
  <si>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</si>
  <si>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</si>
  <si>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</si>
  <si>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</si>
  <si>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</si>
  <si>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</si>
  <si>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</si>
  <si>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</si>
  <si>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</si>
  <si>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</si>
  <si>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</si>
  <si>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</si>
  <si>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</si>
  <si>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</si>
  <si>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</si>
  <si>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</si>
  <si>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</si>
  <si>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</si>
  <si>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</si>
  <si>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</si>
  <si>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</si>
  <si>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</si>
  <si>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</si>
  <si>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</si>
  <si>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</si>
  <si>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</si>
  <si>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</si>
  <si>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</si>
  <si>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</si>
  <si>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</si>
  <si>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</si>
  <si>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</si>
  <si>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</si>
  <si>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</si>
  <si>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</si>
  <si>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</si>
  <si>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</si>
  <si>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</si>
  <si>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</si>
  <si>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</si>
  <si>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</si>
  <si>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</si>
  <si>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</si>
  <si>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</si>
  <si>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</si>
  <si>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</si>
  <si>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</si>
  <si>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</si>
  <si>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</si>
  <si>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</si>
  <si>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</si>
  <si>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</si>
  <si>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</si>
  <si>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</si>
  <si>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</si>
  <si>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</si>
  <si>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</si>
  <si>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</si>
  <si>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</si>
  <si>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</si>
  <si>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</si>
  <si>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</si>
  <si>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</si>
  <si>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</si>
  <si>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</si>
  <si>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</si>
  <si>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</si>
  <si>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</si>
  <si>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</si>
  <si>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</si>
  <si>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</si>
  <si>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</si>
  <si>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</si>
  <si>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</si>
  <si>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</si>
  <si>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</si>
  <si>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</si>
  <si>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</si>
  <si>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</si>
  <si>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</si>
  <si>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</si>
  <si>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</si>
  <si>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</si>
  <si>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</si>
  <si>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</si>
  <si>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</si>
  <si>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</si>
  <si>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</si>
  <si>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</si>
  <si>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</si>
  <si>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</si>
  <si>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</si>
  <si>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</si>
  <si>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</si>
  <si>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</si>
  <si>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</si>
  <si>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</si>
  <si>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</si>
  <si>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</si>
  <si>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</si>
  <si>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</si>
  <si>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</si>
  <si>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</si>
  <si>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</si>
  <si>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</si>
  <si>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</si>
  <si>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</si>
  <si>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</si>
  <si>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</si>
  <si>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</si>
  <si>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</si>
  <si>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</si>
  <si>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</si>
  <si>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</si>
  <si>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</si>
  <si>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</si>
  <si>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</si>
  <si>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</si>
  <si>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</si>
  <si>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</si>
  <si>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</si>
  <si>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</si>
  <si>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</si>
  <si>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</si>
  <si>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</si>
  <si>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</si>
  <si>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</si>
  <si>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</si>
  <si>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</si>
  <si>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</si>
  <si>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</si>
  <si>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</si>
  <si>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</si>
  <si>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</si>
  <si>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</si>
  <si>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</si>
  <si>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</si>
  <si>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</si>
  <si>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</si>
  <si>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</si>
  <si>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</si>
  <si>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</si>
  <si>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</si>
  <si>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</si>
  <si>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</si>
  <si>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</si>
  <si>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</si>
  <si>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</si>
  <si>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</si>
  <si>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</si>
  <si>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</si>
  <si>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</si>
  <si>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</si>
  <si>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</si>
  <si>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</si>
  <si>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</si>
  <si>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</si>
  <si>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</si>
  <si>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</si>
  <si>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</si>
  <si>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</si>
  <si>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</si>
  <si>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</si>
  <si>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</si>
  <si>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</si>
  <si>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</si>
  <si>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</si>
  <si>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</si>
  <si>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</si>
  <si>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</si>
  <si>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</si>
  <si>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</si>
  <si>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</si>
  <si>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</si>
  <si>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</si>
  <si>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</si>
  <si>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</si>
  <si>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</si>
  <si>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</si>
  <si>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</si>
  <si>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</si>
  <si>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</si>
  <si>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</si>
  <si>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</si>
  <si>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</si>
  <si>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</si>
  <si>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</si>
  <si>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</si>
  <si>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</si>
  <si>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</si>
  <si>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</si>
  <si>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</si>
  <si>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</si>
  <si>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</si>
  <si>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</si>
  <si>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</si>
  <si>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</si>
  <si>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</si>
  <si>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</si>
  <si>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</si>
  <si>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</si>
  <si>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</si>
  <si>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</si>
  <si>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</si>
  <si>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</si>
  <si>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</si>
  <si>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</si>
  <si>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</si>
  <si>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</si>
  <si>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</si>
  <si>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</si>
  <si>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</si>
  <si>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</si>
  <si>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</si>
  <si>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</si>
  <si>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</si>
  <si>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</si>
  <si>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</si>
  <si>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</si>
  <si>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</si>
  <si>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</si>
  <si>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</si>
  <si>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</si>
  <si>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</si>
  <si>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</si>
  <si>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</si>
  <si>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</si>
  <si>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</si>
  <si>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</si>
  <si>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</si>
  <si>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</si>
  <si>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</si>
  <si>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</si>
  <si>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</si>
  <si>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</si>
  <si>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</si>
  <si>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</si>
  <si>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</si>
  <si>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</si>
  <si>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</si>
  <si>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</si>
  <si>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</si>
  <si>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</si>
  <si>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</si>
  <si>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</si>
  <si>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</si>
  <si>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</si>
  <si>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</si>
  <si>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</si>
  <si>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</si>
  <si>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</si>
  <si>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</si>
  <si>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</si>
  <si>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</si>
  <si>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</si>
  <si>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</si>
  <si>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</si>
  <si>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</si>
  <si>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</si>
  <si>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</si>
  <si>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</si>
  <si>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</si>
  <si>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</si>
  <si>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</si>
  <si>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</si>
  <si>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</si>
  <si>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</si>
  <si>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</si>
  <si>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</si>
  <si>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</si>
  <si>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</si>
  <si>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</si>
  <si>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</si>
  <si>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</si>
  <si>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</si>
  <si>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</si>
  <si>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</si>
  <si>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</si>
  <si>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</si>
  <si>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</si>
  <si>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</si>
  <si>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</si>
  <si>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</si>
  <si>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</si>
  <si>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</si>
  <si>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</si>
  <si>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</si>
  <si>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</si>
  <si>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</si>
  <si>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</si>
  <si>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</si>
  <si>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</si>
  <si>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</si>
  <si>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</si>
  <si>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</si>
  <si>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</si>
  <si>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</si>
  <si>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</si>
  <si>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</si>
  <si>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</si>
  <si>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</si>
  <si>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</si>
  <si>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</si>
  <si>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</si>
  <si>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</si>
  <si>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</si>
  <si>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</si>
  <si>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</si>
  <si>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</si>
  <si>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</si>
  <si>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</si>
  <si>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</si>
  <si>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</si>
  <si>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</si>
  <si>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</si>
  <si>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</si>
  <si>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</si>
  <si>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</si>
  <si>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</si>
  <si>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</si>
  <si>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</si>
  <si>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</si>
  <si>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</si>
  <si>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</si>
  <si>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</si>
  <si>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</si>
  <si>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</si>
  <si>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</si>
  <si>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</si>
  <si>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</si>
  <si>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</si>
  <si>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</si>
  <si>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</si>
  <si>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</si>
  <si>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</si>
  <si>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</si>
  <si>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</si>
  <si>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</si>
  <si>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</si>
  <si>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</si>
  <si>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</si>
  <si>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</si>
  <si>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</si>
  <si>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</si>
  <si>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</si>
  <si>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</si>
  <si>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</si>
  <si>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</si>
  <si>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</si>
  <si>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</si>
  <si>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</si>
  <si>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</si>
  <si>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</si>
  <si>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</si>
  <si>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</si>
  <si>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</si>
  <si>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</si>
  <si>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</si>
  <si>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</si>
  <si>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</si>
  <si>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</si>
  <si>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</si>
  <si>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</si>
  <si>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</si>
  <si>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</si>
  <si>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</si>
  <si>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</si>
  <si>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</si>
  <si>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</si>
  <si>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</si>
  <si>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</si>
  <si>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</si>
  <si>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</si>
  <si>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</si>
  <si>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</si>
  <si>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</si>
  <si>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</si>
  <si>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</si>
  <si>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</si>
  <si>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</si>
  <si>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</si>
  <si>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</si>
  <si>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</si>
  <si>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</si>
  <si>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</si>
  <si>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</si>
  <si>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</si>
  <si>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</si>
  <si>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</si>
  <si>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</si>
  <si>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</si>
  <si>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</si>
  <si>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</si>
  <si>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</si>
  <si>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</si>
  <si>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</si>
  <si>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</si>
  <si>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</si>
  <si>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</si>
  <si>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</si>
  <si>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</si>
  <si>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</si>
  <si>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</si>
  <si>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</si>
  <si>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</si>
  <si>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</si>
  <si>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</si>
  <si>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</si>
  <si>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</si>
  <si>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</si>
  <si>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</si>
  <si>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</si>
  <si>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</si>
  <si>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</si>
  <si>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</si>
  <si>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</si>
  <si>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</si>
  <si>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</si>
  <si>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</si>
  <si>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</si>
  <si>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</si>
  <si>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</si>
  <si>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</si>
  <si>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</si>
  <si>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</si>
  <si>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</si>
  <si>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</si>
  <si>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</si>
  <si>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</si>
  <si>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</si>
  <si>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</si>
  <si>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</si>
  <si>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</si>
  <si>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</si>
  <si>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</si>
  <si>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</si>
  <si>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</si>
  <si>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</si>
  <si>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</si>
  <si>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</si>
  <si>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</si>
  <si>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</si>
  <si>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</si>
  <si>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</si>
  <si>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</si>
  <si>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</si>
  <si>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</si>
  <si>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</si>
  <si>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</si>
  <si>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</si>
  <si>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</si>
  <si>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</si>
  <si>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</si>
  <si>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</si>
  <si>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</si>
  <si>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</si>
  <si>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</si>
  <si>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</si>
  <si>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</si>
  <si>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</si>
  <si>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</si>
  <si>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</si>
  <si>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</si>
  <si>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</si>
  <si>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</si>
  <si>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</si>
  <si>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</si>
  <si>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</si>
  <si>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</si>
  <si>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</si>
  <si>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</si>
  <si>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</si>
  <si>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</si>
  <si>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</si>
  <si>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</si>
  <si>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</si>
  <si>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</si>
  <si>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</si>
  <si>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</si>
  <si>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</si>
  <si>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</si>
  <si>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</si>
  <si>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</si>
  <si>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</si>
  <si>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</si>
  <si>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</si>
  <si>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</si>
  <si>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</si>
  <si>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</si>
  <si>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</si>
  <si>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</si>
  <si>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</si>
  <si>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</si>
  <si>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</si>
  <si>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</si>
  <si>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</si>
  <si>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</si>
  <si>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</si>
  <si>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</si>
  <si>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</si>
  <si>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</si>
  <si>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</si>
  <si>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</si>
  <si>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</si>
  <si>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</si>
  <si>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</si>
  <si>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</si>
  <si>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</si>
  <si>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</si>
  <si>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</si>
  <si>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</si>
  <si>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</si>
  <si>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</si>
  <si>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</si>
  <si>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</si>
  <si>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</si>
  <si>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</si>
  <si>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</si>
  <si>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</si>
  <si>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</si>
  <si>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</si>
  <si>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</si>
  <si>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</si>
  <si>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</si>
  <si>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</si>
  <si>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</si>
  <si>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</si>
  <si>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</si>
  <si>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</si>
  <si>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</si>
  <si>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</si>
  <si>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</si>
  <si>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</si>
  <si>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</si>
  <si>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</si>
  <si>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</si>
  <si>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</si>
  <si>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</si>
  <si>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</si>
  <si>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</si>
  <si>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</si>
  <si>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</si>
  <si>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</si>
  <si>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</si>
  <si>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</si>
  <si>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</si>
  <si>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</si>
  <si>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</si>
  <si>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</si>
  <si>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</si>
  <si>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</si>
  <si>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</si>
  <si>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</si>
  <si>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</si>
  <si>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</si>
  <si>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</si>
  <si>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</si>
  <si>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</si>
  <si>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</si>
  <si>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</si>
  <si>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</si>
  <si>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</si>
  <si>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</si>
  <si>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</si>
  <si>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</si>
  <si>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</si>
  <si>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</si>
  <si>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</si>
  <si>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</si>
  <si>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</si>
  <si>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</si>
  <si>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</si>
  <si>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</si>
  <si>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</si>
  <si>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</si>
  <si>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</si>
  <si>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</si>
  <si>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</si>
  <si>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</si>
  <si>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</si>
  <si>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</si>
  <si>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</si>
  <si>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</si>
  <si>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</si>
  <si>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</si>
  <si>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</si>
  <si>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</si>
  <si>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</si>
  <si>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</si>
  <si>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</si>
  <si>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</si>
  <si>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</si>
  <si>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</si>
  <si>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</si>
  <si>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</si>
  <si>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</si>
  <si>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</si>
  <si>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</si>
  <si>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</si>
  <si>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</si>
  <si>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</si>
  <si>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</si>
  <si>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</si>
  <si>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</si>
  <si>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</si>
  <si>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</si>
  <si>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</si>
  <si>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</si>
  <si>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</si>
  <si>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</si>
  <si>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</si>
  <si>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</si>
  <si>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</si>
  <si>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</si>
  <si>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</si>
  <si>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</si>
  <si>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</si>
  <si>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</si>
  <si>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</si>
  <si>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</si>
  <si>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</si>
  <si>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</si>
  <si>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</si>
  <si>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</si>
  <si>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</si>
  <si>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</si>
  <si>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</si>
  <si>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</si>
  <si>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</si>
  <si>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</si>
  <si>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</si>
  <si>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</si>
  <si>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</si>
  <si>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</si>
  <si>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</si>
  <si>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</si>
  <si>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</si>
  <si>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</si>
  <si>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</si>
  <si>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</si>
  <si>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</si>
  <si>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</si>
  <si>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</si>
  <si>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</si>
  <si>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</si>
  <si>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</si>
  <si>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</si>
  <si>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</si>
  <si>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</si>
  <si>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</si>
  <si>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</si>
  <si>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</si>
  <si>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</si>
  <si>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</si>
  <si>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</si>
  <si>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</si>
  <si>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</si>
  <si>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</si>
  <si>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</si>
  <si>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</si>
  <si>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</si>
  <si>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</si>
  <si>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</si>
  <si>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</si>
  <si>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</si>
  <si>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</si>
  <si>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</si>
  <si>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</si>
  <si>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</si>
  <si>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</si>
  <si>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</si>
  <si>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</si>
  <si>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</si>
  <si>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</si>
  <si>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</si>
  <si>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</si>
  <si>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</si>
  <si>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</si>
  <si>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</si>
  <si>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</si>
  <si>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</si>
  <si>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</si>
  <si>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</si>
  <si>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</si>
  <si>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</si>
  <si>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</si>
  <si>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</si>
  <si>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</si>
  <si>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</si>
  <si>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</si>
  <si>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</si>
  <si>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</si>
  <si>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</si>
  <si>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</si>
  <si>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</si>
  <si>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</si>
  <si>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</si>
  <si>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</si>
  <si>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</si>
  <si>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</si>
  <si>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</si>
  <si>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</si>
  <si>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</si>
  <si>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</si>
  <si>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</si>
  <si>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</si>
  <si>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</si>
  <si>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</si>
  <si>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</si>
  <si>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</si>
  <si>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</si>
  <si>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</si>
  <si>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</si>
  <si>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</si>
  <si>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</si>
  <si>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</si>
  <si>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</si>
  <si>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</si>
  <si>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</si>
  <si>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</si>
  <si>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</si>
  <si>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</si>
  <si>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</si>
  <si>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</si>
  <si>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</si>
  <si>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</si>
  <si>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</si>
  <si>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</si>
  <si>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</si>
  <si>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</si>
  <si>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</si>
  <si>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</si>
  <si>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</si>
  <si>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</si>
  <si>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</si>
  <si>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</si>
  <si>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</si>
  <si>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</si>
  <si>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</si>
  <si>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</si>
  <si>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</si>
  <si>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</si>
  <si>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</si>
  <si>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</si>
  <si>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</si>
  <si>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</si>
  <si>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</si>
  <si>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</si>
  <si>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</si>
  <si>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</si>
  <si>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</si>
  <si>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</si>
  <si>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</si>
  <si>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</si>
  <si>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</si>
  <si>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</si>
  <si>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</si>
  <si>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</si>
  <si>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</si>
  <si>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</si>
  <si>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</si>
  <si>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</si>
  <si>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</si>
  <si>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</si>
  <si>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</si>
  <si>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</si>
  <si>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</si>
  <si>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</si>
  <si>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</si>
  <si>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</si>
  <si>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</si>
  <si>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</si>
  <si>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</si>
  <si>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</si>
  <si>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</si>
  <si>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</si>
  <si>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</si>
  <si>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</si>
  <si>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</si>
  <si>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</si>
  <si>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</si>
  <si>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</si>
  <si>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</si>
  <si>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</si>
  <si>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</si>
  <si>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</si>
  <si>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</si>
  <si>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</si>
  <si>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</si>
  <si>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</si>
  <si>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</si>
  <si>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</si>
  <si>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</si>
  <si>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</si>
  <si>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</si>
  <si>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</si>
  <si>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</si>
  <si>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</si>
  <si>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</si>
  <si>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</si>
  <si>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</si>
  <si>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</si>
  <si>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</si>
  <si>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</si>
  <si>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</si>
  <si>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</si>
  <si>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</si>
  <si>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</si>
  <si>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</si>
  <si>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</si>
  <si>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</si>
  <si>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</si>
  <si>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</si>
  <si>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</si>
  <si>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</si>
  <si>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</si>
  <si>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</si>
  <si>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</si>
  <si>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</si>
  <si>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</si>
  <si>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</si>
  <si>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</si>
  <si>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</si>
  <si>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</si>
  <si>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</si>
  <si>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</si>
  <si>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</si>
  <si>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</si>
  <si>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</si>
  <si>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</si>
  <si>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</si>
  <si>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</si>
  <si>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</si>
  <si>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</si>
  <si>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</si>
  <si>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</si>
  <si>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</si>
  <si>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</si>
  <si>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</si>
  <si>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</si>
  <si>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</si>
  <si>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</si>
  <si>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</si>
  <si>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</si>
  <si>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</si>
  <si>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</si>
  <si>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</si>
  <si>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</si>
  <si>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</si>
  <si>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</si>
  <si>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</si>
  <si>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</si>
  <si>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</si>
  <si>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</si>
  <si>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</si>
  <si>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</si>
  <si>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</si>
  <si>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</si>
  <si>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</si>
  <si>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</si>
  <si>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</si>
  <si>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</si>
  <si>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</si>
  <si>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</si>
  <si>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</si>
  <si>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</si>
  <si>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</si>
  <si>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</si>
  <si>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</si>
  <si>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</si>
  <si>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</si>
  <si>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</si>
  <si>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</si>
  <si>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</si>
  <si>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</si>
  <si>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</si>
  <si>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</si>
  <si>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</si>
  <si>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</si>
  <si>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</si>
  <si>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</si>
  <si>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</si>
  <si>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</si>
  <si>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</si>
  <si>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</si>
  <si>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</si>
  <si>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</si>
  <si>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</si>
  <si>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</si>
  <si>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</si>
  <si>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</si>
  <si>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</si>
  <si>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</si>
  <si>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</si>
  <si>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</si>
  <si>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</si>
  <si>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</si>
  <si>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</si>
  <si>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</si>
  <si>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</si>
  <si>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</si>
  <si>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</si>
  <si>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</si>
  <si>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</si>
  <si>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</si>
  <si>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</si>
  <si>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</si>
  <si>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</si>
  <si>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</si>
  <si>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</si>
  <si>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</si>
  <si>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</si>
  <si>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</si>
  <si>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</si>
  <si>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</si>
  <si>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</si>
  <si>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</si>
  <si>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</si>
  <si>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</si>
  <si>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</si>
  <si>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</si>
  <si>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</si>
  <si>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</si>
  <si>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</si>
  <si>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</si>
  <si>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</si>
  <si>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</si>
  <si>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</si>
  <si>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</si>
  <si>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</si>
  <si>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</si>
  <si>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</si>
  <si>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</si>
  <si>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</si>
  <si>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</si>
  <si>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</si>
  <si>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</si>
  <si>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</si>
  <si>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</si>
  <si>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</si>
  <si>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</si>
  <si>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</si>
  <si>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</si>
  <si>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</si>
  <si>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</si>
  <si>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</si>
  <si>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</si>
  <si>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</si>
  <si>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</si>
  <si>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</si>
  <si>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</si>
  <si>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</si>
  <si>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</si>
  <si>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</si>
  <si>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</si>
  <si>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</si>
  <si>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</si>
  <si>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</si>
  <si>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</si>
  <si>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</si>
  <si>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</si>
  <si>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</si>
  <si>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</si>
  <si>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</si>
  <si>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</si>
  <si>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</si>
  <si>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</si>
  <si>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</si>
  <si>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</si>
  <si>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</si>
  <si>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</si>
  <si>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</si>
  <si>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</si>
  <si>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</si>
  <si>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</si>
  <si>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</si>
  <si>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</si>
  <si>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</si>
  <si>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</si>
  <si>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</si>
  <si>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</si>
  <si>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</si>
  <si>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</si>
  <si>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</si>
  <si>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</si>
  <si>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</si>
  <si>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</si>
  <si>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</si>
  <si>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</si>
  <si>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</si>
  <si>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</si>
  <si>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</si>
  <si>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</si>
  <si>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</si>
  <si>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</si>
  <si>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</si>
  <si>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</si>
  <si>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</si>
  <si>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</si>
  <si>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</si>
  <si>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</si>
  <si>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</si>
  <si>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</si>
  <si>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</si>
  <si>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</si>
  <si>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</si>
  <si>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</si>
  <si>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</si>
  <si>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</si>
  <si>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</si>
  <si>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</si>
  <si>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</si>
  <si>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</si>
  <si>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</si>
  <si>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</si>
  <si>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</si>
  <si>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</si>
  <si>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</si>
  <si>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</si>
  <si>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</si>
  <si>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</si>
  <si>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</si>
  <si>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</si>
  <si>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</si>
  <si>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</si>
  <si>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</si>
  <si>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</si>
  <si>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</si>
  <si>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</si>
  <si>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</si>
  <si>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</si>
  <si>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</si>
  <si>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</si>
  <si>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</si>
  <si>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</si>
  <si>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</si>
  <si>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</si>
  <si>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</si>
  <si>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</si>
  <si>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</si>
  <si>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</si>
  <si>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</si>
  <si>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</si>
  <si>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</si>
  <si>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</si>
  <si>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</si>
  <si>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</si>
  <si>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</si>
  <si>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</si>
  <si>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</si>
  <si>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</si>
  <si>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</si>
  <si>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</si>
  <si>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</si>
  <si>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</si>
  <si>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</si>
  <si>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</si>
  <si>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</si>
  <si>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</si>
  <si>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</si>
  <si>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</si>
  <si>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</si>
  <si>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</si>
  <si>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</si>
  <si>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</si>
  <si>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</si>
  <si>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</si>
  <si>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</si>
  <si>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</si>
  <si>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</si>
  <si>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</si>
  <si>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</si>
  <si>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</si>
  <si>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</si>
  <si>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</si>
  <si>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</si>
  <si>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</si>
  <si>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</si>
  <si>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</si>
  <si>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</si>
  <si>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</si>
  <si>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</si>
  <si>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</si>
  <si>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</si>
  <si>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</si>
  <si>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</si>
  <si>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</si>
  <si>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</si>
  <si>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</si>
  <si>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</si>
  <si>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</si>
  <si>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</si>
  <si>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</si>
  <si>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</si>
  <si>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</si>
  <si>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</si>
  <si>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</si>
  <si>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</si>
  <si>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</si>
  <si>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</si>
  <si>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</si>
  <si>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</si>
  <si>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</si>
  <si>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</si>
  <si>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</si>
  <si>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</si>
  <si>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</si>
  <si>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</si>
  <si>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</si>
  <si>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</si>
  <si>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</si>
  <si>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</si>
  <si>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</si>
  <si>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</si>
  <si>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</si>
  <si>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</si>
  <si>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</si>
  <si>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</si>
  <si>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</si>
  <si>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</si>
  <si>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</si>
  <si>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</si>
  <si>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</si>
  <si>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</si>
  <si>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</si>
  <si>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</si>
  <si>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</si>
  <si>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</si>
  <si>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</si>
  <si>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</si>
  <si>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</si>
  <si>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</si>
  <si>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</si>
  <si>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</si>
  <si>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</si>
  <si>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</si>
  <si>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</si>
  <si>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</si>
  <si>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</si>
  <si>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</si>
  <si>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</si>
  <si>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</si>
  <si>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</si>
  <si>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</si>
  <si>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</si>
  <si>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</si>
  <si>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</si>
  <si>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</si>
  <si>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</si>
  <si>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</si>
  <si>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</si>
  <si>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</si>
  <si>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</si>
  <si>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</si>
  <si>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</si>
  <si>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</si>
  <si>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</si>
  <si>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</si>
  <si>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</si>
  <si>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</si>
  <si>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</si>
  <si>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</si>
  <si>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</si>
  <si>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</si>
  <si>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</si>
  <si>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</si>
  <si>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</si>
  <si>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</si>
  <si>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</si>
  <si>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</si>
  <si>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</si>
  <si>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</si>
  <si>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</si>
  <si>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</si>
  <si>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</si>
  <si>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</si>
  <si>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</si>
  <si>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</si>
  <si>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</si>
  <si>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</si>
  <si>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</si>
  <si>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</si>
  <si>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</si>
  <si>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</si>
  <si>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</si>
  <si>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</si>
  <si>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</si>
  <si>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</si>
  <si>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</si>
  <si>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</si>
  <si>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</si>
  <si>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</si>
  <si>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</si>
  <si>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</si>
  <si>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</si>
  <si>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</si>
  <si>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</si>
  <si>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</si>
  <si>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</si>
  <si>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</si>
  <si>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</si>
  <si>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</si>
  <si>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</si>
  <si>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</si>
  <si>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</si>
  <si>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</si>
  <si>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</si>
  <si>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</si>
  <si>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</si>
  <si>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</si>
  <si>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</si>
  <si>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</si>
  <si>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</si>
  <si>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</si>
  <si>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</si>
  <si>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</si>
  <si>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</si>
  <si>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</si>
  <si>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</si>
  <si>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</si>
  <si>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</si>
  <si>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</si>
  <si>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</si>
  <si>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</si>
  <si>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</si>
  <si>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</si>
  <si>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</si>
  <si>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</si>
  <si>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</si>
  <si>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</si>
  <si>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</si>
  <si>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</si>
  <si>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</si>
  <si>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</si>
  <si>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</si>
  <si>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</si>
  <si>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</si>
  <si>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</si>
  <si>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</si>
  <si>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</si>
  <si>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</si>
  <si>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</si>
  <si>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</si>
  <si>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</si>
  <si>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</si>
  <si>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</si>
  <si>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</si>
  <si>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</si>
  <si>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</si>
  <si>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</si>
  <si>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</si>
  <si>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</si>
  <si>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</si>
  <si>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</si>
  <si>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</si>
  <si>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</si>
  <si>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</si>
  <si>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</si>
  <si>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</si>
  <si>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</si>
  <si>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</si>
  <si>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</si>
  <si>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</si>
  <si>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</si>
  <si>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</si>
  <si>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</si>
  <si>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</si>
  <si>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</si>
  <si>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</si>
  <si>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</si>
  <si>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</si>
  <si>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</si>
  <si>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</si>
  <si>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</si>
  <si>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</si>
  <si>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</si>
  <si>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</si>
  <si>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</si>
  <si>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</si>
  <si>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</si>
  <si>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</si>
  <si>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</si>
  <si>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</si>
  <si>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</si>
  <si>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</si>
  <si>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</si>
  <si>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</si>
  <si>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</si>
  <si>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</si>
  <si>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</si>
  <si>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</si>
  <si>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</si>
  <si>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</si>
  <si>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</si>
  <si>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</si>
  <si>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</si>
  <si>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</si>
  <si>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</si>
  <si>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</si>
  <si>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</si>
  <si>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</si>
  <si>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</si>
  <si>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</si>
  <si>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</si>
  <si>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</si>
  <si>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</si>
  <si>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</si>
  <si>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</si>
  <si>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</si>
  <si>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</si>
  <si>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</si>
  <si>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</si>
  <si>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</si>
  <si>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</si>
  <si>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</si>
  <si>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</si>
  <si>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</si>
  <si>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</si>
  <si>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</si>
  <si>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</si>
  <si>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</si>
  <si>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</si>
  <si>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</si>
  <si>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</si>
  <si>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</si>
  <si>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</si>
  <si>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</si>
  <si>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</si>
  <si>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</si>
  <si>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</si>
  <si>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</si>
  <si>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</si>
  <si>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</si>
  <si>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</si>
  <si>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</si>
  <si>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</si>
  <si>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</si>
  <si>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</si>
  <si>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</si>
  <si>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</si>
  <si>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</si>
  <si>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</si>
  <si>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</si>
  <si>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</si>
  <si>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</si>
  <si>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</si>
  <si>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</si>
  <si>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</si>
  <si>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</si>
  <si>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</si>
  <si>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</si>
  <si>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</si>
  <si>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</si>
  <si>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</si>
  <si>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</si>
  <si>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</si>
  <si>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</si>
  <si>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</si>
  <si>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</si>
  <si>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</si>
  <si>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</si>
  <si>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</si>
  <si>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</si>
  <si>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</si>
  <si>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</si>
  <si>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</si>
  <si>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</si>
  <si>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</si>
  <si>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</si>
  <si>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</si>
  <si>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</si>
  <si>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</si>
  <si>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</si>
  <si>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</si>
  <si>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</si>
  <si>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</si>
  <si>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</si>
  <si>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</si>
  <si>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</si>
  <si>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</si>
  <si>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</si>
  <si>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</si>
  <si>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</si>
  <si>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</si>
  <si>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</si>
  <si>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</si>
  <si>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</si>
  <si>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</si>
  <si>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</si>
  <si>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</si>
  <si>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</si>
  <si>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</si>
  <si>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</si>
  <si>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</si>
  <si>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</si>
  <si>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</si>
  <si>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</si>
  <si>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</si>
  <si>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</si>
  <si>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</si>
  <si>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</si>
  <si>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</si>
  <si>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</si>
  <si>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</si>
  <si>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</si>
  <si>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</si>
  <si>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</si>
  <si>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</si>
  <si>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</si>
  <si>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</si>
  <si>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</si>
  <si>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</si>
  <si>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</si>
  <si>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</si>
  <si>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</si>
  <si>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</si>
  <si>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</si>
  <si>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</si>
  <si>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</si>
  <si>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</si>
  <si>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</si>
  <si>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</si>
  <si>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</si>
  <si>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</si>
  <si>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</si>
  <si>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</si>
  <si>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</si>
  <si>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</si>
  <si>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</si>
  <si>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</si>
  <si>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</si>
  <si>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</si>
  <si>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</si>
  <si>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</si>
  <si>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</si>
  <si>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</si>
  <si>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</si>
  <si>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</si>
  <si>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</si>
  <si>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</si>
  <si>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</si>
  <si>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</si>
  <si>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</si>
  <si>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</si>
  <si>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</si>
  <si>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</si>
  <si>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</si>
  <si>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</si>
  <si>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</si>
  <si>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</si>
  <si>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</si>
  <si>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</si>
  <si>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</si>
  <si>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</si>
  <si>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</si>
  <si>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</si>
  <si>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</si>
  <si>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</si>
  <si>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</si>
  <si>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</si>
  <si>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</si>
  <si>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</si>
  <si>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</si>
  <si>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</si>
  <si>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</si>
  <si>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</si>
  <si>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</si>
  <si>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</si>
  <si>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</si>
  <si>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</si>
  <si>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</si>
  <si>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</si>
  <si>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</si>
  <si>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</si>
  <si>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</si>
  <si>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</si>
  <si>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</si>
  <si>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</si>
  <si>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</si>
  <si>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</si>
  <si>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</si>
  <si>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</si>
  <si>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</si>
  <si>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</si>
  <si>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</si>
  <si>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</si>
  <si>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</si>
  <si>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</si>
  <si>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</si>
  <si>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</si>
  <si>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</si>
  <si>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</si>
  <si>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</si>
  <si>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</si>
  <si>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</si>
  <si>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</si>
  <si>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</si>
  <si>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</si>
  <si>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</si>
  <si>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</si>
  <si>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</si>
  <si>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</si>
  <si>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</si>
  <si>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</si>
  <si>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</si>
  <si>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</si>
  <si>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</si>
  <si>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</si>
  <si>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</si>
  <si>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</si>
  <si>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</si>
  <si>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</si>
  <si>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</si>
  <si>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</si>
  <si>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</si>
  <si>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</si>
  <si>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</si>
  <si>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</si>
  <si>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</si>
  <si>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</si>
  <si>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</si>
  <si>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</si>
  <si>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</si>
  <si>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</si>
  <si>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</si>
  <si>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</si>
  <si>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</si>
  <si>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</si>
  <si>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</si>
  <si>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</si>
  <si>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</si>
  <si>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</si>
  <si>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</si>
  <si>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</si>
  <si>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</si>
  <si>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</si>
  <si>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</si>
  <si>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</si>
  <si>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</si>
  <si>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</si>
  <si>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</si>
  <si>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</si>
  <si>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</si>
  <si>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</si>
  <si>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</si>
  <si>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</si>
  <si>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</si>
  <si>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</si>
  <si>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</si>
  <si>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</si>
  <si>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</si>
  <si>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</si>
  <si>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</si>
  <si>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</si>
  <si>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</si>
  <si>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</si>
  <si>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</si>
  <si>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</si>
  <si>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</si>
  <si>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</si>
  <si>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</si>
  <si>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</si>
  <si>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</si>
  <si>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</si>
  <si>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</si>
  <si>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</si>
  <si>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</si>
  <si>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</si>
  <si>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</si>
  <si>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</si>
  <si>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</si>
  <si>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</si>
  <si>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</si>
  <si>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</si>
  <si>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</si>
  <si>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</si>
  <si>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</si>
  <si>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</si>
  <si>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</si>
  <si>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</si>
  <si>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</si>
  <si>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</si>
  <si>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</si>
  <si>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</si>
  <si>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</si>
  <si>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</si>
  <si>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</si>
  <si>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</si>
  <si>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</si>
  <si>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</si>
  <si>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</si>
  <si>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</si>
  <si>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</si>
  <si>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</si>
  <si>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</si>
  <si>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</si>
  <si>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</si>
  <si>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</si>
  <si>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</si>
  <si>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</si>
  <si>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</si>
  <si>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</si>
  <si>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</si>
  <si>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</si>
  <si>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</si>
  <si>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</si>
  <si>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</si>
  <si>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</si>
  <si>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</si>
  <si>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</si>
  <si>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</si>
  <si>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</si>
  <si>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</si>
  <si>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</si>
  <si>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</si>
  <si>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</si>
  <si>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</si>
  <si>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</si>
  <si>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</si>
  <si>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</si>
  <si>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</si>
  <si>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</si>
  <si>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</si>
  <si>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</si>
  <si>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</si>
  <si>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</si>
  <si>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</si>
  <si>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</si>
  <si>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</si>
  <si>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</si>
  <si>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</si>
  <si>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</si>
  <si>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</si>
  <si>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</si>
  <si>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</si>
  <si>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</si>
  <si>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</si>
  <si>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</si>
  <si>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</si>
  <si>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</si>
  <si>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</si>
  <si>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</si>
  <si>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</si>
  <si>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</si>
  <si>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</si>
  <si>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</si>
  <si>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</si>
  <si>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</si>
  <si>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</si>
  <si>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</si>
  <si>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</si>
  <si>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</si>
  <si>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</si>
  <si>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</si>
  <si>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</si>
  <si>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</si>
  <si>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</si>
  <si>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</si>
  <si>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</si>
  <si>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</si>
  <si>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</si>
  <si>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</si>
  <si>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</si>
  <si>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</si>
  <si>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</si>
  <si>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</si>
  <si>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</si>
  <si>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</si>
  <si>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</si>
  <si>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</si>
  <si>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</si>
  <si>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</si>
  <si>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</si>
  <si>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</si>
  <si>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</si>
  <si>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</si>
  <si>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</si>
  <si>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</si>
  <si>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</si>
  <si>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</si>
  <si>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</si>
  <si>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</si>
  <si>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</si>
  <si>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</si>
  <si>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</si>
  <si>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</si>
  <si>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</si>
  <si>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</si>
  <si>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</si>
  <si>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</si>
  <si>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</si>
  <si>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</si>
  <si>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</si>
  <si>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</si>
  <si>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</si>
  <si>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</si>
  <si>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</si>
  <si>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</si>
  <si>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</si>
  <si>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</si>
  <si>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</si>
  <si>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</si>
  <si>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</si>
  <si>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</si>
  <si>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</si>
  <si>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</si>
  <si>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</si>
  <si>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</si>
  <si>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</si>
  <si>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</si>
  <si>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</si>
  <si>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</si>
  <si>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</si>
  <si>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</si>
  <si>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</si>
  <si>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</si>
  <si>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</si>
  <si>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</si>
  <si>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</si>
  <si>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</si>
  <si>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</si>
  <si>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</si>
  <si>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</si>
  <si>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</si>
  <si>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</si>
  <si>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</si>
  <si>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</si>
  <si>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</si>
  <si>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</si>
  <si>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</si>
  <si>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</si>
  <si>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</si>
  <si>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</si>
  <si>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</si>
  <si>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</si>
  <si>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</si>
  <si>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</si>
  <si>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</si>
  <si>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</si>
  <si>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</si>
  <si>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</si>
  <si>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</si>
  <si>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</si>
  <si>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</si>
  <si>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</si>
  <si>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</si>
  <si>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</si>
  <si>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</si>
  <si>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</si>
  <si>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</si>
  <si>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</si>
  <si>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</si>
  <si>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</si>
  <si>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</si>
  <si>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</si>
  <si>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</si>
  <si>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</si>
  <si>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</si>
  <si>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</si>
  <si>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</si>
  <si>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</si>
  <si>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</si>
  <si>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</si>
  <si>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</si>
  <si>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</si>
  <si>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</si>
  <si>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</si>
  <si>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</si>
  <si>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</si>
  <si>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</si>
  <si>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</si>
  <si>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</si>
  <si>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</si>
  <si>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</si>
  <si>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</si>
  <si>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</si>
  <si>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</si>
  <si>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</si>
  <si>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</si>
  <si>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</si>
  <si>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</si>
  <si>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</si>
  <si>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</si>
  <si>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</si>
  <si>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</si>
  <si>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</si>
  <si>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</si>
  <si>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</si>
  <si>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</si>
  <si>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</si>
  <si>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</si>
  <si>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</si>
  <si>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</si>
  <si>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</si>
  <si>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</si>
  <si>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</si>
  <si>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</si>
  <si>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</si>
  <si>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</si>
  <si>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</si>
  <si>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</si>
  <si>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</si>
  <si>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</si>
  <si>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</si>
  <si>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</si>
  <si>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</si>
  <si>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</si>
  <si>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</si>
  <si>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</si>
  <si>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</si>
  <si>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</si>
  <si>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</si>
  <si>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</si>
  <si>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</si>
  <si>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</si>
  <si>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</si>
  <si>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</si>
  <si>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</si>
  <si>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</si>
  <si>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</si>
  <si>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</si>
  <si>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</si>
  <si>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</si>
  <si>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</si>
  <si>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</si>
  <si>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</si>
  <si>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</si>
  <si>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</si>
  <si>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</si>
  <si>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</si>
  <si>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</si>
  <si>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</si>
  <si>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</si>
  <si>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</si>
  <si>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</si>
  <si>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</si>
  <si>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</si>
  <si>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</si>
  <si>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</si>
  <si>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</si>
  <si>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</si>
  <si>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</si>
  <si>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</si>
  <si>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</si>
  <si>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</si>
  <si>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</si>
  <si>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</si>
  <si>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</si>
  <si>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</si>
  <si>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</si>
  <si>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</si>
  <si>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</si>
  <si>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</si>
  <si>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</si>
  <si>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</si>
  <si>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</si>
  <si>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</si>
  <si>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</si>
  <si>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</si>
  <si>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</si>
  <si>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</si>
  <si>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</si>
  <si>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</si>
  <si>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</si>
  <si>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</si>
  <si>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</si>
  <si>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</si>
  <si>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</si>
  <si>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</si>
  <si>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</si>
  <si>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</si>
  <si>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</si>
  <si>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</si>
  <si>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</si>
  <si>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</si>
  <si>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</si>
  <si>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</si>
  <si>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</si>
  <si>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</si>
  <si>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</si>
  <si>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</si>
  <si>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</si>
  <si>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</si>
  <si>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</si>
  <si>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</si>
  <si>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</si>
  <si>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</si>
  <si>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</si>
  <si>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</si>
  <si>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</si>
  <si>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</si>
  <si>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</si>
  <si>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</si>
  <si>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</si>
  <si>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</si>
  <si>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</si>
  <si>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</si>
  <si>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</si>
  <si>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</si>
  <si>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</si>
  <si>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</si>
  <si>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</si>
  <si>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</si>
  <si>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</si>
  <si>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</si>
  <si>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</si>
  <si>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</si>
  <si>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</si>
  <si>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</si>
  <si>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</si>
  <si>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</si>
  <si>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</si>
  <si>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</si>
  <si>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</si>
  <si>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</si>
  <si>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</si>
  <si>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</si>
  <si>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</si>
  <si>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</si>
  <si>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</si>
  <si>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</si>
  <si>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</si>
  <si>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</si>
  <si>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</si>
  <si>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</si>
  <si>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</si>
  <si>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</si>
  <si>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</si>
  <si>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</si>
  <si>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</si>
  <si>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</si>
  <si>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</si>
  <si>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</si>
  <si>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</si>
  <si>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</si>
  <si>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</si>
  <si>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</si>
  <si>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</si>
  <si>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</si>
  <si>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</si>
  <si>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</si>
  <si>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</si>
  <si>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</si>
  <si>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</si>
  <si>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</si>
  <si>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</si>
  <si>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</si>
  <si>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</si>
  <si>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</si>
  <si>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</si>
  <si>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</si>
  <si>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</si>
  <si>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</si>
  <si>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</si>
  <si>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</si>
  <si>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</si>
  <si>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</si>
  <si>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</si>
  <si>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</si>
  <si>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</si>
  <si>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</si>
  <si>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</si>
  <si>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</si>
  <si>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</si>
  <si>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</si>
  <si>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</si>
  <si>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</si>
  <si>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</si>
  <si>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</si>
  <si>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</si>
  <si>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</si>
  <si>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</si>
  <si>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</si>
  <si>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</si>
  <si>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</si>
  <si>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</si>
  <si>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</si>
  <si>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</si>
  <si>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</si>
  <si>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</si>
  <si>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</si>
  <si>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</si>
  <si>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</si>
  <si>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</si>
  <si>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</si>
  <si>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</si>
  <si>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</si>
  <si>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</si>
  <si>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</si>
  <si>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</si>
  <si>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</si>
  <si>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</si>
  <si>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</si>
  <si>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</si>
  <si>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</si>
  <si>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</si>
  <si>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</si>
  <si>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</si>
  <si>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</si>
  <si>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</si>
  <si>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</si>
  <si>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</si>
  <si>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</si>
  <si>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</si>
  <si>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</si>
  <si>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</si>
  <si>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</si>
  <si>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</si>
  <si>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</si>
  <si>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</si>
  <si>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</si>
  <si>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</si>
  <si>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</si>
  <si>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</si>
  <si>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</si>
  <si>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</si>
  <si>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</si>
  <si>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</si>
  <si>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</si>
  <si>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</si>
  <si>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</si>
  <si>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</si>
  <si>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</si>
  <si>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</si>
  <si>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</si>
  <si>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</si>
  <si>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</si>
  <si>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</si>
  <si>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</si>
  <si>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</si>
  <si>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</si>
  <si>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</si>
  <si>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</si>
  <si>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</si>
  <si>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</si>
  <si>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</si>
  <si>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</si>
  <si>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</si>
  <si>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</si>
  <si>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</si>
  <si>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</si>
  <si>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</si>
  <si>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</si>
  <si>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</si>
  <si>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</si>
  <si>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</si>
  <si>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</si>
  <si>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</si>
  <si>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</si>
  <si>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</si>
  <si>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</si>
  <si>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</si>
  <si>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</si>
  <si>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</si>
  <si>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</si>
  <si>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</si>
  <si>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</si>
  <si>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</si>
  <si>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</si>
  <si>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</si>
  <si>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</si>
  <si>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</si>
  <si>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</si>
  <si>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</si>
  <si>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</si>
  <si>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</si>
  <si>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</si>
  <si>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</si>
  <si>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</si>
  <si>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</si>
  <si>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</si>
  <si>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</si>
  <si>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</si>
  <si>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</si>
  <si>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</si>
  <si>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</si>
  <si>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</si>
  <si>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</si>
  <si>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</si>
  <si>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</si>
  <si>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</si>
  <si>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</si>
  <si>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</si>
  <si>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</si>
  <si>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</si>
  <si>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</si>
  <si>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</si>
  <si>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</si>
  <si>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</si>
  <si>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</si>
  <si>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</si>
  <si>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</si>
  <si>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</si>
  <si>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</si>
  <si>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</si>
  <si>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</si>
  <si>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</si>
  <si>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</si>
  <si>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</si>
  <si>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</si>
  <si>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</si>
  <si>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</si>
  <si>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</si>
  <si>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</si>
  <si>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</si>
  <si>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</si>
  <si>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</si>
  <si>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</si>
  <si>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</si>
  <si>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</si>
  <si>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</si>
  <si>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</si>
  <si>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</si>
  <si>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</si>
  <si>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</si>
  <si>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</si>
  <si>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</si>
  <si>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</si>
  <si>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</si>
  <si>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</si>
  <si>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</si>
  <si>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</si>
  <si>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</si>
  <si>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</si>
  <si>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</si>
  <si>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</si>
  <si>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</si>
  <si>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</si>
  <si>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</si>
  <si>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</si>
  <si>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</si>
  <si>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</si>
  <si>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</si>
  <si>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</si>
  <si>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</si>
  <si>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</si>
  <si>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</si>
  <si>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</si>
  <si>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</si>
  <si>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</si>
  <si>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</si>
  <si>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</si>
  <si>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</si>
  <si>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</si>
  <si>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</si>
  <si>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</si>
  <si>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</si>
  <si>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</si>
  <si>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</si>
  <si>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</si>
  <si>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</si>
  <si>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</si>
  <si>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</si>
  <si>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</si>
  <si>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</si>
  <si>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</si>
  <si>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</si>
  <si>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</si>
  <si>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</si>
  <si>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</si>
  <si>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</si>
  <si>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</si>
  <si>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</si>
  <si>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</si>
  <si>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</si>
  <si>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</si>
  <si>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</si>
  <si>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</si>
  <si>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</si>
  <si>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</si>
  <si>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</si>
  <si>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</si>
  <si>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</si>
  <si>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</si>
  <si>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</si>
  <si>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</si>
  <si>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</si>
  <si>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</si>
  <si>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</si>
  <si>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</si>
  <si>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</si>
  <si>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</si>
  <si>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</si>
  <si>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</si>
  <si>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</si>
  <si>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</si>
  <si>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</si>
  <si>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</si>
  <si>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</si>
  <si>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</si>
  <si>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</si>
  <si>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</si>
  <si>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</si>
  <si>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</si>
  <si>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</si>
  <si>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</si>
  <si>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</si>
  <si>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</si>
  <si>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</si>
  <si>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</si>
  <si>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</si>
  <si>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</si>
  <si>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</si>
  <si>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</si>
  <si>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</si>
  <si>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</si>
  <si>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</si>
  <si>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</si>
  <si>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</si>
  <si>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</si>
  <si>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</si>
  <si>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</si>
  <si>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</si>
  <si>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</si>
  <si>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</si>
  <si>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</si>
  <si>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</si>
  <si>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</si>
  <si>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</si>
  <si>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</si>
  <si>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</si>
  <si>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</si>
  <si>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</si>
  <si>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</si>
  <si>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</si>
  <si>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</si>
  <si>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</si>
  <si>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</si>
  <si>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</si>
  <si>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</si>
  <si>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</si>
  <si>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</si>
  <si>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</si>
  <si>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</si>
  <si>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</si>
  <si>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</si>
  <si>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</si>
  <si>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</si>
  <si>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</si>
  <si>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</si>
  <si>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</si>
  <si>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</si>
  <si>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</si>
  <si>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</si>
  <si>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</si>
  <si>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</si>
  <si>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</si>
  <si>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</si>
  <si>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</si>
  <si>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</si>
  <si>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</si>
  <si>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</si>
  <si>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</si>
  <si>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</si>
  <si>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</si>
  <si>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</si>
  <si>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</si>
  <si>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</si>
  <si>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</si>
  <si>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</si>
  <si>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</si>
  <si>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</si>
  <si>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</si>
  <si>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</si>
  <si>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</si>
  <si>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</si>
  <si>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</si>
  <si>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</si>
  <si>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</si>
  <si>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</si>
  <si>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</si>
  <si>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</si>
  <si>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</si>
  <si>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</si>
  <si>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</si>
  <si>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</si>
  <si>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</si>
  <si>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</si>
  <si>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</si>
  <si>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</si>
  <si>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</si>
  <si>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</si>
  <si>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</si>
  <si>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</si>
  <si>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</si>
  <si>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</si>
  <si>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</si>
  <si>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</si>
  <si>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</si>
  <si>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</si>
  <si>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</si>
  <si>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</si>
  <si>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</si>
  <si>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</si>
  <si>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</si>
  <si>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</si>
  <si>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</si>
  <si>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</si>
  <si>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</si>
  <si>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</si>
  <si>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</si>
  <si>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</si>
  <si>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</si>
  <si>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</si>
  <si>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</si>
  <si>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</si>
  <si>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</si>
  <si>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</si>
  <si>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</si>
  <si>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</si>
  <si>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</si>
  <si>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</si>
  <si>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</si>
  <si>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</si>
  <si>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</si>
  <si>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</si>
  <si>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</si>
  <si>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</si>
  <si>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</si>
  <si>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</si>
  <si>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</si>
  <si>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</si>
  <si>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</si>
  <si>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</si>
  <si>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</si>
  <si>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</si>
  <si>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</si>
  <si>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</si>
  <si>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</si>
  <si>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</si>
  <si>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</si>
  <si>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</si>
  <si>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</si>
  <si>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</si>
  <si>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</si>
  <si>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</si>
  <si>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</si>
  <si>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</si>
  <si>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</si>
  <si>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</si>
  <si>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</si>
  <si>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</si>
  <si>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</si>
  <si>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</si>
  <si>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</si>
  <si>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</si>
  <si>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</si>
  <si>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</si>
  <si>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</si>
  <si>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</si>
  <si>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</si>
  <si>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</si>
  <si>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</si>
  <si>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</si>
  <si>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</si>
  <si>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</si>
  <si>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</si>
  <si>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</si>
  <si>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</si>
  <si>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</si>
  <si>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</si>
  <si>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</si>
  <si>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</si>
  <si>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</si>
  <si>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</si>
  <si>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</si>
  <si>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</si>
  <si>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</si>
  <si>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</si>
  <si>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</si>
  <si>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</si>
  <si>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</si>
  <si>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</si>
  <si>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</si>
  <si>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</si>
  <si>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</si>
  <si>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</si>
  <si>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</si>
  <si>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</si>
  <si>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</si>
  <si>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</si>
  <si>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</si>
  <si>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</si>
  <si>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</si>
  <si>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</si>
  <si>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</si>
  <si>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</si>
  <si>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</si>
  <si>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</si>
  <si>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</si>
  <si>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</si>
  <si>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</si>
  <si>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</si>
  <si>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</si>
  <si>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</si>
  <si>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</si>
  <si>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</si>
  <si>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</si>
  <si>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</si>
  <si>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</si>
  <si>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</si>
  <si>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</si>
  <si>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</si>
  <si>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</si>
  <si>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</si>
  <si>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</si>
  <si>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</si>
  <si>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</si>
  <si>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</si>
  <si>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</si>
  <si>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</si>
  <si>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</si>
  <si>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</si>
  <si>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</si>
  <si>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</si>
  <si>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</si>
  <si>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</si>
  <si>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</si>
  <si>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</si>
  <si>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</si>
  <si>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</si>
  <si>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</si>
  <si>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</si>
  <si>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</si>
  <si>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</si>
  <si>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</si>
  <si>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</si>
  <si>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</si>
  <si>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</si>
  <si>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</si>
  <si>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</si>
  <si>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</si>
  <si>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</si>
  <si>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</si>
  <si>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</si>
  <si>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</si>
  <si>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</si>
  <si>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</si>
  <si>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</si>
  <si>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</si>
  <si>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</si>
  <si>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</si>
  <si>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</si>
  <si>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</si>
  <si>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</si>
  <si>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</si>
  <si>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</si>
  <si>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</si>
  <si>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</si>
  <si>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</si>
  <si>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</si>
  <si>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</si>
  <si>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</si>
  <si>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</si>
  <si>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</si>
  <si>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</si>
  <si>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</si>
  <si>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</si>
  <si>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</si>
  <si>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</si>
  <si>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</si>
  <si>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</si>
  <si>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</si>
  <si>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</si>
  <si>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</si>
  <si>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</si>
  <si>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</si>
  <si>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</si>
  <si>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</si>
  <si>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</si>
  <si>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</si>
  <si>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</si>
  <si>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</si>
  <si>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</si>
  <si>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</si>
  <si>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</si>
  <si>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</si>
  <si>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</si>
  <si>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</si>
  <si>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</si>
  <si>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</si>
  <si>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</si>
  <si>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</si>
  <si>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</si>
  <si>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</si>
  <si>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</si>
  <si>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</si>
  <si>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</si>
  <si>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</si>
  <si>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</si>
  <si>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</si>
  <si>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</si>
  <si>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</si>
  <si>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</si>
  <si>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</si>
  <si>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</si>
  <si>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</si>
  <si>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</si>
  <si>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</si>
  <si>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</si>
  <si>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</si>
  <si>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</si>
  <si>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</si>
  <si>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</si>
  <si>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</si>
  <si>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</si>
  <si>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</si>
  <si>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</si>
  <si>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</si>
  <si>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</si>
  <si>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</si>
  <si>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</si>
  <si>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</si>
  <si>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</si>
  <si>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</si>
  <si>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</si>
  <si>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</si>
  <si>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</si>
  <si>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</si>
  <si>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</si>
  <si>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</si>
  <si>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</si>
  <si>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</si>
  <si>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</si>
  <si>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</si>
  <si>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</si>
  <si>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</si>
  <si>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</si>
  <si>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</si>
  <si>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</si>
  <si>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</si>
  <si>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</si>
  <si>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</si>
  <si>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</si>
  <si>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</si>
  <si>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</si>
  <si>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</si>
  <si>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</si>
  <si>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</si>
  <si>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</si>
  <si>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</si>
  <si>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</si>
  <si>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</si>
  <si>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</si>
  <si>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</si>
  <si>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</si>
  <si>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</si>
  <si>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</si>
  <si>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</si>
  <si>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</si>
  <si>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</si>
  <si>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</si>
  <si>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</si>
  <si>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</si>
  <si>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</si>
  <si>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</si>
  <si>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</si>
  <si>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</si>
  <si>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</si>
  <si>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</si>
  <si>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</si>
  <si>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</si>
  <si>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</si>
  <si>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</si>
  <si>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</si>
  <si>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</si>
  <si>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</si>
  <si>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</si>
  <si>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</si>
  <si>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</si>
  <si>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</si>
  <si>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</si>
  <si>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</si>
  <si>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</si>
  <si>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</si>
  <si>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</si>
  <si>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</si>
  <si>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</si>
  <si>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</si>
  <si>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</si>
  <si>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</si>
  <si>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</si>
  <si>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</si>
  <si>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</si>
  <si>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</si>
  <si>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</si>
  <si>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</si>
  <si>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</si>
  <si>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</si>
  <si>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</si>
  <si>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</si>
  <si>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</si>
  <si>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</si>
  <si>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</si>
  <si>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</si>
  <si>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</si>
  <si>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</si>
  <si>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</si>
  <si>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</si>
  <si>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</si>
  <si>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</si>
  <si>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</si>
  <si>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</si>
  <si>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</si>
  <si>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</si>
  <si>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</si>
  <si>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</si>
  <si>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</si>
  <si>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</si>
  <si>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</si>
  <si>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</si>
  <si>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</si>
  <si>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</si>
  <si>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</si>
  <si>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</si>
  <si>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</si>
  <si>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</si>
  <si>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</si>
  <si>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</si>
  <si>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</si>
  <si>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</si>
  <si>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</si>
  <si>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</si>
  <si>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</si>
  <si>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</si>
  <si>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</si>
  <si>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</si>
  <si>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</si>
  <si>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</si>
  <si>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</si>
  <si>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</si>
  <si>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</si>
  <si>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</si>
  <si>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</si>
  <si>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</si>
  <si>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</si>
  <si>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</si>
  <si>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</si>
  <si>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</si>
  <si>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</si>
  <si>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</si>
  <si>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</si>
  <si>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</si>
  <si>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</si>
  <si>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</si>
  <si>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</si>
  <si>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</si>
  <si>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</si>
  <si>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</si>
  <si>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</si>
  <si>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</si>
  <si>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</si>
  <si>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</si>
  <si>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</si>
  <si>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</si>
  <si>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</si>
  <si>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</si>
  <si>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</si>
  <si>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</si>
  <si>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</si>
  <si>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</si>
  <si>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</si>
  <si>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</si>
  <si>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</si>
  <si>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</si>
  <si>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</si>
  <si>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</si>
  <si>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</si>
  <si>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</si>
  <si>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</si>
  <si>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</si>
  <si>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</si>
  <si>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</si>
  <si>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</si>
  <si>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</si>
  <si>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</si>
  <si>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</si>
  <si>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</si>
  <si>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</si>
  <si>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</si>
  <si>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</si>
  <si>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</si>
  <si>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</si>
  <si>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</si>
  <si>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</si>
  <si>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</si>
  <si>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</si>
  <si>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</si>
  <si>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</si>
  <si>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</si>
  <si>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</si>
  <si>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</si>
  <si>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</si>
  <si>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</si>
  <si>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</si>
  <si>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</si>
  <si>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</si>
  <si>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</si>
  <si>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</si>
  <si>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</si>
  <si>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</si>
  <si>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</si>
  <si>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</si>
  <si>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</si>
  <si>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</si>
  <si>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</si>
  <si>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</si>
  <si>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</si>
  <si>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</si>
  <si>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</si>
  <si>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</si>
  <si>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</si>
  <si>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</si>
  <si>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</si>
  <si>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</si>
  <si>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</si>
  <si>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</si>
  <si>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</si>
  <si>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</si>
  <si>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</si>
  <si>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</si>
  <si>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</si>
  <si>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</si>
  <si>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</si>
  <si>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</si>
  <si>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</si>
  <si>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</si>
  <si>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</si>
  <si>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</si>
  <si>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</si>
  <si>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</si>
  <si>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</si>
  <si>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</si>
  <si>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</si>
  <si>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</si>
  <si>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</si>
  <si>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</si>
  <si>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</si>
  <si>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</si>
  <si>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</si>
  <si>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</si>
  <si>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</si>
  <si>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</si>
  <si>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</si>
  <si>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</si>
  <si>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</si>
  <si>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</si>
  <si>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</si>
  <si>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</si>
  <si>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</si>
  <si>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</si>
  <si>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</si>
  <si>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</si>
  <si>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</si>
  <si>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</si>
  <si>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</si>
  <si>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</si>
  <si>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</si>
  <si>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</si>
  <si>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</si>
  <si>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</si>
  <si>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</si>
  <si>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</si>
  <si>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</si>
  <si>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</si>
  <si>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</si>
  <si>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</si>
  <si>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</si>
  <si>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</si>
  <si>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</si>
  <si>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</si>
  <si>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</si>
  <si>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</si>
  <si>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</si>
  <si>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</si>
  <si>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</si>
  <si>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</si>
  <si>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</si>
  <si>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</si>
  <si>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</si>
  <si>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</si>
  <si>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</si>
  <si>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</si>
  <si>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</si>
  <si>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</si>
  <si>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</si>
  <si>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</si>
  <si>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</si>
  <si>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</si>
  <si>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</si>
  <si>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</si>
  <si>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</si>
  <si>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</si>
  <si>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</si>
  <si>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</si>
  <si>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</si>
  <si>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</si>
  <si>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</si>
  <si>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</si>
  <si>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</si>
  <si>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</si>
  <si>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</si>
  <si>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</si>
  <si>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</si>
  <si>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</si>
  <si>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</si>
  <si>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</si>
  <si>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</si>
  <si>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</si>
  <si>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</si>
  <si>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</si>
  <si>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</si>
  <si>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</si>
  <si>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</si>
  <si>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</si>
  <si>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</si>
  <si>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</si>
  <si>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</si>
  <si>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</si>
  <si>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</si>
  <si>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</si>
  <si>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</si>
  <si>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</si>
  <si>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</si>
  <si>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</si>
  <si>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</si>
  <si>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</si>
  <si>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</si>
  <si>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</si>
  <si>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</si>
  <si>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</si>
  <si>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</si>
  <si>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</si>
  <si>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</si>
  <si>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</si>
  <si>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</si>
  <si>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</si>
  <si>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</si>
  <si>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</si>
  <si>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</si>
  <si>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</si>
  <si>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</si>
  <si>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</si>
  <si>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</si>
  <si>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</si>
  <si>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</si>
  <si>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</si>
  <si>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</si>
  <si>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</si>
  <si>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</si>
  <si>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</si>
  <si>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</si>
  <si>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</si>
  <si>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</si>
  <si>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</si>
  <si>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</si>
  <si>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</si>
  <si>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</si>
  <si>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</si>
  <si>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</si>
  <si>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</si>
  <si>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</si>
  <si>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</si>
  <si>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</si>
  <si>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</si>
  <si>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</si>
  <si>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</si>
  <si>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</si>
  <si>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</si>
  <si>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</si>
  <si>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</si>
  <si>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</si>
  <si>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</si>
  <si>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</si>
  <si>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</si>
  <si>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</si>
  <si>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</si>
  <si>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</si>
  <si>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</si>
  <si>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</si>
  <si>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</si>
  <si>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</si>
  <si>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</si>
  <si>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</si>
  <si>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</si>
  <si>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</si>
  <si>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</si>
  <si>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</si>
  <si>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</si>
  <si>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</si>
  <si>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</si>
  <si>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</si>
  <si>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</si>
  <si>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</si>
  <si>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</si>
  <si>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</si>
  <si>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</si>
  <si>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</si>
  <si>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</si>
  <si>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</si>
  <si>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</si>
  <si>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</si>
  <si>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</si>
  <si>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</si>
  <si>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</si>
  <si>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</si>
  <si>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</si>
  <si>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</si>
  <si>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</si>
  <si>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</si>
  <si>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</si>
  <si>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</si>
  <si>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</si>
  <si>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</si>
  <si>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</si>
  <si>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</si>
  <si>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</si>
  <si>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</si>
  <si>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</si>
  <si>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</si>
  <si>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</si>
  <si>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</si>
  <si>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</si>
  <si>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</si>
  <si>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</si>
  <si>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</si>
  <si>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</si>
  <si>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</si>
  <si>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</si>
  <si>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</si>
  <si>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</si>
  <si>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</si>
  <si>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</si>
  <si>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</si>
  <si>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</si>
  <si>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</si>
  <si>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</si>
  <si>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</si>
  <si>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</si>
  <si>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</si>
  <si>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</si>
  <si>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</si>
  <si>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</si>
  <si>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</si>
  <si>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</si>
  <si>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</si>
  <si>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</si>
  <si>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</si>
  <si>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</si>
  <si>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</si>
  <si>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</si>
  <si>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</si>
  <si>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</si>
  <si>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</si>
  <si>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</si>
  <si>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</si>
  <si>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</si>
  <si>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</si>
  <si>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</si>
  <si>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</si>
  <si>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</si>
  <si>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</si>
  <si>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</si>
  <si>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</si>
  <si>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</si>
  <si>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</si>
  <si>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</si>
  <si>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</si>
  <si>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</si>
  <si>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</si>
  <si>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</si>
  <si>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</si>
  <si>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</si>
  <si>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</si>
  <si>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</si>
  <si>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</si>
  <si>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</si>
  <si>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</si>
  <si>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</si>
  <si>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</si>
  <si>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</si>
  <si>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</si>
  <si>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</si>
  <si>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</si>
  <si>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</si>
  <si>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</si>
  <si>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</si>
  <si>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</si>
  <si>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</si>
  <si>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</si>
  <si>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</si>
  <si>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</si>
  <si>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</si>
  <si>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</si>
  <si>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</si>
  <si>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</si>
  <si>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</si>
  <si>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</si>
  <si>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</si>
  <si>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</si>
  <si>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</si>
  <si>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</si>
  <si>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</si>
  <si>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</si>
  <si>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</si>
  <si>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</si>
  <si>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</si>
  <si>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</si>
  <si>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</si>
  <si>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</si>
  <si>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</si>
  <si>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</si>
  <si>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</si>
  <si>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</si>
  <si>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</si>
  <si>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</si>
  <si>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</si>
  <si>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</si>
  <si>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</si>
  <si>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</si>
  <si>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</si>
  <si>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</si>
  <si>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</si>
  <si>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</si>
  <si>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</si>
  <si>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</si>
  <si>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</si>
  <si>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</si>
  <si>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</si>
  <si>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</si>
  <si>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</si>
  <si>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</si>
  <si>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</si>
  <si>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</si>
  <si>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</si>
  <si>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</si>
  <si>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</si>
  <si>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</si>
  <si>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</si>
  <si>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</si>
  <si>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</si>
  <si>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</si>
  <si>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</si>
  <si>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</si>
  <si>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</si>
  <si>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</si>
  <si>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</si>
  <si>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</si>
  <si>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</si>
  <si>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</si>
  <si>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</si>
  <si>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</si>
  <si>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</si>
  <si>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</si>
  <si>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</si>
  <si>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</si>
  <si>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</si>
  <si>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</si>
  <si>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</si>
  <si>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</si>
  <si>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</si>
  <si>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</si>
  <si>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</si>
  <si>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</si>
  <si>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</si>
  <si>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</si>
  <si>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</si>
  <si>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</si>
  <si>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</si>
  <si>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</si>
  <si>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</si>
  <si>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</si>
  <si>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</si>
  <si>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</si>
  <si>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</si>
  <si>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</si>
  <si>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</si>
  <si>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</si>
  <si>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</si>
  <si>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</si>
  <si>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</si>
  <si>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</si>
  <si>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</si>
  <si>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</si>
  <si>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</si>
  <si>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</si>
  <si>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</si>
  <si>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</si>
  <si>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</si>
  <si>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</si>
  <si>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</si>
  <si>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</si>
  <si>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</si>
  <si>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</si>
  <si>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</si>
  <si>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</si>
  <si>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</si>
  <si>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</si>
  <si>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</si>
  <si>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</si>
  <si>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</si>
  <si>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</si>
  <si>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</si>
  <si>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</si>
  <si>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</si>
  <si>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</si>
  <si>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</si>
  <si>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</si>
  <si>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</si>
  <si>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</si>
  <si>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</si>
  <si>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</si>
  <si>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</si>
  <si>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</si>
  <si>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</si>
  <si>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</si>
  <si>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</si>
  <si>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</si>
  <si>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</si>
  <si>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</si>
  <si>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</si>
  <si>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</si>
  <si>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</si>
  <si>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</si>
  <si>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</si>
  <si>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</si>
  <si>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</si>
  <si>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</si>
  <si>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</si>
  <si>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</si>
  <si>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</si>
  <si>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</si>
  <si>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</si>
  <si>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</si>
  <si>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</si>
  <si>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</si>
  <si>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</si>
  <si>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</si>
  <si>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</si>
  <si>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</si>
  <si>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</si>
  <si>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</si>
  <si>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</si>
  <si>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</si>
  <si>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</si>
  <si>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</si>
  <si>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</si>
  <si>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</si>
  <si>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</si>
  <si>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</si>
  <si>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</si>
  <si>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</si>
  <si>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</si>
  <si>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</si>
  <si>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</si>
  <si>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</si>
  <si>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</si>
  <si>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</si>
  <si>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</si>
  <si>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</si>
  <si>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</si>
  <si>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</si>
  <si>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</si>
  <si>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</si>
  <si>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</si>
  <si>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</si>
  <si>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</si>
  <si>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</si>
  <si>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</si>
  <si>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</si>
  <si>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</si>
  <si>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</si>
  <si>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</si>
  <si>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</si>
  <si>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</si>
  <si>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</si>
  <si>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</si>
  <si>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</si>
  <si>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</si>
  <si>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</si>
  <si>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</si>
  <si>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</si>
  <si>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</si>
  <si>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</si>
  <si>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</si>
  <si>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</si>
  <si>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</si>
  <si>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</si>
  <si>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</si>
  <si>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</si>
  <si>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</si>
  <si>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</si>
  <si>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</si>
  <si>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</si>
  <si>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</si>
  <si>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</si>
  <si>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</si>
  <si>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</si>
  <si>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</si>
  <si>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</si>
  <si>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</si>
  <si>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</si>
  <si>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</si>
  <si>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</si>
  <si>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</si>
  <si>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</si>
  <si>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</si>
  <si>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</si>
  <si>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</si>
  <si>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</si>
  <si>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</si>
  <si>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</si>
  <si>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</si>
  <si>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</si>
  <si>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</si>
  <si>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</si>
  <si>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</si>
  <si>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</si>
  <si>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</si>
  <si>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</si>
  <si>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</si>
  <si>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</si>
  <si>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</si>
  <si>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</si>
  <si>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</si>
  <si>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</si>
  <si>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</si>
  <si>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</si>
  <si>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</si>
  <si>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</si>
  <si>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</si>
  <si>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</si>
  <si>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</si>
  <si>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</si>
  <si>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</si>
  <si>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</si>
  <si>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</si>
  <si>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</si>
  <si>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</si>
  <si>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</si>
  <si>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</si>
  <si>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</si>
  <si>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</si>
  <si>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</si>
  <si>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</si>
  <si>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</si>
  <si>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</si>
  <si>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</si>
  <si>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</si>
  <si>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</si>
  <si>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</si>
  <si>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</si>
  <si>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</si>
  <si>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</si>
  <si>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</si>
  <si>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</si>
  <si>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</si>
  <si>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</si>
  <si>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</si>
  <si>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</si>
  <si>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</si>
  <si>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</si>
  <si>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</si>
  <si>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</si>
  <si>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</si>
  <si>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</si>
  <si>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</si>
  <si>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</si>
  <si>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</si>
  <si>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</si>
  <si>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</si>
  <si>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</si>
  <si>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</si>
  <si>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</si>
  <si>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</si>
  <si>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</si>
  <si>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</si>
  <si>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</si>
  <si>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</si>
  <si>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</si>
  <si>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</si>
  <si>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</si>
  <si>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</si>
  <si>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</si>
  <si>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</si>
  <si>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</si>
  <si>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</si>
  <si>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</si>
  <si>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</si>
  <si>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</si>
  <si>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</si>
  <si>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</si>
  <si>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</si>
  <si>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</si>
  <si>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</si>
  <si>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</si>
  <si>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</si>
  <si>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</si>
  <si>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</si>
  <si>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</si>
  <si>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</si>
  <si>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</si>
  <si>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</si>
  <si>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</si>
  <si>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</si>
  <si>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</si>
  <si>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</si>
  <si>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</si>
  <si>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</si>
  <si>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</si>
  <si>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</si>
  <si>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</si>
  <si>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</si>
  <si>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</si>
  <si>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</si>
  <si>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</si>
  <si>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</si>
  <si>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</si>
  <si>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</si>
  <si>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</si>
  <si>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</si>
  <si>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</si>
  <si>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</si>
  <si>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</si>
  <si>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</si>
  <si>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</si>
  <si>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</si>
  <si>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</si>
  <si>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</si>
  <si>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</si>
  <si>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</si>
  <si>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</si>
  <si>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</si>
  <si>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</si>
  <si>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</si>
  <si>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</si>
  <si>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</si>
  <si>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</si>
  <si>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</si>
  <si>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</si>
  <si>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</si>
  <si>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</si>
  <si>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</si>
  <si>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</si>
  <si>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</si>
  <si>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</si>
  <si>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</si>
  <si>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</si>
  <si>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</si>
  <si>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</si>
  <si>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</si>
  <si>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</si>
  <si>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</si>
  <si>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</si>
  <si>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</si>
  <si>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</si>
  <si>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</si>
  <si>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</si>
  <si>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</si>
  <si>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</si>
  <si>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</si>
  <si>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</si>
  <si>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</si>
  <si>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</si>
  <si>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</si>
  <si>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</si>
  <si>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</si>
  <si>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</si>
  <si>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</si>
  <si>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</si>
  <si>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</si>
  <si>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</si>
  <si>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</si>
  <si>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</si>
  <si>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</si>
  <si>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</si>
  <si>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</si>
  <si>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</si>
  <si>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</si>
  <si>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</si>
  <si>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</si>
  <si>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</si>
  <si>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</si>
  <si>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</si>
  <si>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45000 to 49999</t>
  </si>
  <si>
    <t>40000 to 44999</t>
  </si>
  <si>
    <t>35000 to 39999</t>
  </si>
  <si>
    <t>30000 to 34999</t>
  </si>
  <si>
    <t>25000 to 29999</t>
  </si>
  <si>
    <t>Number Successful</t>
  </si>
  <si>
    <t>Number Canceled</t>
  </si>
  <si>
    <t xml:space="preserve"> Percentage Successful</t>
  </si>
  <si>
    <t xml:space="preserve"> Percentage Failed</t>
  </si>
  <si>
    <t xml:space="preserve"> Percentage Cancelled</t>
  </si>
  <si>
    <t>&gt;= 50000</t>
  </si>
  <si>
    <t>&lt; 1000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</si>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</sst>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1" fillId="0" borderId="0" xfId="0" applyFont="1"/>
    <xf numFmtId="166" fontId="0" fillId="0" borderId="0" xfId="0" applyNumberFormat="1" applyAlignment="1">
      <alignment horizontal="left"/>
    </xf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">
    <dxf>
      <fill>
        <patternFill>
          <bgColor theme="4" tint="-0.24994659260841701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D-4FD1-9E7E-D36D6EC5896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ED-4FD1-9E7E-D36D6EC5896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ED-4FD1-9E7E-D36D6EC58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526952"/>
        <c:axId val="398527936"/>
      </c:lineChart>
      <c:catAx>
        <c:axId val="398526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ysClr val="window" lastClr="FFFFFF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27936"/>
        <c:crosses val="autoZero"/>
        <c:auto val="1"/>
        <c:lblAlgn val="ctr"/>
        <c:lblOffset val="100"/>
        <c:noMultiLvlLbl val="0"/>
      </c:catAx>
      <c:valAx>
        <c:axId val="3985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26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9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 sz="1600" b="1">
                <a:solidFill>
                  <a:schemeClr val="tx1"/>
                </a:solidFill>
              </a:rPr>
              <a:t>Outcomes Based on Goal</a:t>
            </a:r>
          </a:p>
        </c:rich>
      </c:tx>
      <c:layout>
        <c:manualLayout>
          <c:xMode val="edge"/>
          <c:yMode val="edge"/>
          <c:x val="0.43339632545931761"/>
          <c:y val="3.97114922277703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9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9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9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9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128624889247897E-2"/>
          <c:y val="0.12656074791332175"/>
          <c:w val="0.94067355980593403"/>
          <c:h val="0.7093175028214577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Goal'!$B$5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Goal'!$A$6:$A$18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Goal'!$B$6:$B$18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C-4717-A848-15286DF92B9B}"/>
            </c:ext>
          </c:extLst>
        </c:ser>
        <c:ser>
          <c:idx val="1"/>
          <c:order val="1"/>
          <c:tx>
            <c:strRef>
              <c:f>'Outcomes Based on Goal'!$C$5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Goal'!$A$6:$A$18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Goal'!$C$6:$C$18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C-4717-A848-15286DF92B9B}"/>
            </c:ext>
          </c:extLst>
        </c:ser>
        <c:ser>
          <c:idx val="2"/>
          <c:order val="2"/>
          <c:tx>
            <c:strRef>
              <c:f>'Outcomes Based on Goal'!$D$5</c:f>
              <c:strCache>
                <c:ptCount val="1"/>
                <c:pt idx="0">
                  <c:v>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Goal'!$A$6:$A$18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1C-4717-A848-15286DF92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339760"/>
        <c:axId val="535345992"/>
      </c:lineChart>
      <c:catAx>
        <c:axId val="5353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7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45992"/>
        <c:crosses val="autoZero"/>
        <c:auto val="1"/>
        <c:lblAlgn val="ctr"/>
        <c:lblOffset val="100"/>
        <c:noMultiLvlLbl val="0"/>
      </c:catAx>
      <c:valAx>
        <c:axId val="53534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9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3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9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kern="9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69203849518808"/>
          <c:y val="0.24332895888013997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0D-4EAE-B19F-B5B74548BE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0D-4EAE-B19F-B5B74548BE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0D-4EAE-B19F-B5B74548BE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0D-4EAE-B19F-B5B74548B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9225632"/>
        <c:axId val="319228256"/>
      </c:barChart>
      <c:catAx>
        <c:axId val="31922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28256"/>
        <c:crosses val="autoZero"/>
        <c:auto val="1"/>
        <c:lblAlgn val="ctr"/>
        <c:lblOffset val="100"/>
        <c:noMultiLvlLbl val="0"/>
      </c:catAx>
      <c:valAx>
        <c:axId val="3192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2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Statistics!Subcategory Statistics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6-48C5-8F14-90484B359E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C6-48C5-8F14-90484B359E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C6-48C5-8F14-90484B359E4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C6-48C5-8F14-90484B359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388376"/>
        <c:axId val="535389032"/>
      </c:barChart>
      <c:catAx>
        <c:axId val="53538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9032"/>
        <c:crosses val="autoZero"/>
        <c:auto val="1"/>
        <c:lblAlgn val="ctr"/>
        <c:lblOffset val="100"/>
        <c:noMultiLvlLbl val="0"/>
      </c:catAx>
      <c:valAx>
        <c:axId val="53538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Date!Outcomes Based on Launch Date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C4-47D8-8E93-F9F581C7F7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C4-47D8-8E93-F9F581C7F7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C4-47D8-8E93-F9F581C7F7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C4-47D8-8E93-F9F581C7F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278728"/>
        <c:axId val="511275448"/>
      </c:lineChart>
      <c:catAx>
        <c:axId val="51127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75448"/>
        <c:crosses val="autoZero"/>
        <c:auto val="1"/>
        <c:lblAlgn val="ctr"/>
        <c:lblOffset val="100"/>
        <c:noMultiLvlLbl val="0"/>
      </c:catAx>
      <c:valAx>
        <c:axId val="51127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7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280989</xdr:colOff>
      <xdr:row>3</xdr:row>
      <xdr:rowOff>47624</xdr:rowOff>
    </xdr:from>
    <xdr:to>
      <xdr:col>14</xdr:col>
      <xdr:colOff>303068</xdr:colOff>
      <xdr:row>17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B9EB7-1A62-4172-95B8-E0E14AA39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28347</xdr:rowOff>
    </xdr:from>
    <xdr:to>
      <xdr:col>11</xdr:col>
      <xdr:colOff>557893</xdr:colOff>
      <xdr:row>42</xdr:row>
      <xdr:rowOff>62118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534BD-BB04-4436-86DF-D47229FF3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138110</xdr:rowOff>
    </xdr:from>
    <xdr:to>
      <xdr:col>14</xdr:col>
      <xdr:colOff>514350</xdr:colOff>
      <xdr:row>20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77F70-414A-415B-A13C-6C8555A6C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61912</xdr:rowOff>
    </xdr:from>
    <xdr:to>
      <xdr:col>13</xdr:col>
      <xdr:colOff>457200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C5E86-4FFB-451D-AE39-C36800EAF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61912</xdr:rowOff>
    </xdr:from>
    <xdr:to>
      <xdr:col>14</xdr:col>
      <xdr:colOff>85725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0168D-A929-409C-87D8-818DB743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7129631" createdVersion="6" refreshedVersion="6" minRefreshableVersion="3" recordCount="4115" xr:uid="{713D6C3C-E30B-40A6-BDFC-966D0FBFB3D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8750002" createdVersion="6" refreshedVersion="6" minRefreshableVersion="3" recordCount="4114" xr:uid="{730B2B8D-8D0F-4FE2-8EE5-E0E2B2CDC2A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9097225" createdVersion="6" refreshedVersion="6" minRefreshableVersion="3" recordCount="4114" xr:uid="{0E4A2D32-896F-462F-A4AA-FCBC3C9E643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9212964" createdVersion="6" refreshedVersion="6" minRefreshableVersion="3" recordCount="12" xr:uid="{CDD5C91A-D7D5-4037-BF77-00332282A96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e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76" count="29">
        <n v="76"/>
        <n v="73"/>
        <n v="55"/>
        <n v="54"/>
        <n v="50"/>
        <n v="45"/>
        <n v="20"/>
        <n v="27"/>
        <n v="67"/>
        <n v="0"/>
        <n v="13"/>
        <n v="0.2" u="1"/>
        <n v="16.666666666666664" u="1"/>
        <n v="54.166666666666664" u="1"/>
        <n v="27.27272727272727" u="1"/>
        <n v="0.16666666666666666" u="1"/>
        <n v="0.55029585798816572" u="1"/>
        <n v="72.659176029962552" u="1"/>
        <n v="0.54166666666666663" u="1"/>
        <n v="17" u="1"/>
        <n v="66.666666666666657" u="1"/>
        <n v="55.029585798816569" u="1"/>
        <n v="0.75806451612903225" u="1"/>
        <n v="75.806451612903231" u="1"/>
        <n v="0.66666666666666663" u="1"/>
        <n v="0.45" u="1"/>
        <n v="0.27272727272727271" u="1"/>
        <n v="0.72659176029962547" u="1"/>
        <n v="0.5" u="1"/>
      </sharedItems>
    </cacheField>
    <cacheField name="Percentage Failed" numFmtId="2">
      <sharedItems containsSemiMixedTypes="0" containsString="0" containsNumber="1" minValue="0.24193548387096775" maxValue="100" count="31">
        <n v="24"/>
        <n v="27"/>
        <n v="45"/>
        <n v="46"/>
        <n v="50"/>
        <n v="55"/>
        <n v="80"/>
        <n v="73"/>
        <n v="33"/>
        <n v="100"/>
        <n v="88"/>
        <n v="72.727272727272734" u="1"/>
        <n v="0.55000000000000004" u="1"/>
        <n v="83" u="1"/>
        <n v="0.83333333333333337" u="1"/>
        <n v="0.45833333333333331" u="1"/>
        <n v="0.27340823970037453" u="1"/>
        <n v="0.44970414201183434" u="1"/>
        <n v="44.970414201183431" u="1"/>
        <n v="0.8" u="1"/>
        <n v="0.72727272727272729" u="1"/>
        <n v="27.340823970037455" u="1"/>
        <n v="1" u="1"/>
        <n v="0.24193548387096775" u="1"/>
        <n v="33.333333333333329" u="1"/>
        <n v="83.333333333333343" u="1"/>
        <n v="45.833333333333329" u="1"/>
        <n v="24.193548387096776" u="1"/>
        <n v="0.33333333333333331" u="1"/>
        <n v="0.5" u="1"/>
        <n v="55.000000000000007" u="1"/>
      </sharedItems>
    </cacheField>
    <cacheField name="Percentage Cancelled" numFmtId="2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16C03-92FD-49D8-92D2-4F21D1514F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66EB5-8F5D-4A8A-A762-E04F65B45689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D18" firstHeaderRow="0" firstDataRow="1" firstDataCol="1" rowPageCount="3" colPageCount="1"/>
  <pivotFields count="8">
    <pivotField axis="axisRow" showAll="0">
      <items count="13">
        <item n="&lt; 1000" x="0"/>
        <item x="1"/>
        <item x="2"/>
        <item x="3"/>
        <item x="4"/>
        <item x="5"/>
        <item x="6"/>
        <item x="7"/>
        <item x="8"/>
        <item x="9"/>
        <item x="10"/>
        <item n="&gt;= 50000" x="11"/>
        <item t="default"/>
      </items>
    </pivotField>
    <pivotField showAll="0"/>
    <pivotField showAll="0"/>
    <pivotField showAll="0"/>
    <pivotField showAll="0"/>
    <pivotField axis="axisPage" dataField="1" numFmtId="2" showAll="0">
      <items count="30">
        <item x="9"/>
        <item m="1" x="12"/>
        <item x="6"/>
        <item m="1" x="14"/>
        <item x="5"/>
        <item x="4"/>
        <item m="1" x="13"/>
        <item m="1" x="21"/>
        <item m="1" x="20"/>
        <item m="1" x="17"/>
        <item m="1" x="23"/>
        <item m="1" x="22"/>
        <item m="1" x="27"/>
        <item m="1" x="16"/>
        <item m="1" x="18"/>
        <item m="1" x="28"/>
        <item m="1" x="25"/>
        <item m="1" x="11"/>
        <item m="1" x="26"/>
        <item m="1" x="24"/>
        <item m="1" x="15"/>
        <item x="0"/>
        <item x="1"/>
        <item x="2"/>
        <item x="3"/>
        <item x="7"/>
        <item x="8"/>
        <item m="1" x="19"/>
        <item x="10"/>
        <item t="default"/>
      </items>
    </pivotField>
    <pivotField axis="axisPage" dataField="1" numFmtId="2" showAll="0">
      <items count="32">
        <item m="1" x="27"/>
        <item m="1" x="21"/>
        <item m="1" x="24"/>
        <item m="1" x="18"/>
        <item m="1" x="26"/>
        <item x="4"/>
        <item m="1" x="30"/>
        <item m="1" x="11"/>
        <item x="6"/>
        <item m="1" x="25"/>
        <item x="9"/>
        <item m="1" x="23"/>
        <item m="1" x="16"/>
        <item m="1" x="17"/>
        <item m="1" x="15"/>
        <item m="1" x="29"/>
        <item m="1" x="12"/>
        <item m="1" x="19"/>
        <item m="1" x="20"/>
        <item m="1" x="28"/>
        <item m="1" x="22"/>
        <item m="1" x="14"/>
        <item x="0"/>
        <item x="1"/>
        <item x="2"/>
        <item x="3"/>
        <item x="5"/>
        <item x="7"/>
        <item x="8"/>
        <item m="1" x="13"/>
        <item x="10"/>
        <item t="default"/>
      </items>
    </pivotField>
    <pivotField axis="axisPage" dataField="1" numFmtId="2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7" hier="-1"/>
    <pageField fld="6" hier="-1"/>
  </pageFields>
  <dataFields count="3">
    <dataField name=" Percentage Successful" fld="5" baseField="0" baseItem="0"/>
    <dataField name=" Percentage Failed" fld="6" baseField="0" baseItem="0"/>
    <dataField name=" Percentage Cancelled" fld="7" baseField="0" baseItem="0"/>
  </dataFields>
  <formats count="2">
    <format dxfId="6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5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AD4D9-F185-43CC-904B-A6BFC6295D0A}" name="Category Statistics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B8E50-3B67-4C47-A3DD-E44892120968}" name="Subcategory Statistics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60913-C840-48BC-98BF-B3DE21A9C5EC}" name="Outcomes Based on Launch Date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DE016-444C-4962-96CE-885E8F62E762}">
  <dimension ref="A1:E18"/>
  <sheetViews>
    <sheetView topLeftCell="A4" zoomScale="110" zoomScaleNormal="110" workbookViewId="0">
      <selection activeCell="D12" sqref="D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425781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8367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646CB-F508-46D2-A179-635BD3FC0B68}">
  <dimension ref="A1:D18"/>
  <sheetViews>
    <sheetView tabSelected="1" topLeftCell="A13" zoomScale="70" zoomScaleNormal="70" workbookViewId="0">
      <selection activeCell="B12" sqref="B12"/>
    </sheetView>
  </sheetViews>
  <sheetFormatPr defaultRowHeight="15" x14ac:dyDescent="0.25"/>
  <cols>
    <col min="1" max="1" width="24" bestFit="1" customWidth="1"/>
    <col min="2" max="2" width="29.5703125" bestFit="1" customWidth="1"/>
    <col min="3" max="3" width="23.5703125" bestFit="1" customWidth="1"/>
    <col min="4" max="4" width="28.28515625" bestFit="1" customWidth="1"/>
  </cols>
  <sheetData>
    <row r="1" spans="1:4" x14ac:dyDescent="0.25">
      <c r="A1" s="12" t="s">
        <v>8383</v>
      </c>
      <c r="B1" t="s">
        <v>8364</v>
      </c>
    </row>
    <row r="2" spans="1:4" x14ac:dyDescent="0.25">
      <c r="A2" s="12" t="s">
        <v>8385</v>
      </c>
      <c r="B2" t="s">
        <v>8364</v>
      </c>
    </row>
    <row r="3" spans="1:4" x14ac:dyDescent="0.25">
      <c r="A3" s="12" t="s">
        <v>8384</v>
      </c>
      <c r="B3" t="s">
        <v>8364</v>
      </c>
    </row>
    <row r="5" spans="1:4" x14ac:dyDescent="0.25">
      <c r="A5" s="12" t="s">
        <v>8360</v>
      </c>
      <c r="B5" t="s">
        <v>8399</v>
      </c>
      <c r="C5" t="s">
        <v>8400</v>
      </c>
      <c r="D5" t="s">
        <v>8401</v>
      </c>
    </row>
    <row r="6" spans="1:4" x14ac:dyDescent="0.25">
      <c r="A6" s="13" t="s">
        <v>8403</v>
      </c>
      <c r="B6" s="14">
        <v>76</v>
      </c>
      <c r="C6" s="14">
        <v>24</v>
      </c>
      <c r="D6" s="14">
        <v>0</v>
      </c>
    </row>
    <row r="7" spans="1:4" x14ac:dyDescent="0.25">
      <c r="A7" s="13" t="s">
        <v>8387</v>
      </c>
      <c r="B7" s="14">
        <v>73</v>
      </c>
      <c r="C7" s="14">
        <v>27</v>
      </c>
      <c r="D7" s="14">
        <v>0</v>
      </c>
    </row>
    <row r="8" spans="1:4" x14ac:dyDescent="0.25">
      <c r="A8" s="13" t="s">
        <v>8388</v>
      </c>
      <c r="B8" s="14">
        <v>55</v>
      </c>
      <c r="C8" s="14">
        <v>45</v>
      </c>
      <c r="D8" s="14">
        <v>0</v>
      </c>
    </row>
    <row r="9" spans="1:4" x14ac:dyDescent="0.25">
      <c r="A9" s="13" t="s">
        <v>8389</v>
      </c>
      <c r="B9" s="14">
        <v>54</v>
      </c>
      <c r="C9" s="14">
        <v>46</v>
      </c>
      <c r="D9" s="14">
        <v>0</v>
      </c>
    </row>
    <row r="10" spans="1:4" x14ac:dyDescent="0.25">
      <c r="A10" s="13" t="s">
        <v>8390</v>
      </c>
      <c r="B10" s="14">
        <v>50</v>
      </c>
      <c r="C10" s="14">
        <v>50</v>
      </c>
      <c r="D10" s="14">
        <v>0</v>
      </c>
    </row>
    <row r="11" spans="1:4" x14ac:dyDescent="0.25">
      <c r="A11" s="13" t="s">
        <v>8391</v>
      </c>
      <c r="B11" s="14">
        <v>45</v>
      </c>
      <c r="C11" s="14">
        <v>55</v>
      </c>
      <c r="D11" s="14">
        <v>0</v>
      </c>
    </row>
    <row r="12" spans="1:4" x14ac:dyDescent="0.25">
      <c r="A12" s="13" t="s">
        <v>8396</v>
      </c>
      <c r="B12" s="14">
        <v>20</v>
      </c>
      <c r="C12" s="14">
        <v>80</v>
      </c>
      <c r="D12" s="14">
        <v>0</v>
      </c>
    </row>
    <row r="13" spans="1:4" x14ac:dyDescent="0.25">
      <c r="A13" s="13" t="s">
        <v>8395</v>
      </c>
      <c r="B13" s="14">
        <v>27</v>
      </c>
      <c r="C13" s="14">
        <v>73</v>
      </c>
      <c r="D13" s="14">
        <v>0</v>
      </c>
    </row>
    <row r="14" spans="1:4" x14ac:dyDescent="0.25">
      <c r="A14" s="13" t="s">
        <v>8394</v>
      </c>
      <c r="B14" s="14">
        <v>67</v>
      </c>
      <c r="C14" s="14">
        <v>33</v>
      </c>
      <c r="D14" s="14">
        <v>0</v>
      </c>
    </row>
    <row r="15" spans="1:4" x14ac:dyDescent="0.25">
      <c r="A15" s="13" t="s">
        <v>8393</v>
      </c>
      <c r="B15" s="14">
        <v>67</v>
      </c>
      <c r="C15" s="14">
        <v>33</v>
      </c>
      <c r="D15" s="14">
        <v>0</v>
      </c>
    </row>
    <row r="16" spans="1:4" x14ac:dyDescent="0.25">
      <c r="A16" s="13" t="s">
        <v>8392</v>
      </c>
      <c r="B16" s="14">
        <v>0</v>
      </c>
      <c r="C16" s="14">
        <v>100</v>
      </c>
      <c r="D16" s="14">
        <v>0</v>
      </c>
    </row>
    <row r="17" spans="1:4" x14ac:dyDescent="0.25">
      <c r="A17" s="13" t="s">
        <v>8402</v>
      </c>
      <c r="B17" s="14">
        <v>13</v>
      </c>
      <c r="C17" s="14">
        <v>88</v>
      </c>
      <c r="D17" s="14">
        <v>0</v>
      </c>
    </row>
    <row r="18" spans="1:4" x14ac:dyDescent="0.25">
      <c r="A18" s="13" t="s">
        <v>8361</v>
      </c>
      <c r="B18" s="14">
        <v>547</v>
      </c>
      <c r="C18" s="14">
        <v>654</v>
      </c>
      <c r="D18" s="14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2669D-5767-43F5-A677-A5F73EF0CA88}">
  <dimension ref="A1:H31"/>
  <sheetViews>
    <sheetView zoomScale="80" zoomScaleNormal="80" workbookViewId="0">
      <selection activeCell="D7" sqref="D7"/>
    </sheetView>
  </sheetViews>
  <sheetFormatPr defaultRowHeight="15" x14ac:dyDescent="0.25"/>
  <cols>
    <col min="1" max="1" width="31.28515625" bestFit="1" customWidth="1"/>
    <col min="2" max="2" width="19.140625" bestFit="1" customWidth="1"/>
    <col min="3" max="3" width="15.85546875" bestFit="1" customWidth="1"/>
    <col min="4" max="4" width="18.7109375" bestFit="1" customWidth="1"/>
    <col min="5" max="5" width="14.42578125" bestFit="1" customWidth="1"/>
    <col min="6" max="6" width="23.140625" style="19" bestFit="1" customWidth="1"/>
    <col min="7" max="7" width="19.140625" style="20" bestFit="1" customWidth="1"/>
    <col min="8" max="8" width="22.42578125" style="20" customWidth="1"/>
    <col min="9" max="9" width="8.140625" customWidth="1"/>
    <col min="10" max="10" width="24.28515625" bestFit="1" customWidth="1"/>
    <col min="11" max="11" width="27.28515625" bestFit="1" customWidth="1"/>
    <col min="12" max="17" width="15" bestFit="1" customWidth="1"/>
    <col min="18" max="18" width="13" bestFit="1" customWidth="1"/>
    <col min="19" max="19" width="18.7109375" bestFit="1" customWidth="1"/>
    <col min="20" max="20" width="14.42578125" bestFit="1" customWidth="1"/>
    <col min="21" max="21" width="13" bestFit="1" customWidth="1"/>
    <col min="22" max="22" width="12.7109375" bestFit="1" customWidth="1"/>
    <col min="23" max="23" width="7.7109375" bestFit="1" customWidth="1"/>
    <col min="24" max="24" width="12.7109375" bestFit="1" customWidth="1"/>
    <col min="25" max="25" width="7.7109375" bestFit="1" customWidth="1"/>
    <col min="26" max="26" width="12.7109375" bestFit="1" customWidth="1"/>
    <col min="27" max="27" width="7.7109375" bestFit="1" customWidth="1"/>
    <col min="28" max="28" width="12.7109375" bestFit="1" customWidth="1"/>
    <col min="29" max="29" width="8.7109375" bestFit="1" customWidth="1"/>
    <col min="30" max="30" width="13.7109375" bestFit="1" customWidth="1"/>
    <col min="31" max="31" width="11.5703125" bestFit="1" customWidth="1"/>
    <col min="32" max="32" width="12" bestFit="1" customWidth="1"/>
    <col min="33" max="33" width="7.140625" bestFit="1" customWidth="1"/>
    <col min="34" max="35" width="12" bestFit="1" customWidth="1"/>
    <col min="36" max="36" width="7.140625" bestFit="1" customWidth="1"/>
    <col min="37" max="38" width="12" bestFit="1" customWidth="1"/>
    <col min="39" max="39" width="7.140625" bestFit="1" customWidth="1"/>
    <col min="40" max="41" width="12" bestFit="1" customWidth="1"/>
    <col min="42" max="42" width="11.28515625" bestFit="1" customWidth="1"/>
  </cols>
  <sheetData>
    <row r="1" spans="1:8" x14ac:dyDescent="0.25">
      <c r="A1" t="s">
        <v>8380</v>
      </c>
      <c r="B1" t="s">
        <v>8397</v>
      </c>
      <c r="C1" t="s">
        <v>8381</v>
      </c>
      <c r="D1" t="s">
        <v>8398</v>
      </c>
      <c r="E1" t="s">
        <v>8382</v>
      </c>
      <c r="F1" s="19" t="s">
        <v>8383</v>
      </c>
      <c r="G1" s="20" t="s">
        <v>8384</v>
      </c>
      <c r="H1" s="20" t="s">
        <v>8385</v>
      </c>
    </row>
    <row r="2" spans="1:8" x14ac:dyDescent="0.25">
      <c r="A2" t="s">
        <v>8386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20">
        <f>ROUND((B2/E2)*100,0)</f>
        <v>76</v>
      </c>
      <c r="G2" s="20">
        <f>ROUND((C2/E2)*100,0)</f>
        <v>24</v>
      </c>
      <c r="H2" s="20">
        <f>ROUND((D2/E2)*100,0)</f>
        <v>0</v>
      </c>
    </row>
    <row r="3" spans="1:8" x14ac:dyDescent="0.25">
      <c r="A3" t="s">
        <v>8387</v>
      </c>
      <c r="B3">
        <f>COUNTIFS(Kickstarter!$F:$F,"successful",Kickstarter!$R:$R,"plays",Kickstarter!$D:$D,"&gt;=1000",Kickstarter!$D:$D,"&lt;5000")</f>
        <v>388</v>
      </c>
      <c r="C3">
        <f>COUNTIFS(Kickstarter!$F:$F,"failed",Kickstarter!$R:$R,"plays",Kickstarter!$D:$D,"&gt;=1000",Kickstarter!$D:$D,"&lt;5000")</f>
        <v>146</v>
      </c>
      <c r="D3">
        <f>COUNTIFS(Kickstarter!$F:$F,"canceled",Kickstarter!$R:$R,"plays",Kickstarter!$D:$D,"&gt;=1000",Kickstarter!$D:$D,"&lt;5000")</f>
        <v>0</v>
      </c>
      <c r="E3">
        <f t="shared" ref="E3:E13" si="0">SUM(B3:D3)</f>
        <v>534</v>
      </c>
      <c r="F3" s="20">
        <f t="shared" ref="F3:F13" si="1">ROUND((B3/E3)*100,0)</f>
        <v>73</v>
      </c>
      <c r="G3" s="20">
        <f t="shared" ref="G3:G13" si="2">ROUND((C3/E3)*100,0)</f>
        <v>27</v>
      </c>
      <c r="H3" s="20">
        <f t="shared" ref="H3:H13" si="3">ROUND((D3/E3)*100,0)</f>
        <v>0</v>
      </c>
    </row>
    <row r="4" spans="1:8" x14ac:dyDescent="0.25">
      <c r="A4" t="s">
        <v>8388</v>
      </c>
      <c r="B4">
        <f>COUNTIFS(Kickstarter!$F:$F,"successful",Kickstarter!$R:$R,"plays",Kickstarter!$D:$D,"&gt;=5000",Kickstarter!$D:$D,"&lt;10000")</f>
        <v>93</v>
      </c>
      <c r="C4">
        <f>COUNTIFS(Kickstarter!$F:$F,"failed",Kickstarter!$R:$R,"plays",Kickstarter!$D:$D,"&gt;=5000",Kickstarter!$D:$D,"&lt;10000")</f>
        <v>76</v>
      </c>
      <c r="D4">
        <f>COUNTIFS(Kickstarter!$F:$F,"canceled",Kickstarter!$R:$R,"plays",Kickstarter!$D:$D,"&gt;=5000",Kickstarter!$D:$D,"&lt;10000")</f>
        <v>0</v>
      </c>
      <c r="E4">
        <f t="shared" si="0"/>
        <v>169</v>
      </c>
      <c r="F4" s="20">
        <f t="shared" si="1"/>
        <v>55</v>
      </c>
      <c r="G4" s="20">
        <f t="shared" si="2"/>
        <v>45</v>
      </c>
      <c r="H4" s="20">
        <f t="shared" si="3"/>
        <v>0</v>
      </c>
    </row>
    <row r="5" spans="1:8" x14ac:dyDescent="0.25">
      <c r="A5" t="s">
        <v>8389</v>
      </c>
      <c r="B5">
        <f>COUNTIFS(Kickstarter!$F:$F,"successful",Kickstarter!$R:$R,"plays",Kickstarter!$D:$D,"&gt;=10000",Kickstarter!$D:$D,"&lt;15000")</f>
        <v>39</v>
      </c>
      <c r="C5">
        <f>COUNTIFS(Kickstarter!$F:$F,"failed",Kickstarter!$R:$R,"plays",Kickstarter!$D:$D,"&gt;=10000",Kickstarter!$D:$D,"&lt;15000")</f>
        <v>33</v>
      </c>
      <c r="D5">
        <f>COUNTIFS(Kickstarter!$F:$F,"canceled",Kickstarter!$R:$R,"plays",Kickstarter!$D:$D,"&gt;=10000",Kickstarter!$D:$D,"&lt;15000")</f>
        <v>0</v>
      </c>
      <c r="E5">
        <f t="shared" si="0"/>
        <v>72</v>
      </c>
      <c r="F5" s="20">
        <f t="shared" si="1"/>
        <v>54</v>
      </c>
      <c r="G5" s="20">
        <f t="shared" si="2"/>
        <v>46</v>
      </c>
      <c r="H5" s="20">
        <f t="shared" si="3"/>
        <v>0</v>
      </c>
    </row>
    <row r="6" spans="1:8" x14ac:dyDescent="0.25">
      <c r="A6" t="s">
        <v>8390</v>
      </c>
      <c r="B6">
        <f>COUNTIFS(Kickstarter!$F:$F,"successful",Kickstarter!$R:$R,"plays",Kickstarter!$D:$D,"&gt;=15000",Kickstarter!$D:$D,"&lt;20000")</f>
        <v>12</v>
      </c>
      <c r="C6">
        <f>COUNTIFS(Kickstarter!$F:$F,"failed",Kickstarter!$R:$R,"plays",Kickstarter!$D:$D,"&gt;=15000",Kickstarter!$D:$D,"&lt;20000")</f>
        <v>12</v>
      </c>
      <c r="D6">
        <f>COUNTIFS(Kickstarter!$F:$F,"canceled",Kickstarter!$R:$R,"plays",Kickstarter!$D:$D,"&gt;=15000",Kickstarter!$D:$D,"&lt;20000")</f>
        <v>0</v>
      </c>
      <c r="E6">
        <f t="shared" si="0"/>
        <v>24</v>
      </c>
      <c r="F6" s="20">
        <f t="shared" si="1"/>
        <v>50</v>
      </c>
      <c r="G6" s="20">
        <f t="shared" si="2"/>
        <v>50</v>
      </c>
      <c r="H6" s="20">
        <f t="shared" si="3"/>
        <v>0</v>
      </c>
    </row>
    <row r="7" spans="1:8" x14ac:dyDescent="0.25">
      <c r="A7" t="s">
        <v>8391</v>
      </c>
      <c r="B7">
        <f>COUNTIFS(Kickstarter!$F:$F,"successful",Kickstarter!$R:$R,"plays",Kickstarter!$D:$D,"&gt;=20000",Kickstarter!$D:$D,"&lt;25000")</f>
        <v>9</v>
      </c>
      <c r="C7">
        <f>COUNTIFS(Kickstarter!$F:$F,"failed",Kickstarter!$R:$R,"plays",Kickstarter!$D:$D,"&gt;=20000",Kickstarter!$D:$D,"&lt;25000")</f>
        <v>11</v>
      </c>
      <c r="D7">
        <f>COUNTIFS(Kickstarter!$F:$F,"canceled",Kickstarter!$R:$R,"plays",Kickstarter!$D:$D,"&gt;=20000",Kickstarter!$D:$D,"&lt;25000")</f>
        <v>0</v>
      </c>
      <c r="E7">
        <f t="shared" si="0"/>
        <v>20</v>
      </c>
      <c r="F7" s="20">
        <f t="shared" si="1"/>
        <v>45</v>
      </c>
      <c r="G7" s="20">
        <f t="shared" si="2"/>
        <v>55</v>
      </c>
      <c r="H7" s="20">
        <f t="shared" si="3"/>
        <v>0</v>
      </c>
    </row>
    <row r="8" spans="1:8" x14ac:dyDescent="0.25">
      <c r="A8" t="s">
        <v>8396</v>
      </c>
      <c r="B8">
        <f>COUNTIFS(Kickstarter!$F:$F,"successful",Kickstarter!$R:$R,"plays",Kickstarter!$D:$D,"&gt;=25000",Kickstarter!$D:$D,"&lt;30000")</f>
        <v>1</v>
      </c>
      <c r="C8">
        <f>COUNTIFS(Kickstarter!$F:$F,"failed",Kickstarter!$R:$R,"plays",Kickstarter!$D:$D,"&gt;=25000",Kickstarter!$D:$D,"&lt;30000")</f>
        <v>4</v>
      </c>
      <c r="D8">
        <f>COUNTIFS(Kickstarter!$F:$F,"canceled",Kickstarter!$R:$R,"plays",Kickstarter!$D:$D,"&gt;=25000",Kickstarter!$D:$D,"&lt;30000")</f>
        <v>0</v>
      </c>
      <c r="E8">
        <f t="shared" si="0"/>
        <v>5</v>
      </c>
      <c r="F8" s="20">
        <f t="shared" si="1"/>
        <v>20</v>
      </c>
      <c r="G8" s="20">
        <f t="shared" si="2"/>
        <v>80</v>
      </c>
      <c r="H8" s="20">
        <f t="shared" si="3"/>
        <v>0</v>
      </c>
    </row>
    <row r="9" spans="1:8" x14ac:dyDescent="0.25">
      <c r="A9" t="s">
        <v>8395</v>
      </c>
      <c r="B9">
        <f>COUNTIFS(Kickstarter!$F:$F,"successful",Kickstarter!$R:$R,"plays",Kickstarter!$D:$D,"&gt;=30000",Kickstarter!$D:$D,"&lt;35000")</f>
        <v>3</v>
      </c>
      <c r="C9">
        <f>COUNTIFS(Kickstarter!$F:$F,"failed",Kickstarter!$R:$R,"plays",Kickstarter!$D:$D,"&gt;=30000",Kickstarter!$D:$D,"&lt;35000")</f>
        <v>8</v>
      </c>
      <c r="D9">
        <f>COUNTIFS(Kickstarter!$F:$F,"canceled",Kickstarter!$R:$R,"plays",Kickstarter!$D:$D,"&gt;=30000",Kickstarter!$D:$D,"&lt;35000")</f>
        <v>0</v>
      </c>
      <c r="E9">
        <f t="shared" si="0"/>
        <v>11</v>
      </c>
      <c r="F9" s="20">
        <f t="shared" si="1"/>
        <v>27</v>
      </c>
      <c r="G9" s="20">
        <f t="shared" si="2"/>
        <v>73</v>
      </c>
      <c r="H9" s="20">
        <f t="shared" si="3"/>
        <v>0</v>
      </c>
    </row>
    <row r="10" spans="1:8" x14ac:dyDescent="0.25">
      <c r="A10" t="s">
        <v>8394</v>
      </c>
      <c r="B10">
        <f>COUNTIFS(Kickstarter!$F:$F,"successful",Kickstarter!$R:$R,"plays",Kickstarter!$D:$D,"&gt;=35000",Kickstarter!$D:$D,"&lt;40000")</f>
        <v>4</v>
      </c>
      <c r="C10">
        <f>COUNTIFS(Kickstarter!$F:$F,"failed",Kickstarter!$R:$R,"plays",Kickstarter!$D:$D,"&gt;=35000",Kickstarter!$D:$D,"&lt;40000")</f>
        <v>2</v>
      </c>
      <c r="D10">
        <f>COUNTIFS(Kickstarter!$F:$F,"canceled",Kickstarter!$R:$R,"plays",Kickstarter!$D:$D,"&gt;=35000",Kickstarter!$D:$D,"&lt;40000")</f>
        <v>0</v>
      </c>
      <c r="E10">
        <f t="shared" si="0"/>
        <v>6</v>
      </c>
      <c r="F10" s="20">
        <f t="shared" si="1"/>
        <v>67</v>
      </c>
      <c r="G10" s="20">
        <f t="shared" si="2"/>
        <v>33</v>
      </c>
      <c r="H10" s="20">
        <f t="shared" si="3"/>
        <v>0</v>
      </c>
    </row>
    <row r="11" spans="1:8" x14ac:dyDescent="0.25">
      <c r="A11" t="s">
        <v>8393</v>
      </c>
      <c r="B11">
        <f>COUNTIFS(Kickstarter!$F:$F,"successful",Kickstarter!$R:$R,"plays",Kickstarter!$D:$D,"&gt;=40000",Kickstarter!$D:$D,"&lt;45000")</f>
        <v>2</v>
      </c>
      <c r="C11">
        <f>COUNTIFS(Kickstarter!$F:$F,"failed",Kickstarter!$R:$R,"plays",Kickstarter!$D:$D,"&gt;=40000",Kickstarter!$D:$D,"&lt;45000")</f>
        <v>1</v>
      </c>
      <c r="D11">
        <f>COUNTIFS(Kickstarter!$F:$F,"canceled",Kickstarter!$R:$R,"plays",Kickstarter!$D:$D,"&gt;=40000",Kickstarter!$D:$D,"&lt;45000")</f>
        <v>0</v>
      </c>
      <c r="E11">
        <f t="shared" si="0"/>
        <v>3</v>
      </c>
      <c r="F11" s="20">
        <f t="shared" si="1"/>
        <v>67</v>
      </c>
      <c r="G11" s="20">
        <f t="shared" si="2"/>
        <v>33</v>
      </c>
      <c r="H11" s="20">
        <f t="shared" si="3"/>
        <v>0</v>
      </c>
    </row>
    <row r="12" spans="1:8" x14ac:dyDescent="0.25">
      <c r="A12" t="s">
        <v>8392</v>
      </c>
      <c r="B12">
        <f>COUNTIFS(Kickstarter!$F:$F,"successful",Kickstarter!$R:$R,"plays",Kickstarter!$D:$D,"&gt;=45000",Kickstarter!$D:$D,"&lt;50000")</f>
        <v>0</v>
      </c>
      <c r="C12">
        <f>COUNTIFS(Kickstarter!$F:$F,"failed",Kickstarter!$R:$R,"plays",Kickstarter!$D:$D,"&gt;=45000",Kickstarter!$D:$D,"&lt;50000")</f>
        <v>1</v>
      </c>
      <c r="D12">
        <f>COUNTIFS(Kickstarter!$F:$F,"canceled",Kickstarter!$R:$R,"plays",Kickstarter!$D:$D,"&gt;=45000",Kickstarter!$D:$D,"&lt;50000")</f>
        <v>0</v>
      </c>
      <c r="E12">
        <f t="shared" si="0"/>
        <v>1</v>
      </c>
      <c r="F12" s="20">
        <f t="shared" si="1"/>
        <v>0</v>
      </c>
      <c r="G12" s="20">
        <f t="shared" si="2"/>
        <v>100</v>
      </c>
      <c r="H12" s="20">
        <f t="shared" si="3"/>
        <v>0</v>
      </c>
    </row>
    <row r="13" spans="1:8" x14ac:dyDescent="0.25">
      <c r="A13" t="s">
        <v>8404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20">
        <f t="shared" si="1"/>
        <v>13</v>
      </c>
      <c r="G13" s="20">
        <f t="shared" si="2"/>
        <v>88</v>
      </c>
      <c r="H13" s="20">
        <f t="shared" si="3"/>
        <v>0</v>
      </c>
    </row>
    <row r="14" spans="1:8" x14ac:dyDescent="0.25">
      <c r="H14"/>
    </row>
    <row r="15" spans="1:8" x14ac:dyDescent="0.25">
      <c r="H15"/>
    </row>
    <row r="16" spans="1:8" x14ac:dyDescent="0.25">
      <c r="H16"/>
    </row>
    <row r="17" spans="8:8" x14ac:dyDescent="0.25">
      <c r="H17"/>
    </row>
    <row r="18" spans="8:8" x14ac:dyDescent="0.25">
      <c r="H18"/>
    </row>
    <row r="19" spans="8:8" x14ac:dyDescent="0.25">
      <c r="H19"/>
    </row>
    <row r="20" spans="8:8" x14ac:dyDescent="0.25">
      <c r="H20"/>
    </row>
    <row r="21" spans="8:8" x14ac:dyDescent="0.25">
      <c r="H21"/>
    </row>
    <row r="22" spans="8:8" x14ac:dyDescent="0.25">
      <c r="H22"/>
    </row>
    <row r="23" spans="8:8" x14ac:dyDescent="0.25">
      <c r="H23"/>
    </row>
    <row r="24" spans="8:8" x14ac:dyDescent="0.25">
      <c r="H24"/>
    </row>
    <row r="25" spans="8:8" x14ac:dyDescent="0.25">
      <c r="H25"/>
    </row>
    <row r="26" spans="8:8" x14ac:dyDescent="0.25">
      <c r="H26"/>
    </row>
    <row r="27" spans="8:8" x14ac:dyDescent="0.25">
      <c r="H27"/>
    </row>
    <row r="28" spans="8:8" x14ac:dyDescent="0.25">
      <c r="H28"/>
    </row>
    <row r="29" spans="8:8" x14ac:dyDescent="0.25">
      <c r="H29"/>
    </row>
    <row r="30" spans="8:8" x14ac:dyDescent="0.25">
      <c r="H30"/>
    </row>
    <row r="31" spans="8:8" x14ac:dyDescent="0.25">
      <c r="H31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80" zoomScaleNormal="80" workbookViewId="0">
      <selection activeCell="L1" sqref="A1:XFD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20" width="23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7" t="s">
        <v>8367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IFERROR(ROUND(E4093/L4093,2),0)</f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8502F629-65AB-43B2-8582-5761A9B08333}">
    <filterColumn colId="17">
      <filters>
        <filter val="plays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5640D-FA26-4E72-A4D0-DA3070663B10}">
  <dimension ref="A1:F14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057BC-3006-4934-98BE-0EB09D076CBA}"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25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25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5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5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5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5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5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5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5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5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5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5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5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5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5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5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5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5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5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5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5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5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5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5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5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5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5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5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5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5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5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5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5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5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5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5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5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90F7E-62B6-4AE6-AF58-2CAE9822516C}">
  <dimension ref="A1:F18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2" spans="1:6" x14ac:dyDescent="0.25">
      <c r="A2" s="12" t="s">
        <v>8367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8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8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8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8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8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8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8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8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8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8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8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8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</vt:lpstr>
      <vt:lpstr>Outcomes Based on Goals</vt:lpstr>
      <vt:lpstr>Kickstarter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2021-05-03T03:21:46Z</dcterms:modified>
</cp:coreProperties>
</file>