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filterPrivacy="1" defaultThemeVersion="164011"/>
  <bookViews>
    <workbookView xWindow="0" yWindow="0" windowWidth="22260" windowHeight="12645"/>
  </bookViews>
  <sheets>
    <sheet name="Time" sheetId="1" r:id="rId1"/>
    <sheet name="Tasks" sheetId="2" r:id="rId2"/>
    <sheet name="Phase Totals" sheetId="3" r:id="rId3"/>
    <sheet name="Estimates and Graphs" sheetId="4" r:id="rId4"/>
  </sheets>
  <definedNames>
    <definedName name="_xlnm._FilterDatabase" localSheetId="1" hidden="1">Tasks!$B$1:$I$1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4" l="1"/>
  <c r="D11" i="4" l="1"/>
  <c r="D10" i="4"/>
  <c r="D9" i="4"/>
  <c r="I51" i="3" l="1"/>
  <c r="G51" i="3"/>
  <c r="H51" i="3"/>
  <c r="J51" i="3" s="1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C58" i="3"/>
  <c r="D57" i="3"/>
  <c r="D56" i="3"/>
  <c r="D55" i="3"/>
  <c r="D54" i="3"/>
  <c r="D53" i="3"/>
  <c r="D52" i="3"/>
  <c r="D51" i="3"/>
  <c r="K51" i="3" l="1"/>
  <c r="L51" i="3" s="1"/>
  <c r="D78" i="3"/>
  <c r="E58" i="3"/>
  <c r="H36" i="3"/>
  <c r="J36" i="3" s="1"/>
  <c r="D43" i="3"/>
  <c r="D42" i="3"/>
  <c r="D41" i="3"/>
  <c r="D40" i="3"/>
  <c r="D39" i="3"/>
  <c r="D38" i="3"/>
  <c r="D37" i="3"/>
  <c r="D36" i="3"/>
  <c r="E4" i="4" l="1"/>
  <c r="E5" i="4" s="1"/>
  <c r="D45" i="3"/>
  <c r="K36" i="3"/>
  <c r="L36" i="3" s="1"/>
  <c r="H57" i="2" l="1"/>
  <c r="C76" i="3" s="1"/>
  <c r="E76" i="3" s="1"/>
  <c r="H56" i="2"/>
  <c r="I56" i="2" s="1"/>
  <c r="C56" i="2" s="1"/>
  <c r="H55" i="2"/>
  <c r="H54" i="2"/>
  <c r="I54" i="2" s="1"/>
  <c r="C54" i="2" s="1"/>
  <c r="H53" i="2"/>
  <c r="I53" i="2" s="1"/>
  <c r="C53" i="2" s="1"/>
  <c r="H52" i="2"/>
  <c r="H51" i="2"/>
  <c r="I51" i="2" s="1"/>
  <c r="C51" i="2" s="1"/>
  <c r="H50" i="2"/>
  <c r="I50" i="2" s="1"/>
  <c r="C50" i="2" s="1"/>
  <c r="H49" i="2"/>
  <c r="H48" i="2"/>
  <c r="I48" i="2" s="1"/>
  <c r="C48" i="2" s="1"/>
  <c r="H47" i="2"/>
  <c r="I47" i="2" s="1"/>
  <c r="C47" i="2" s="1"/>
  <c r="H46" i="2"/>
  <c r="H45" i="2"/>
  <c r="I45" i="2" s="1"/>
  <c r="C45" i="2" s="1"/>
  <c r="H44" i="2"/>
  <c r="I44" i="2" s="1"/>
  <c r="C44" i="2" s="1"/>
  <c r="H43" i="2"/>
  <c r="H42" i="2"/>
  <c r="I42" i="2" s="1"/>
  <c r="C42" i="2" s="1"/>
  <c r="H41" i="2"/>
  <c r="I41" i="2" s="1"/>
  <c r="C41" i="2" s="1"/>
  <c r="H40" i="2"/>
  <c r="H39" i="2"/>
  <c r="I39" i="2" s="1"/>
  <c r="C39" i="2" s="1"/>
  <c r="H38" i="2"/>
  <c r="E11" i="4" l="1"/>
  <c r="F11" i="4" s="1"/>
  <c r="C69" i="3"/>
  <c r="E69" i="3" s="1"/>
  <c r="C72" i="3"/>
  <c r="E72" i="3" s="1"/>
  <c r="C71" i="3"/>
  <c r="E71" i="3" s="1"/>
  <c r="C74" i="3"/>
  <c r="E74" i="3" s="1"/>
  <c r="C70" i="3"/>
  <c r="E70" i="3" s="1"/>
  <c r="C73" i="3"/>
  <c r="E73" i="3" s="1"/>
  <c r="C75" i="3"/>
  <c r="E75" i="3" s="1"/>
  <c r="I55" i="2"/>
  <c r="C55" i="2" s="1"/>
  <c r="C42" i="3"/>
  <c r="E42" i="3" s="1"/>
  <c r="I49" i="2"/>
  <c r="C49" i="2" s="1"/>
  <c r="C40" i="3"/>
  <c r="E40" i="3" s="1"/>
  <c r="I57" i="2"/>
  <c r="C57" i="2" s="1"/>
  <c r="C43" i="3"/>
  <c r="E43" i="3" s="1"/>
  <c r="I38" i="2"/>
  <c r="C38" i="2" s="1"/>
  <c r="C36" i="3"/>
  <c r="I43" i="2"/>
  <c r="C43" i="2" s="1"/>
  <c r="C38" i="3"/>
  <c r="E38" i="3" s="1"/>
  <c r="I40" i="2"/>
  <c r="C40" i="2" s="1"/>
  <c r="C37" i="3"/>
  <c r="E37" i="3" s="1"/>
  <c r="I52" i="2"/>
  <c r="C52" i="2" s="1"/>
  <c r="C41" i="3"/>
  <c r="E41" i="3" s="1"/>
  <c r="I46" i="2"/>
  <c r="C46" i="2" s="1"/>
  <c r="C39" i="3"/>
  <c r="E39" i="3" s="1"/>
  <c r="H33" i="2"/>
  <c r="C67" i="3" s="1"/>
  <c r="E67" i="3" s="1"/>
  <c r="E36" i="3" l="1"/>
  <c r="C45" i="3"/>
  <c r="H36" i="2"/>
  <c r="E45" i="3" l="1"/>
  <c r="M36" i="3" s="1"/>
  <c r="N36" i="3" s="1"/>
  <c r="H35" i="2"/>
  <c r="I35" i="2" s="1"/>
  <c r="C35" i="2" s="1"/>
  <c r="I36" i="2"/>
  <c r="C36" i="2" s="1"/>
  <c r="H34" i="2"/>
  <c r="D27" i="3"/>
  <c r="H28" i="2"/>
  <c r="I28" i="2" s="1"/>
  <c r="C28" i="2" s="1"/>
  <c r="H29" i="2"/>
  <c r="I29" i="2" s="1"/>
  <c r="C29" i="2" s="1"/>
  <c r="H30" i="2"/>
  <c r="H31" i="2"/>
  <c r="I31" i="2" s="1"/>
  <c r="C31" i="2" s="1"/>
  <c r="H32" i="2"/>
  <c r="I33" i="2"/>
  <c r="C33" i="2" s="1"/>
  <c r="H20" i="2"/>
  <c r="I20" i="2" s="1"/>
  <c r="C20" i="2" s="1"/>
  <c r="H21" i="2"/>
  <c r="H22" i="2"/>
  <c r="I22" i="2" s="1"/>
  <c r="C22" i="2" s="1"/>
  <c r="H23" i="2"/>
  <c r="I23" i="2" s="1"/>
  <c r="C23" i="2" s="1"/>
  <c r="H24" i="2"/>
  <c r="H25" i="2"/>
  <c r="I25" i="2" s="1"/>
  <c r="C25" i="2" s="1"/>
  <c r="H26" i="2"/>
  <c r="I26" i="2" s="1"/>
  <c r="C26" i="2" s="1"/>
  <c r="H27" i="2"/>
  <c r="D20" i="3"/>
  <c r="D21" i="3"/>
  <c r="D22" i="3"/>
  <c r="D23" i="3"/>
  <c r="D24" i="3"/>
  <c r="D25" i="3"/>
  <c r="D19" i="3"/>
  <c r="I30" i="2" l="1"/>
  <c r="C30" i="2" s="1"/>
  <c r="C65" i="3"/>
  <c r="E65" i="3" s="1"/>
  <c r="I24" i="2"/>
  <c r="C24" i="2" s="1"/>
  <c r="C63" i="3"/>
  <c r="E63" i="3" s="1"/>
  <c r="I21" i="2"/>
  <c r="C21" i="2" s="1"/>
  <c r="C62" i="3"/>
  <c r="E62" i="3" s="1"/>
  <c r="I34" i="2"/>
  <c r="C34" i="2" s="1"/>
  <c r="C68" i="3"/>
  <c r="E68" i="3" s="1"/>
  <c r="I27" i="2"/>
  <c r="C27" i="2" s="1"/>
  <c r="C64" i="3"/>
  <c r="E64" i="3" s="1"/>
  <c r="I32" i="2"/>
  <c r="C32" i="2" s="1"/>
  <c r="C66" i="3"/>
  <c r="E66" i="3" s="1"/>
  <c r="C27" i="3"/>
  <c r="E27" i="3" s="1"/>
  <c r="C25" i="3"/>
  <c r="E25" i="3" s="1"/>
  <c r="C24" i="3"/>
  <c r="E24" i="3" s="1"/>
  <c r="C22" i="3"/>
  <c r="E22" i="3" s="1"/>
  <c r="C23" i="3"/>
  <c r="E23" i="3" s="1"/>
  <c r="D28" i="3" l="1"/>
  <c r="C28" i="3"/>
  <c r="D26" i="3"/>
  <c r="C26" i="3"/>
  <c r="J19" i="3"/>
  <c r="H19" i="2"/>
  <c r="C61" i="3" s="1"/>
  <c r="E61" i="3" s="1"/>
  <c r="H18" i="2"/>
  <c r="I18" i="2" s="1"/>
  <c r="C18" i="2" s="1"/>
  <c r="H17" i="2"/>
  <c r="C60" i="3" s="1"/>
  <c r="E60" i="3" s="1"/>
  <c r="H16" i="2"/>
  <c r="C59" i="3" l="1"/>
  <c r="E59" i="3" s="1"/>
  <c r="E10" i="4"/>
  <c r="F10" i="4" s="1"/>
  <c r="C19" i="3"/>
  <c r="E19" i="3" s="1"/>
  <c r="E26" i="3"/>
  <c r="I19" i="2"/>
  <c r="C19" i="2" s="1"/>
  <c r="C21" i="3"/>
  <c r="E21" i="3" s="1"/>
  <c r="I17" i="2"/>
  <c r="C17" i="2" s="1"/>
  <c r="C20" i="3"/>
  <c r="E20" i="3" s="1"/>
  <c r="I16" i="2"/>
  <c r="C16" i="2" s="1"/>
  <c r="E28" i="3"/>
  <c r="D30" i="3"/>
  <c r="K19" i="3"/>
  <c r="L19" i="3" s="1"/>
  <c r="K4" i="3"/>
  <c r="C30" i="3" l="1"/>
  <c r="J4" i="3"/>
  <c r="L4" i="3" s="1"/>
  <c r="H13" i="2"/>
  <c r="H14" i="2"/>
  <c r="H10" i="2"/>
  <c r="H11" i="2"/>
  <c r="I11" i="2" s="1"/>
  <c r="C11" i="2" s="1"/>
  <c r="H12" i="2"/>
  <c r="I12" i="2" s="1"/>
  <c r="C12" i="2" s="1"/>
  <c r="H9" i="2"/>
  <c r="I9" i="2" s="1"/>
  <c r="C9" i="2" s="1"/>
  <c r="H4" i="2"/>
  <c r="H5" i="2"/>
  <c r="I5" i="2" s="1"/>
  <c r="C5" i="2" s="1"/>
  <c r="H6" i="2"/>
  <c r="I6" i="2" s="1"/>
  <c r="C6" i="2" s="1"/>
  <c r="H7" i="2"/>
  <c r="H8" i="2"/>
  <c r="H2" i="2"/>
  <c r="D5" i="3"/>
  <c r="D6" i="3"/>
  <c r="D7" i="3"/>
  <c r="D8" i="3"/>
  <c r="D9" i="3"/>
  <c r="D10" i="3"/>
  <c r="D11" i="3"/>
  <c r="D4" i="3"/>
  <c r="C11" i="3"/>
  <c r="H3" i="2"/>
  <c r="C52" i="3" s="1"/>
  <c r="E52" i="3" s="1"/>
  <c r="E9" i="4" l="1"/>
  <c r="F9" i="4" s="1"/>
  <c r="E30" i="3"/>
  <c r="I10" i="2"/>
  <c r="C10" i="2" s="1"/>
  <c r="C55" i="3"/>
  <c r="E55" i="3" s="1"/>
  <c r="C4" i="3"/>
  <c r="E4" i="3" s="1"/>
  <c r="C51" i="3"/>
  <c r="I14" i="2"/>
  <c r="C14" i="2" s="1"/>
  <c r="C57" i="3"/>
  <c r="E57" i="3" s="1"/>
  <c r="I13" i="2"/>
  <c r="C13" i="2" s="1"/>
  <c r="C56" i="3"/>
  <c r="E56" i="3" s="1"/>
  <c r="I7" i="2"/>
  <c r="C7" i="2" s="1"/>
  <c r="C54" i="3"/>
  <c r="E54" i="3" s="1"/>
  <c r="I4" i="2"/>
  <c r="C4" i="2" s="1"/>
  <c r="C53" i="3"/>
  <c r="E53" i="3" s="1"/>
  <c r="M19" i="3"/>
  <c r="N19" i="3" s="1"/>
  <c r="C10" i="3"/>
  <c r="E10" i="3" s="1"/>
  <c r="C7" i="3"/>
  <c r="E7" i="3" s="1"/>
  <c r="I8" i="2"/>
  <c r="C8" i="2" s="1"/>
  <c r="C8" i="3"/>
  <c r="E8" i="3" s="1"/>
  <c r="C9" i="3"/>
  <c r="E9" i="3" s="1"/>
  <c r="C6" i="3"/>
  <c r="E6" i="3" s="1"/>
  <c r="I2" i="2"/>
  <c r="C2" i="2" s="1"/>
  <c r="E11" i="3"/>
  <c r="C5" i="3"/>
  <c r="E5" i="3" s="1"/>
  <c r="I3" i="2"/>
  <c r="C3" i="2" s="1"/>
  <c r="D13" i="3"/>
  <c r="E51" i="3" l="1"/>
  <c r="C78" i="3"/>
  <c r="C13" i="3"/>
  <c r="E13" i="3" l="1"/>
  <c r="J3" i="4"/>
  <c r="E78" i="3"/>
  <c r="M51" i="3" s="1"/>
  <c r="N51" i="3" s="1"/>
  <c r="J5" i="4"/>
  <c r="J4" i="4"/>
  <c r="M4" i="3"/>
  <c r="N4" i="3" s="1"/>
</calcChain>
</file>

<file path=xl/sharedStrings.xml><?xml version="1.0" encoding="utf-8"?>
<sst xmlns="http://schemas.openxmlformats.org/spreadsheetml/2006/main" count="334" uniqueCount="190">
  <si>
    <t>Date</t>
  </si>
  <si>
    <t>Hours</t>
  </si>
  <si>
    <t>Name</t>
  </si>
  <si>
    <t>Status</t>
  </si>
  <si>
    <t>ID</t>
  </si>
  <si>
    <t>Epic Item</t>
  </si>
  <si>
    <t>Research</t>
  </si>
  <si>
    <t>Estimate (hrs)</t>
  </si>
  <si>
    <t>Completed (hrs)</t>
  </si>
  <si>
    <t>Remaining (hrs)</t>
  </si>
  <si>
    <t>Progress</t>
  </si>
  <si>
    <t>Setup</t>
  </si>
  <si>
    <t>Comments</t>
  </si>
  <si>
    <t>Epic Items</t>
  </si>
  <si>
    <t>Vision Document</t>
  </si>
  <si>
    <t>Project Plan Document</t>
  </si>
  <si>
    <t>SQA Plan Document</t>
  </si>
  <si>
    <t>Prototype</t>
  </si>
  <si>
    <t>Presentation</t>
  </si>
  <si>
    <t>Misc.</t>
  </si>
  <si>
    <t>Total</t>
  </si>
  <si>
    <t>Setup Notebook</t>
  </si>
  <si>
    <t>Setup Visual Studio Python</t>
  </si>
  <si>
    <t>Create Vision Document</t>
  </si>
  <si>
    <t>Write Vision Document</t>
  </si>
  <si>
    <t>Review Vision Document</t>
  </si>
  <si>
    <t>Create Project Plan</t>
  </si>
  <si>
    <t>Write Project Plan</t>
  </si>
  <si>
    <t>Review Project Plan</t>
  </si>
  <si>
    <t>Create SQA Plan</t>
  </si>
  <si>
    <t>Write SQA Plan</t>
  </si>
  <si>
    <t>Review SQA Plan</t>
  </si>
  <si>
    <t>Develop Prototype</t>
  </si>
  <si>
    <t>Work on Presentation</t>
  </si>
  <si>
    <t>PHASE 1</t>
  </si>
  <si>
    <t>Setup Timelog Sheet</t>
  </si>
  <si>
    <t>Researched Project Ideas</t>
  </si>
  <si>
    <t>Setup Git Repository</t>
  </si>
  <si>
    <t>Start first section</t>
  </si>
  <si>
    <t>Start Date</t>
  </si>
  <si>
    <t>Today</t>
  </si>
  <si>
    <t>End Date</t>
  </si>
  <si>
    <t>Days In</t>
  </si>
  <si>
    <t>Days Left</t>
  </si>
  <si>
    <t>Class Completed</t>
  </si>
  <si>
    <t>Delta</t>
  </si>
  <si>
    <t>Delta Days</t>
  </si>
  <si>
    <t>Almost finished with first section</t>
  </si>
  <si>
    <t>Finished first section</t>
  </si>
  <si>
    <t>Worked on section 2</t>
  </si>
  <si>
    <t>Downloaded Visual Paradigm and worked to finish section 2</t>
  </si>
  <si>
    <t>Created Use Cases for System and worked on section 3</t>
  </si>
  <si>
    <t>Began making Gantt Chart - Tried a couple different ways ended up using Excel</t>
  </si>
  <si>
    <t>Finished Gantt Chart and added current day line</t>
  </si>
  <si>
    <t>Started writing up information for the project plan</t>
  </si>
  <si>
    <t>Reviewed my Vision Documented and corrected mistakes</t>
  </si>
  <si>
    <t>Worked on the COCOMO of the project and finished section 2</t>
  </si>
  <si>
    <t>Finished the last section</t>
  </si>
  <si>
    <t>Completed the SQA document</t>
  </si>
  <si>
    <t>Got the IDS to read training data from a file and put it into the neural network</t>
  </si>
  <si>
    <t>Struggled to get the modified version of the neural network to work, getting floating point buffer overflows due to the size of the floats</t>
  </si>
  <si>
    <t>Converting back to the old way and trying something new to get it to work for more data</t>
  </si>
  <si>
    <t>Started testing a modified version of a neural network, had discrepencies when training on lots of data - possibly overtraining on normal packets</t>
  </si>
  <si>
    <t>Worked on refactoring data reader to handle reading more data for training the neural network properly, having probems with buffer overflows still</t>
  </si>
  <si>
    <t>Got the Neural Network working at an average correctness of 92%.  The issues for overflows was solved by normalizing the data.</t>
  </si>
  <si>
    <t>Tried to understand how best to optimize the training of the neural network, also plotted outcomes</t>
  </si>
  <si>
    <t>Worked more on the neural network and cleaned up some code</t>
  </si>
  <si>
    <t>Began working on the PowerPoint</t>
  </si>
  <si>
    <t>PHASE 2</t>
  </si>
  <si>
    <t>Vision Document 2.0</t>
  </si>
  <si>
    <t>Project Plan 2.0</t>
  </si>
  <si>
    <t>Formal Specification</t>
  </si>
  <si>
    <t>Architecture Design</t>
  </si>
  <si>
    <t>Test Plan</t>
  </si>
  <si>
    <t>Formal Technical Inspection</t>
  </si>
  <si>
    <t>Architecture Executable</t>
  </si>
  <si>
    <t>Phase 2 Presentation</t>
  </si>
  <si>
    <t>Modify Vision Document 2.0</t>
  </si>
  <si>
    <t>Review Vision Document 2.0</t>
  </si>
  <si>
    <t>Update Timelog</t>
  </si>
  <si>
    <t>Setup Phase 2</t>
  </si>
  <si>
    <t>Modify Project Plan 2.0</t>
  </si>
  <si>
    <t>Review Project Plan 2.0</t>
  </si>
  <si>
    <t>Create Formal Specification</t>
  </si>
  <si>
    <t>Write Formal Specification</t>
  </si>
  <si>
    <t>Review Formal Specification</t>
  </si>
  <si>
    <t>Create Architecture Design</t>
  </si>
  <si>
    <t>Write Architecture Design</t>
  </si>
  <si>
    <t>Review Architecture Design</t>
  </si>
  <si>
    <t>Create Test Plan</t>
  </si>
  <si>
    <t>Write Test Plan</t>
  </si>
  <si>
    <t>Review Test Plan</t>
  </si>
  <si>
    <t>Develop Architecture Executable</t>
  </si>
  <si>
    <t>Work on Phase 2 Presentation</t>
  </si>
  <si>
    <t>Finished the PowerPoint</t>
  </si>
  <si>
    <t>Updated Timelog for Phase 2</t>
  </si>
  <si>
    <t>Worked on creating a GUI for PyIDS</t>
  </si>
  <si>
    <t>Worked on getting TCP/IP packets</t>
  </si>
  <si>
    <t>Reseach</t>
  </si>
  <si>
    <t>Reseach TCP/IP</t>
  </si>
  <si>
    <t>Reseach GUI</t>
  </si>
  <si>
    <t>Research Neural Network Design</t>
  </si>
  <si>
    <t>Read TCP/IP RFC and studied headers along with KDData99</t>
  </si>
  <si>
    <t>For some reason the python package I was using (scapy) no longer works, looking into using raw sockets</t>
  </si>
  <si>
    <t>Prepared for the presentation</t>
  </si>
  <si>
    <t>Gave presentation</t>
  </si>
  <si>
    <t>Creted the formal specificaiton in USE</t>
  </si>
  <si>
    <t>Began writing the formal specificaiton in USE</t>
  </si>
  <si>
    <t>Finished writing the formal specification in USE</t>
  </si>
  <si>
    <t>Made updates to the Vision Document</t>
  </si>
  <si>
    <t>Made updates to the Project Plan</t>
  </si>
  <si>
    <t>Looked over other Architecture Design Documents and decided on sections</t>
  </si>
  <si>
    <t>Began creating the diagrams and writing infromation</t>
  </si>
  <si>
    <t>Worked on the documentation</t>
  </si>
  <si>
    <t>Worked on documentation</t>
  </si>
  <si>
    <t>Finished</t>
  </si>
  <si>
    <t>Review Formal Technical Document</t>
  </si>
  <si>
    <t>Writeup Formal Technical Inspection Document</t>
  </si>
  <si>
    <t>Created and wrote technical inspection checklist - decided to have executable prototype inspected</t>
  </si>
  <si>
    <t>Updated class diagrams</t>
  </si>
  <si>
    <t>One problem noticed - it will be impossible to collect all the data for the KDD99 dataset needed.  The KDD99 has duration that a given connection is open.  This has been documented and emailed to Dr. Neilsen.</t>
  </si>
  <si>
    <t>Got the program working for an architectural prototype.  The network traffic reader can read 10 packets and print out their status according to the neural network.</t>
  </si>
  <si>
    <t>Finished making presentation</t>
  </si>
  <si>
    <t>Prepared for the presentation and presented</t>
  </si>
  <si>
    <t>Setup Phase 3</t>
  </si>
  <si>
    <t>Fix Action Items</t>
  </si>
  <si>
    <t>Create User Manual</t>
  </si>
  <si>
    <t>Write User Manual</t>
  </si>
  <si>
    <t>Review User Manual</t>
  </si>
  <si>
    <t>Create Component Design</t>
  </si>
  <si>
    <t>Write Component Design</t>
  </si>
  <si>
    <t>Review Component Design</t>
  </si>
  <si>
    <t>Create Assessment Evaluation (Test Report)</t>
  </si>
  <si>
    <t>Write Assessment Evaluation (Test Report)</t>
  </si>
  <si>
    <t>Review Assessment Evaluation (Test Report)</t>
  </si>
  <si>
    <t>Create Project Evaluation</t>
  </si>
  <si>
    <t>Write Project Evaluation</t>
  </si>
  <si>
    <t>Review Project Evaluation</t>
  </si>
  <si>
    <t>Create and Write References</t>
  </si>
  <si>
    <t>Review Inspection Letters</t>
  </si>
  <si>
    <t>Fix Issues from Insepctions as needed</t>
  </si>
  <si>
    <t>Develop Final Program</t>
  </si>
  <si>
    <t>Create Final Presentation</t>
  </si>
  <si>
    <t>User Manual</t>
  </si>
  <si>
    <t>Component Design</t>
  </si>
  <si>
    <t>Assessment Evaluation</t>
  </si>
  <si>
    <t>Project Evaluation</t>
  </si>
  <si>
    <t>Phase 3 Presentation</t>
  </si>
  <si>
    <t>PHASE 3</t>
  </si>
  <si>
    <t>Technical Inspection</t>
  </si>
  <si>
    <t>Setup for Phase 3</t>
  </si>
  <si>
    <t>Finish the user's manual</t>
  </si>
  <si>
    <t>Sent requests for inspection</t>
  </si>
  <si>
    <t>Created new design and reviewed previous design.  Also referenced past materials from CIS 744 for any possible updates.</t>
  </si>
  <si>
    <t>Worked on new GUI Design</t>
  </si>
  <si>
    <t>Developed new GUI for final</t>
  </si>
  <si>
    <t>Added action item to change percentage</t>
  </si>
  <si>
    <t>Wrote review on inspection letters</t>
  </si>
  <si>
    <t>Reviewed the inspection letters from collegues</t>
  </si>
  <si>
    <t>Reviewed Tracy Marshall's project</t>
  </si>
  <si>
    <t>Phase 2 Start</t>
  </si>
  <si>
    <t>Phase 3 Start</t>
  </si>
  <si>
    <t>Final</t>
  </si>
  <si>
    <t>SLOC</t>
  </si>
  <si>
    <t>Estimate</t>
  </si>
  <si>
    <t>Time (months)</t>
  </si>
  <si>
    <t>Phase</t>
  </si>
  <si>
    <t>Percent of Time</t>
  </si>
  <si>
    <t>Phase 1</t>
  </si>
  <si>
    <t>Phase 2</t>
  </si>
  <si>
    <t>Phase 3</t>
  </si>
  <si>
    <t>Worked on graphs and writing up information</t>
  </si>
  <si>
    <t>Wrote up reference document</t>
  </si>
  <si>
    <t>Created outline for presentation</t>
  </si>
  <si>
    <t>Actual</t>
  </si>
  <si>
    <t xml:space="preserve"> </t>
  </si>
  <si>
    <t>Percent</t>
  </si>
  <si>
    <t>Reviewed User Manual and added figures</t>
  </si>
  <si>
    <t>Worked on finishing application and cleaning up</t>
  </si>
  <si>
    <t>Updated UI pictures and added sections for additional GUI options</t>
  </si>
  <si>
    <t>Updated Architecture Design Documents for new features.</t>
  </si>
  <si>
    <t>Updated Component Design Document</t>
  </si>
  <si>
    <t>Wrote Unit Tests and System Test Procedure</t>
  </si>
  <si>
    <t>Fixed Document Outline</t>
  </si>
  <si>
    <t>Updated Document with Test Results</t>
  </si>
  <si>
    <t>Cleaned up code and worked on any remainin action items</t>
  </si>
  <si>
    <t>Review Assessment and rested to ensure correctness</t>
  </si>
  <si>
    <t>Updated documents with latest figures</t>
  </si>
  <si>
    <t>Went over everything and made presentation</t>
  </si>
  <si>
    <t>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</si>
</sst>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%"/>
    <numFmt numFmtId="165" formatCode="0.0"/>
  </numFmts>
  <fonts count="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4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14999847407452621"/>
      </left>
      <right style="thin">
        <color theme="1" tint="0.14999847407452621"/>
      </right>
      <top style="thin">
        <color theme="1" tint="0.14999847407452621"/>
      </top>
      <bottom style="thin">
        <color theme="1" tint="0.149998474074526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60">
    <xf numFmtId="0" fontId="0" fillId="0" borderId="0" xfId="0"/>
    <xf numFmtId="0" fontId="0" fillId="4" borderId="1" xfId="0" applyFill="1" applyBorder="1"/>
    <xf numFmtId="0" fontId="0" fillId="4" borderId="6" xfId="0" applyFill="1" applyBorder="1"/>
    <xf numFmtId="9" fontId="0" fillId="4" borderId="7" xfId="0" applyNumberFormat="1" applyFill="1" applyBorder="1"/>
    <xf numFmtId="0" fontId="1" fillId="2" borderId="10" xfId="0" applyFont="1" applyFill="1" applyBorder="1"/>
    <xf numFmtId="0" fontId="1" fillId="2" borderId="11" xfId="0" applyFont="1" applyFill="1" applyBorder="1"/>
    <xf numFmtId="9" fontId="1" fillId="2" borderId="12" xfId="0" applyNumberFormat="1" applyFont="1" applyFill="1" applyBorder="1"/>
    <xf numFmtId="0" fontId="0" fillId="5" borderId="1" xfId="0" applyFill="1" applyBorder="1" applyAlignment="1">
      <alignment horizontal="left"/>
    </xf>
    <xf numFmtId="0" fontId="0" fillId="5" borderId="1" xfId="0" applyFill="1" applyBorder="1" applyAlignment="1">
      <alignment horizontal="right"/>
    </xf>
    <xf numFmtId="9" fontId="0" fillId="5" borderId="1" xfId="0" applyNumberFormat="1" applyFill="1" applyBorder="1" applyAlignment="1">
      <alignment horizontal="right"/>
    </xf>
    <xf numFmtId="0" fontId="0" fillId="4" borderId="1" xfId="0" applyFill="1" applyBorder="1" applyAlignment="1">
      <alignment horizontal="left"/>
    </xf>
    <xf numFmtId="0" fontId="0" fillId="4" borderId="1" xfId="0" applyFill="1" applyBorder="1" applyAlignment="1">
      <alignment horizontal="right"/>
    </xf>
    <xf numFmtId="9" fontId="0" fillId="4" borderId="1" xfId="0" applyNumberFormat="1" applyFill="1" applyBorder="1" applyAlignment="1">
      <alignment horizontal="right"/>
    </xf>
    <xf numFmtId="14" fontId="0" fillId="5" borderId="1" xfId="0" applyNumberFormat="1" applyFill="1" applyBorder="1" applyAlignment="1">
      <alignment horizontal="left"/>
    </xf>
    <xf numFmtId="14" fontId="0" fillId="4" borderId="1" xfId="0" applyNumberForma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1" fillId="2" borderId="4" xfId="0" applyFont="1" applyFill="1" applyBorder="1" applyAlignment="1">
      <alignment horizontal="left" vertical="center" wrapText="1"/>
    </xf>
    <xf numFmtId="0" fontId="1" fillId="2" borderId="5" xfId="0" applyFont="1" applyFill="1" applyBorder="1" applyAlignment="1">
      <alignment horizontal="left" vertical="center" wrapText="1"/>
    </xf>
    <xf numFmtId="0" fontId="0" fillId="5" borderId="6" xfId="0" applyFill="1" applyBorder="1"/>
    <xf numFmtId="0" fontId="0" fillId="5" borderId="1" xfId="0" applyFill="1" applyBorder="1"/>
    <xf numFmtId="9" fontId="0" fillId="5" borderId="7" xfId="0" applyNumberFormat="1" applyFill="1" applyBorder="1"/>
    <xf numFmtId="0" fontId="1" fillId="2" borderId="17" xfId="0" applyFont="1" applyFill="1" applyBorder="1" applyAlignment="1">
      <alignment horizontal="left" vertical="center" wrapText="1"/>
    </xf>
    <xf numFmtId="0" fontId="1" fillId="2" borderId="16" xfId="0" applyFont="1" applyFill="1" applyBorder="1" applyAlignment="1">
      <alignment horizontal="left" vertical="center" wrapText="1"/>
    </xf>
    <xf numFmtId="0" fontId="1" fillId="2" borderId="18" xfId="0" applyFont="1" applyFill="1" applyBorder="1" applyAlignment="1">
      <alignment horizontal="left" vertical="center" wrapText="1"/>
    </xf>
    <xf numFmtId="0" fontId="1" fillId="2" borderId="19" xfId="0" applyFont="1" applyFill="1" applyBorder="1" applyAlignment="1">
      <alignment horizontal="left" vertical="center" wrapText="1"/>
    </xf>
    <xf numFmtId="165" fontId="0" fillId="0" borderId="22" xfId="0" applyNumberFormat="1" applyBorder="1"/>
    <xf numFmtId="0" fontId="0" fillId="4" borderId="21" xfId="0" applyFill="1" applyBorder="1"/>
    <xf numFmtId="164" fontId="0" fillId="4" borderId="21" xfId="1" applyNumberFormat="1" applyFont="1" applyFill="1" applyBorder="1"/>
    <xf numFmtId="14" fontId="0" fillId="4" borderId="20" xfId="0" applyNumberFormat="1" applyFill="1" applyBorder="1" applyAlignment="1">
      <alignment horizontal="left"/>
    </xf>
    <xf numFmtId="14" fontId="0" fillId="4" borderId="21" xfId="0" applyNumberFormat="1" applyFill="1" applyBorder="1" applyAlignment="1">
      <alignment horizontal="left"/>
    </xf>
    <xf numFmtId="10" fontId="0" fillId="0" borderId="21" xfId="0" applyNumberFormat="1" applyBorder="1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left" wrapText="1"/>
    </xf>
    <xf numFmtId="0" fontId="0" fillId="4" borderId="1" xfId="0" applyFill="1" applyBorder="1" applyAlignment="1">
      <alignment horizontal="left" wrapText="1"/>
    </xf>
    <xf numFmtId="0" fontId="0" fillId="5" borderId="1" xfId="0" applyFill="1" applyBorder="1" applyAlignment="1">
      <alignment horizontal="left" wrapText="1"/>
    </xf>
    <xf numFmtId="0" fontId="0" fillId="0" borderId="1" xfId="0" applyBorder="1"/>
    <xf numFmtId="0" fontId="0" fillId="0" borderId="1" xfId="0" applyBorder="1" applyAlignment="1">
      <alignment horizontal="right"/>
    </xf>
    <xf numFmtId="0" fontId="0" fillId="7" borderId="1" xfId="0" applyFill="1" applyBorder="1"/>
    <xf numFmtId="49" fontId="0" fillId="0" borderId="1" xfId="0" applyNumberFormat="1" applyBorder="1"/>
    <xf numFmtId="10" fontId="0" fillId="0" borderId="1" xfId="0" applyNumberFormat="1" applyBorder="1"/>
    <xf numFmtId="0" fontId="0" fillId="6" borderId="2" xfId="0" applyFill="1" applyBorder="1" applyAlignment="1"/>
    <xf numFmtId="0" fontId="0" fillId="0" borderId="1" xfId="0" applyFill="1" applyBorder="1" applyAlignment="1">
      <alignment horizontal="right"/>
    </xf>
    <xf numFmtId="14" fontId="4" fillId="6" borderId="23" xfId="0" applyNumberFormat="1" applyFont="1" applyFill="1" applyBorder="1" applyAlignment="1">
      <alignment horizontal="center" vertical="center"/>
    </xf>
    <xf numFmtId="14" fontId="4" fillId="6" borderId="2" xfId="0" applyNumberFormat="1" applyFont="1" applyFill="1" applyBorder="1" applyAlignment="1">
      <alignment horizontal="center" vertical="center"/>
    </xf>
    <xf numFmtId="14" fontId="4" fillId="6" borderId="24" xfId="0" applyNumberFormat="1" applyFont="1" applyFill="1" applyBorder="1" applyAlignment="1">
      <alignment horizontal="center" vertical="center"/>
    </xf>
    <xf numFmtId="0" fontId="0" fillId="3" borderId="8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2" fillId="2" borderId="13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0" fillId="0" borderId="26" xfId="0" applyFill="1" applyBorder="1"/>
    <xf numFmtId="2" fontId="0" fillId="0" borderId="26" xfId="0" applyNumberFormat="1" applyBorder="1"/>
    <xf numFmtId="10" fontId="0" fillId="0" borderId="25" xfId="0" applyNumberFormat="1" applyBorder="1"/>
    <xf numFmtId="0" fontId="0" fillId="0" borderId="1" xfId="0" applyFont="1" applyBorder="1" applyAlignment="1">
      <alignment horizontal="right"/>
    </xf>
    <xf numFmtId="0" fontId="0" fillId="0" borderId="1" xfId="0" applyFont="1" applyBorder="1"/>
    <xf numFmtId="0" fontId="0" fillId="0" borderId="26" xfId="0" applyFont="1" applyBorder="1"/>
    <xf numFmtId="0" fontId="0" fillId="0" borderId="25" xfId="0" applyFont="1" applyBorder="1"/>
  </cellXfs>
  <cellStyles count="2">
    <cellStyle name="Normal" xfId="0" builtinId="0"/>
    <cellStyle name="Percent" xfId="1" builtinId="5"/>
  </cellStyles>
  <dxfs count="1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Overall Time Breakdown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'Estimates and Graphs'!$J$2</c:f>
              <c:strCache>
                <c:ptCount val="1"/>
                <c:pt idx="0">
                  <c:v>Percent of Time</c:v>
                </c:pt>
              </c:strCache>
            </c:strRef>
          </c:tx>
          <c:explosion val="5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2-8C12-46B4-846E-75C7F857980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8C12-46B4-846E-75C7F857980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8C12-46B4-846E-75C7F857980B}"/>
              </c:ext>
            </c:extLst>
          </c:dPt>
          <c:dLbls>
            <c:dLbl>
              <c:idx val="0"/>
              <c:layout>
                <c:manualLayout>
                  <c:x val="-0.13212073490813647"/>
                  <c:y val="1.5893846602508021E-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C12-46B4-846E-75C7F857980B}"/>
                </c:ext>
              </c:extLst>
            </c:dLbl>
            <c:dLbl>
              <c:idx val="1"/>
              <c:layout>
                <c:manualLayout>
                  <c:x val="0.10542585301837271"/>
                  <c:y val="-0.14302712160979894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C12-46B4-846E-75C7F857980B}"/>
                </c:ext>
              </c:extLst>
            </c:dLbl>
            <c:dLbl>
              <c:idx val="2"/>
              <c:layout>
                <c:manualLayout>
                  <c:x val="7.3012904636920339E-2"/>
                  <c:y val="0.11464202391367746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C12-46B4-846E-75C7F857980B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'Estimates and Graphs'!$I$3:$I$5</c:f>
              <c:strCache>
                <c:ptCount val="3"/>
                <c:pt idx="0">
                  <c:v>Phase 1</c:v>
                </c:pt>
                <c:pt idx="1">
                  <c:v>Phase 2</c:v>
                </c:pt>
                <c:pt idx="2">
                  <c:v>Phase 3</c:v>
                </c:pt>
              </c:strCache>
            </c:strRef>
          </c:cat>
          <c:val>
            <c:numRef>
              <c:f>'Estimates and Graphs'!$J$3:$J$5</c:f>
              <c:numCache>
                <c:formatCode>0.00%</c:formatCode>
                <c:ptCount val="3"/>
                <c:pt idx="0">
                  <c:v>0.37825974696617609</c:v>
                </c:pt>
                <c:pt idx="1">
                  <c:v>0.31706687322489024</c:v>
                </c:pt>
                <c:pt idx="2">
                  <c:v>0.30467337980893361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12-46B4-846E-75C7F857980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 of Estimations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0"/>
      <c:rotY val="0"/>
      <c:depthPercent val="60"/>
      <c:rAngAx val="0"/>
      <c:perspective val="2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'Estimates and Graphs'!$F$8</c:f>
              <c:strCache>
                <c:ptCount val="1"/>
                <c:pt idx="0">
                  <c:v>Percent</c:v>
                </c:pt>
              </c:strCache>
            </c:strRef>
          </c:tx>
          <c:spPr>
            <a:solidFill>
              <a:schemeClr val="accent6"/>
            </a:solidFill>
            <a:ln w="9525" cap="flat" cmpd="sng" algn="ctr">
              <a:solidFill>
                <a:schemeClr val="tx1"/>
              </a:solidFill>
              <a:round/>
            </a:ln>
            <a:effectLst/>
            <a:sp3d contourW="9525">
              <a:contourClr>
                <a:schemeClr val="tx1"/>
              </a:contourClr>
            </a:sp3d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'Estimates and Graphs'!$C$9:$C$11</c:f>
              <c:strCache>
                <c:ptCount val="3"/>
                <c:pt idx="0">
                  <c:v>Phase 1</c:v>
                </c:pt>
                <c:pt idx="1">
                  <c:v>Phase 2</c:v>
                </c:pt>
                <c:pt idx="2">
                  <c:v>Phase 3</c:v>
                </c:pt>
              </c:strCache>
            </c:strRef>
          </c:cat>
          <c:val>
            <c:numRef>
              <c:f>'Estimates and Graphs'!$F$9:$F$11</c:f>
              <c:numCache>
                <c:formatCode>0.00%</c:formatCode>
                <c:ptCount val="3"/>
                <c:pt idx="0">
                  <c:v>0.9391025641025641</c:v>
                </c:pt>
                <c:pt idx="1">
                  <c:v>0.76749999999999996</c:v>
                </c:pt>
                <c:pt idx="2">
                  <c:v>0.95934959349593496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D7-4AAD-8F03-2AB6770A54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shape val="box"/>
        <c:axId val="321175664"/>
        <c:axId val="321174680"/>
        <c:axId val="0"/>
      </c:bar3DChart>
      <c:catAx>
        <c:axId val="321175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174680"/>
        <c:crosses val="autoZero"/>
        <c:auto val="1"/>
        <c:lblAlgn val="ctr"/>
        <c:lblOffset val="100"/>
        <c:noMultiLvlLbl val="0"/>
      </c:catAx>
      <c:valAx>
        <c:axId val="321174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175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per</a:t>
            </a:r>
            <a:r>
              <a:rPr lang="en-US" baseline="0"/>
              <a:t> Phase (Hours)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'Estimates and Graphs'!$E$8</c:f>
              <c:strCache>
                <c:ptCount val="1"/>
                <c:pt idx="0">
                  <c:v>Actual</c:v>
                </c:pt>
              </c:strCache>
            </c:strRef>
          </c:tx>
          <c:explosion val="5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'Estimates and Graphs'!$C$9:$C$11</c:f>
              <c:strCache>
                <c:ptCount val="3"/>
                <c:pt idx="0">
                  <c:v>Phase 1</c:v>
                </c:pt>
                <c:pt idx="1">
                  <c:v>Phase 2</c:v>
                </c:pt>
                <c:pt idx="2">
                  <c:v>Phase 3</c:v>
                </c:pt>
              </c:strCache>
            </c:strRef>
          </c:cat>
          <c:val>
            <c:numRef>
              <c:f>'Estimates and Graphs'!$E$9:$E$11</c:f>
              <c:numCache>
                <c:formatCode>General</c:formatCode>
                <c:ptCount val="3"/>
                <c:pt idx="0">
                  <c:v>73.25</c:v>
                </c:pt>
                <c:pt idx="1">
                  <c:v>61.4</c:v>
                </c:pt>
                <c:pt idx="2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2D-4600-9F6C-1FBDF5F1422E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Phase 1 Time Breakdown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'Phase Totals'!$C$3</c:f>
              <c:strCache>
                <c:ptCount val="1"/>
                <c:pt idx="0">
                  <c:v>Completed (hrs)</c:v>
                </c:pt>
              </c:strCache>
            </c:strRef>
          </c:tx>
          <c:explosion val="5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77E-48C6-91E5-80E475F6EA1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377E-48C6-91E5-80E475F6EA1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6-377E-48C6-91E5-80E475F6EA1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377E-48C6-91E5-80E475F6EA1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4-377E-48C6-91E5-80E475F6EA1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77E-48C6-91E5-80E475F6EA1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2-377E-48C6-91E5-80E475F6EA10}"/>
              </c:ext>
            </c:extLst>
          </c:dPt>
          <c:dLbls>
            <c:dLbl>
              <c:idx val="0"/>
              <c:layout>
                <c:manualLayout>
                  <c:x val="-2.3846894138232773E-2"/>
                  <c:y val="0.10011883931175265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77E-48C6-91E5-80E475F6EA10}"/>
                </c:ext>
              </c:extLst>
            </c:dLbl>
            <c:dLbl>
              <c:idx val="1"/>
              <c:layout>
                <c:manualLayout>
                  <c:x val="-8.9605205599300089E-2"/>
                  <c:y val="0.10727690288713906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77E-48C6-91E5-80E475F6EA10}"/>
                </c:ext>
              </c:extLst>
            </c:dLbl>
            <c:dLbl>
              <c:idx val="2"/>
              <c:layout>
                <c:manualLayout>
                  <c:x val="-0.12409383202099737"/>
                  <c:y val="3.3322397200349955E-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77E-48C6-91E5-80E475F6EA10}"/>
                </c:ext>
              </c:extLst>
            </c:dLbl>
            <c:dLbl>
              <c:idx val="3"/>
              <c:layout>
                <c:manualLayout>
                  <c:x val="-9.5925634295713033E-2"/>
                  <c:y val="-0.1757921405657627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77E-48C6-91E5-80E475F6EA10}"/>
                </c:ext>
              </c:extLst>
            </c:dLbl>
            <c:dLbl>
              <c:idx val="4"/>
              <c:layout>
                <c:manualLayout>
                  <c:x val="-3.5948381452318462E-2"/>
                  <c:y val="-0.2019929279673374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77E-48C6-91E5-80E475F6EA10}"/>
                </c:ext>
              </c:extLst>
            </c:dLbl>
            <c:dLbl>
              <c:idx val="5"/>
              <c:layout>
                <c:manualLayout>
                  <c:x val="0.13937445319335084"/>
                  <c:y val="-0.10834463400408291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77E-48C6-91E5-80E475F6EA10}"/>
                </c:ext>
              </c:extLst>
            </c:dLbl>
            <c:dLbl>
              <c:idx val="6"/>
              <c:layout>
                <c:manualLayout>
                  <c:x val="5.7982502187226594E-2"/>
                  <c:y val="0.12189195100612424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77E-48C6-91E5-80E475F6EA10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'Phase Totals'!$B$4:$B$10</c:f>
              <c:strCache>
                <c:ptCount val="7"/>
                <c:pt idx="0">
                  <c:v>Setup</c:v>
                </c:pt>
                <c:pt idx="1">
                  <c:v>Research</c:v>
                </c:pt>
                <c:pt idx="2">
                  <c:v>Vision Document</c:v>
                </c:pt>
                <c:pt idx="3">
                  <c:v>Project Plan Document</c:v>
                </c:pt>
                <c:pt idx="4">
                  <c:v>SQA Plan Document</c:v>
                </c:pt>
                <c:pt idx="5">
                  <c:v>Prototype</c:v>
                </c:pt>
                <c:pt idx="6">
                  <c:v>Presentation</c:v>
                </c:pt>
              </c:strCache>
            </c:strRef>
          </c:cat>
          <c:val>
            <c:numRef>
              <c:f>'Phase Totals'!$C$4:$C$10</c:f>
              <c:numCache>
                <c:formatCode>General</c:formatCode>
                <c:ptCount val="7"/>
                <c:pt idx="0">
                  <c:v>3.5</c:v>
                </c:pt>
                <c:pt idx="1">
                  <c:v>9</c:v>
                </c:pt>
                <c:pt idx="2">
                  <c:v>10.75</c:v>
                </c:pt>
                <c:pt idx="3">
                  <c:v>9.5</c:v>
                </c:pt>
                <c:pt idx="4">
                  <c:v>4</c:v>
                </c:pt>
                <c:pt idx="5">
                  <c:v>26.5</c:v>
                </c:pt>
                <c:pt idx="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7E-48C6-91E5-80E475F6EA10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Phase 2 </a:t>
            </a:r>
            <a:r>
              <a:rPr lang="en-US" sz="1800" b="1" i="0" u="none" strike="noStrike" baseline="0">
                <a:effectLst/>
              </a:rPr>
              <a:t>Time Breakdown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'Phase Totals'!$C$18</c:f>
              <c:strCache>
                <c:ptCount val="1"/>
                <c:pt idx="0">
                  <c:v>Completed (hrs)</c:v>
                </c:pt>
              </c:strCache>
            </c:strRef>
          </c:tx>
          <c:explosion val="5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06B-4300-8C6C-F31EEC534C2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06B-4300-8C6C-F31EEC534C2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06B-4300-8C6C-F31EEC534C2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06B-4300-8C6C-F31EEC534C2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06B-4300-8C6C-F31EEC534C2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E06B-4300-8C6C-F31EEC534C2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E06B-4300-8C6C-F31EEC534C28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E06B-4300-8C6C-F31EEC534C28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E06B-4300-8C6C-F31EEC534C28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E06B-4300-8C6C-F31EEC534C28}"/>
              </c:ext>
            </c:extLst>
          </c:dPt>
          <c:dLbls>
            <c:dLbl>
              <c:idx val="0"/>
              <c:layout>
                <c:manualLayout>
                  <c:x val="-0.11386373578302712"/>
                  <c:y val="-2.1988188976377974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06B-4300-8C6C-F31EEC534C28}"/>
                </c:ext>
              </c:extLst>
            </c:dLbl>
            <c:dLbl>
              <c:idx val="1"/>
              <c:layout>
                <c:manualLayout>
                  <c:x val="-2.6499781277340331E-2"/>
                  <c:y val="-5.4395596383785362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06B-4300-8C6C-F31EEC534C28}"/>
                </c:ext>
              </c:extLst>
            </c:dLbl>
            <c:dLbl>
              <c:idx val="2"/>
              <c:layout>
                <c:manualLayout>
                  <c:x val="8.736264216972868E-2"/>
                  <c:y val="1.2422353455818023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06B-4300-8C6C-F31EEC534C28}"/>
                </c:ext>
              </c:extLst>
            </c:dLbl>
            <c:dLbl>
              <c:idx val="3"/>
              <c:layout>
                <c:manualLayout>
                  <c:x val="-7.3534030699385036E-2"/>
                  <c:y val="7.4986102263220389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06B-4300-8C6C-F31EEC534C28}"/>
                </c:ext>
              </c:extLst>
            </c:dLbl>
            <c:dLbl>
              <c:idx val="4"/>
              <c:layout>
                <c:manualLayout>
                  <c:x val="-0.10094553805774288"/>
                  <c:y val="-5.2437299504228638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06B-4300-8C6C-F31EEC534C28}"/>
                </c:ext>
              </c:extLst>
            </c:dLbl>
            <c:dLbl>
              <c:idx val="5"/>
              <c:layout>
                <c:manualLayout>
                  <c:x val="-6.6313072612285209E-2"/>
                  <c:y val="-0.13148190991635056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E06B-4300-8C6C-F31EEC534C28}"/>
                </c:ext>
              </c:extLst>
            </c:dLbl>
            <c:dLbl>
              <c:idx val="6"/>
              <c:layout>
                <c:manualLayout>
                  <c:x val="-1.4655600482372137E-2"/>
                  <c:y val="-0.14587250923500511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E06B-4300-8C6C-F31EEC534C28}"/>
                </c:ext>
              </c:extLst>
            </c:dLbl>
            <c:dLbl>
              <c:idx val="7"/>
              <c:layout>
                <c:manualLayout>
                  <c:x val="9.8425742520230688E-2"/>
                  <c:y val="-0.1199832459630775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E06B-4300-8C6C-F31EEC534C28}"/>
                </c:ext>
              </c:extLst>
            </c:dLbl>
            <c:dLbl>
              <c:idx val="8"/>
              <c:layout>
                <c:manualLayout>
                  <c:x val="7.0509273658879962E-2"/>
                  <c:y val="7.8194642874764037E-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E06B-4300-8C6C-F31EEC534C28}"/>
                </c:ext>
              </c:extLst>
            </c:dLbl>
            <c:dLbl>
              <c:idx val="9"/>
              <c:layout>
                <c:manualLayout>
                  <c:x val="6.4936238479545536E-2"/>
                  <c:y val="8.9176870218712553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E06B-4300-8C6C-F31EEC534C28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'Phase Totals'!$B$19:$B$28</c:f>
              <c:strCache>
                <c:ptCount val="10"/>
                <c:pt idx="0">
                  <c:v>Setup Phase 2</c:v>
                </c:pt>
                <c:pt idx="1">
                  <c:v>Vision Document 2.0</c:v>
                </c:pt>
                <c:pt idx="2">
                  <c:v>Project Plan 2.0</c:v>
                </c:pt>
                <c:pt idx="3">
                  <c:v>Formal Specification</c:v>
                </c:pt>
                <c:pt idx="4">
                  <c:v>Architecture Design</c:v>
                </c:pt>
                <c:pt idx="5">
                  <c:v>Test Plan</c:v>
                </c:pt>
                <c:pt idx="6">
                  <c:v>Formal Technical Inspection</c:v>
                </c:pt>
                <c:pt idx="7">
                  <c:v>Architecture Executable</c:v>
                </c:pt>
                <c:pt idx="8">
                  <c:v>Phase 2 Presentation</c:v>
                </c:pt>
                <c:pt idx="9">
                  <c:v>Reseach</c:v>
                </c:pt>
              </c:strCache>
            </c:strRef>
          </c:cat>
          <c:val>
            <c:numRef>
              <c:f>'Phase Totals'!$C$19:$C$28</c:f>
              <c:numCache>
                <c:formatCode>General</c:formatCode>
                <c:ptCount val="10"/>
                <c:pt idx="0">
                  <c:v>1</c:v>
                </c:pt>
                <c:pt idx="1">
                  <c:v>0.7</c:v>
                </c:pt>
                <c:pt idx="2">
                  <c:v>0.7</c:v>
                </c:pt>
                <c:pt idx="3">
                  <c:v>6</c:v>
                </c:pt>
                <c:pt idx="4">
                  <c:v>14</c:v>
                </c:pt>
                <c:pt idx="5">
                  <c:v>5.5</c:v>
                </c:pt>
                <c:pt idx="6">
                  <c:v>3.5</c:v>
                </c:pt>
                <c:pt idx="7">
                  <c:v>14</c:v>
                </c:pt>
                <c:pt idx="8">
                  <c:v>4</c:v>
                </c:pt>
                <c:pt idx="9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E06B-4300-8C6C-F31EEC534C28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Phase 3 </a:t>
            </a:r>
            <a:r>
              <a:rPr lang="en-US" sz="1800" b="1" i="0" u="none" strike="noStrike" baseline="0">
                <a:effectLst/>
              </a:rPr>
              <a:t>Time Breakdown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'Phase Totals'!$C$35</c:f>
              <c:strCache>
                <c:ptCount val="1"/>
                <c:pt idx="0">
                  <c:v>Completed (hrs)</c:v>
                </c:pt>
              </c:strCache>
            </c:strRef>
          </c:tx>
          <c:explosion val="5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FFD7-4E11-871A-5C3FA791A3E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FFD7-4E11-871A-5C3FA791A3E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FFD7-4E11-871A-5C3FA791A3E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FFD7-4E11-871A-5C3FA791A3E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FFD7-4E11-871A-5C3FA791A3E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FFD7-4E11-871A-5C3FA791A3E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FFD7-4E11-871A-5C3FA791A3E3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FFD7-4E11-871A-5C3FA791A3E3}"/>
              </c:ext>
            </c:extLst>
          </c:dPt>
          <c:dLbls>
            <c:dLbl>
              <c:idx val="0"/>
              <c:layout>
                <c:manualLayout>
                  <c:x val="-5.6102143482064791E-2"/>
                  <c:y val="7.3940021910069501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FD7-4E11-871A-5C3FA791A3E3}"/>
                </c:ext>
              </c:extLst>
            </c:dLbl>
            <c:dLbl>
              <c:idx val="1"/>
              <c:layout>
                <c:manualLayout>
                  <c:x val="-6.1073272090988624E-2"/>
                  <c:y val="5.6514654418197682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FD7-4E11-871A-5C3FA791A3E3}"/>
                </c:ext>
              </c:extLst>
            </c:dLbl>
            <c:dLbl>
              <c:idx val="2"/>
              <c:layout>
                <c:manualLayout>
                  <c:x val="-9.631452318460193E-2"/>
                  <c:y val="8.271011680182563E-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FD7-4E11-871A-5C3FA791A3E3}"/>
                </c:ext>
              </c:extLst>
            </c:dLbl>
            <c:dLbl>
              <c:idx val="3"/>
              <c:layout>
                <c:manualLayout>
                  <c:x val="-8.2867016622922132E-2"/>
                  <c:y val="-9.7461296650893134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FD7-4E11-871A-5C3FA791A3E3}"/>
                </c:ext>
              </c:extLst>
            </c:dLbl>
            <c:dLbl>
              <c:idx val="4"/>
              <c:layout>
                <c:manualLayout>
                  <c:x val="-7.258114610673666E-2"/>
                  <c:y val="-0.13385269289948618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FD7-4E11-871A-5C3FA791A3E3}"/>
                </c:ext>
              </c:extLst>
            </c:dLbl>
            <c:dLbl>
              <c:idx val="5"/>
              <c:layout>
                <c:manualLayout>
                  <c:x val="3.3291338582677167E-2"/>
                  <c:y val="-0.15759502035241288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FFD7-4E11-871A-5C3FA791A3E3}"/>
                </c:ext>
              </c:extLst>
            </c:dLbl>
            <c:dLbl>
              <c:idx val="6"/>
              <c:layout>
                <c:manualLayout>
                  <c:x val="0.12048753280839893"/>
                  <c:y val="4.0885826771653498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FFD7-4E11-871A-5C3FA791A3E3}"/>
                </c:ext>
              </c:extLst>
            </c:dLbl>
            <c:dLbl>
              <c:idx val="7"/>
              <c:layout>
                <c:manualLayout>
                  <c:x val="2.5761811023622048E-2"/>
                  <c:y val="7.1814170111932335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FFD7-4E11-871A-5C3FA791A3E3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'Phase Totals'!$B$36:$B$43</c:f>
              <c:strCache>
                <c:ptCount val="8"/>
                <c:pt idx="0">
                  <c:v>Setup Phase 3</c:v>
                </c:pt>
                <c:pt idx="1">
                  <c:v>User Manual</c:v>
                </c:pt>
                <c:pt idx="2">
                  <c:v>Component Design</c:v>
                </c:pt>
                <c:pt idx="3">
                  <c:v>Assessment Evaluation</c:v>
                </c:pt>
                <c:pt idx="4">
                  <c:v>Project Evaluation</c:v>
                </c:pt>
                <c:pt idx="5">
                  <c:v>Technical Inspection</c:v>
                </c:pt>
                <c:pt idx="6">
                  <c:v>Develop Final Program</c:v>
                </c:pt>
                <c:pt idx="7">
                  <c:v>Phase 3 Presentation</c:v>
                </c:pt>
              </c:strCache>
            </c:strRef>
          </c:cat>
          <c:val>
            <c:numRef>
              <c:f>'Phase Totals'!$C$36:$C$43</c:f>
              <c:numCache>
                <c:formatCode>General</c:formatCode>
                <c:ptCount val="8"/>
                <c:pt idx="0">
                  <c:v>5.5</c:v>
                </c:pt>
                <c:pt idx="1">
                  <c:v>4.5</c:v>
                </c:pt>
                <c:pt idx="2">
                  <c:v>7</c:v>
                </c:pt>
                <c:pt idx="3">
                  <c:v>6</c:v>
                </c:pt>
                <c:pt idx="4">
                  <c:v>5.5</c:v>
                </c:pt>
                <c:pt idx="5">
                  <c:v>5</c:v>
                </c:pt>
                <c:pt idx="6">
                  <c:v>22</c:v>
                </c:pt>
                <c:pt idx="7">
                  <c:v>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FFD7-4E11-871A-5C3FA791A3E3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Task Estimation to Actual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Tasks!$F$1</c:f>
              <c:strCache>
                <c:ptCount val="1"/>
                <c:pt idx="0">
                  <c:v>Estimate (hrs)</c:v>
                </c:pt>
              </c:strCache>
            </c:strRef>
          </c:tx>
          <c:spPr>
            <a:solidFill>
              <a:schemeClr val="accent1"/>
            </a:solidFill>
            <a:ln w="3175" cap="flat" cmpd="sng" algn="ctr">
              <a:solidFill>
                <a:schemeClr val="tx1"/>
              </a:solidFill>
              <a:round/>
            </a:ln>
            <a:effectLst/>
            <a:sp3d contourW="3175">
              <a:contourClr>
                <a:schemeClr val="tx1"/>
              </a:contourClr>
            </a:sp3d>
          </c:spPr>
          <c:invertIfNegative val="0"/>
          <c:cat>
            <c:strRef>
              <c:f>Tasks!$B$2:$B$57</c:f>
              <c:strCache>
                <c:ptCount val="56"/>
                <c:pt idx="0">
                  <c:v>Setup</c:v>
                </c:pt>
                <c:pt idx="1">
                  <c:v>Research</c:v>
                </c:pt>
                <c:pt idx="2">
                  <c:v>Create Vision Document</c:v>
                </c:pt>
                <c:pt idx="3">
                  <c:v>Write Vision Document</c:v>
                </c:pt>
                <c:pt idx="4">
                  <c:v>Review Vision Document</c:v>
                </c:pt>
                <c:pt idx="5">
                  <c:v>Create Project Plan</c:v>
                </c:pt>
                <c:pt idx="6">
                  <c:v>Write Project Plan</c:v>
                </c:pt>
                <c:pt idx="7">
                  <c:v>Review Project Plan</c:v>
                </c:pt>
                <c:pt idx="8">
                  <c:v>Create SQA Plan</c:v>
                </c:pt>
                <c:pt idx="9">
                  <c:v>Write SQA Plan</c:v>
                </c:pt>
                <c:pt idx="10">
                  <c:v>Review SQA Plan</c:v>
                </c:pt>
                <c:pt idx="11">
                  <c:v>Develop Prototype</c:v>
                </c:pt>
                <c:pt idx="12">
                  <c:v>Work on Presentation</c:v>
                </c:pt>
                <c:pt idx="14">
                  <c:v>Update Timelog</c:v>
                </c:pt>
                <c:pt idx="15">
                  <c:v>Modify Vision Document 2.0</c:v>
                </c:pt>
                <c:pt idx="16">
                  <c:v>Review Vision Document 2.0</c:v>
                </c:pt>
                <c:pt idx="17">
                  <c:v>Modify Project Plan 2.0</c:v>
                </c:pt>
                <c:pt idx="18">
                  <c:v>Review Project Plan 2.0</c:v>
                </c:pt>
                <c:pt idx="19">
                  <c:v>Create Formal Specification</c:v>
                </c:pt>
                <c:pt idx="20">
                  <c:v>Write Formal Specification</c:v>
                </c:pt>
                <c:pt idx="21">
                  <c:v>Review Formal Specification</c:v>
                </c:pt>
                <c:pt idx="22">
                  <c:v>Create Architecture Design</c:v>
                </c:pt>
                <c:pt idx="23">
                  <c:v>Write Architecture Design</c:v>
                </c:pt>
                <c:pt idx="24">
                  <c:v>Review Architecture Design</c:v>
                </c:pt>
                <c:pt idx="25">
                  <c:v>Create Test Plan</c:v>
                </c:pt>
                <c:pt idx="26">
                  <c:v>Write Test Plan</c:v>
                </c:pt>
                <c:pt idx="27">
                  <c:v>Review Test Plan</c:v>
                </c:pt>
                <c:pt idx="28">
                  <c:v>Writeup Formal Technical Inspection Document</c:v>
                </c:pt>
                <c:pt idx="29">
                  <c:v>Review Formal Technical Document</c:v>
                </c:pt>
                <c:pt idx="30">
                  <c:v>Develop Architecture Executable</c:v>
                </c:pt>
                <c:pt idx="31">
                  <c:v>Work on Phase 2 Presentation</c:v>
                </c:pt>
                <c:pt idx="32">
                  <c:v>Reseach TCP/IP</c:v>
                </c:pt>
                <c:pt idx="33">
                  <c:v>Reseach GUI</c:v>
                </c:pt>
                <c:pt idx="34">
                  <c:v>Research Neural Network Design</c:v>
                </c:pt>
                <c:pt idx="36">
                  <c:v>Update Timelog</c:v>
                </c:pt>
                <c:pt idx="37">
                  <c:v>Fix Action Items</c:v>
                </c:pt>
                <c:pt idx="38">
                  <c:v>Create User Manual</c:v>
                </c:pt>
                <c:pt idx="39">
                  <c:v>Write User Manual</c:v>
                </c:pt>
                <c:pt idx="40">
                  <c:v>Review User Manual</c:v>
                </c:pt>
                <c:pt idx="41">
                  <c:v>Create Component Design</c:v>
                </c:pt>
                <c:pt idx="42">
                  <c:v>Write Component Design</c:v>
                </c:pt>
                <c:pt idx="43">
                  <c:v>Review Component Design</c:v>
                </c:pt>
                <c:pt idx="44">
                  <c:v>Create Assessment Evaluation (Test Report)</c:v>
                </c:pt>
                <c:pt idx="45">
                  <c:v>Write Assessment Evaluation (Test Report)</c:v>
                </c:pt>
                <c:pt idx="46">
                  <c:v>Review Assessment Evaluation (Test Report)</c:v>
                </c:pt>
                <c:pt idx="47">
                  <c:v>Create Project Evaluation</c:v>
                </c:pt>
                <c:pt idx="48">
                  <c:v>Write Project Evaluation</c:v>
                </c:pt>
                <c:pt idx="49">
                  <c:v>Review Project Evaluation</c:v>
                </c:pt>
                <c:pt idx="50">
                  <c:v>Writeup Formal Technical Inspection Document</c:v>
                </c:pt>
                <c:pt idx="51">
                  <c:v>Create and Write References</c:v>
                </c:pt>
                <c:pt idx="52">
                  <c:v>Review Inspection Letters</c:v>
                </c:pt>
                <c:pt idx="53">
                  <c:v>Fix Issues from Insepctions as needed</c:v>
                </c:pt>
                <c:pt idx="54">
                  <c:v>Develop Final Program</c:v>
                </c:pt>
                <c:pt idx="55">
                  <c:v>Create Final Presentation</c:v>
                </c:pt>
              </c:strCache>
            </c:strRef>
          </c:cat>
          <c:val>
            <c:numRef>
              <c:f>Tasks!$F$2:$F$60</c:f>
              <c:numCache>
                <c:formatCode>General</c:formatCode>
                <c:ptCount val="59"/>
                <c:pt idx="0">
                  <c:v>3</c:v>
                </c:pt>
                <c:pt idx="1">
                  <c:v>6</c:v>
                </c:pt>
                <c:pt idx="2">
                  <c:v>1</c:v>
                </c:pt>
                <c:pt idx="3">
                  <c:v>10</c:v>
                </c:pt>
                <c:pt idx="4">
                  <c:v>2</c:v>
                </c:pt>
                <c:pt idx="5">
                  <c:v>1</c:v>
                </c:pt>
                <c:pt idx="6">
                  <c:v>10</c:v>
                </c:pt>
                <c:pt idx="7">
                  <c:v>2</c:v>
                </c:pt>
                <c:pt idx="8">
                  <c:v>1</c:v>
                </c:pt>
                <c:pt idx="9">
                  <c:v>10</c:v>
                </c:pt>
                <c:pt idx="10">
                  <c:v>2</c:v>
                </c:pt>
                <c:pt idx="11">
                  <c:v>20</c:v>
                </c:pt>
                <c:pt idx="12">
                  <c:v>10</c:v>
                </c:pt>
                <c:pt idx="14">
                  <c:v>1.5</c:v>
                </c:pt>
                <c:pt idx="15">
                  <c:v>4</c:v>
                </c:pt>
                <c:pt idx="16">
                  <c:v>1</c:v>
                </c:pt>
                <c:pt idx="17">
                  <c:v>4</c:v>
                </c:pt>
                <c:pt idx="18">
                  <c:v>1</c:v>
                </c:pt>
                <c:pt idx="19">
                  <c:v>1</c:v>
                </c:pt>
                <c:pt idx="20">
                  <c:v>8</c:v>
                </c:pt>
                <c:pt idx="21">
                  <c:v>1</c:v>
                </c:pt>
                <c:pt idx="22">
                  <c:v>2</c:v>
                </c:pt>
                <c:pt idx="23">
                  <c:v>10</c:v>
                </c:pt>
                <c:pt idx="24">
                  <c:v>1</c:v>
                </c:pt>
                <c:pt idx="25">
                  <c:v>2</c:v>
                </c:pt>
                <c:pt idx="26">
                  <c:v>6</c:v>
                </c:pt>
                <c:pt idx="27">
                  <c:v>1</c:v>
                </c:pt>
                <c:pt idx="28">
                  <c:v>4</c:v>
                </c:pt>
                <c:pt idx="29">
                  <c:v>0.5</c:v>
                </c:pt>
                <c:pt idx="30">
                  <c:v>15</c:v>
                </c:pt>
                <c:pt idx="31">
                  <c:v>3</c:v>
                </c:pt>
                <c:pt idx="32">
                  <c:v>10</c:v>
                </c:pt>
                <c:pt idx="33">
                  <c:v>4</c:v>
                </c:pt>
                <c:pt idx="34">
                  <c:v>0</c:v>
                </c:pt>
                <c:pt idx="36">
                  <c:v>0.5</c:v>
                </c:pt>
                <c:pt idx="37">
                  <c:v>3</c:v>
                </c:pt>
                <c:pt idx="38">
                  <c:v>1</c:v>
                </c:pt>
                <c:pt idx="39">
                  <c:v>2</c:v>
                </c:pt>
                <c:pt idx="40">
                  <c:v>0.5</c:v>
                </c:pt>
                <c:pt idx="41">
                  <c:v>2</c:v>
                </c:pt>
                <c:pt idx="42">
                  <c:v>5</c:v>
                </c:pt>
                <c:pt idx="43">
                  <c:v>1</c:v>
                </c:pt>
                <c:pt idx="44">
                  <c:v>1</c:v>
                </c:pt>
                <c:pt idx="45">
                  <c:v>6</c:v>
                </c:pt>
                <c:pt idx="46">
                  <c:v>0.5</c:v>
                </c:pt>
                <c:pt idx="47">
                  <c:v>0.5</c:v>
                </c:pt>
                <c:pt idx="48">
                  <c:v>6</c:v>
                </c:pt>
                <c:pt idx="49">
                  <c:v>1</c:v>
                </c:pt>
                <c:pt idx="50">
                  <c:v>2</c:v>
                </c:pt>
                <c:pt idx="51">
                  <c:v>1</c:v>
                </c:pt>
                <c:pt idx="52">
                  <c:v>1.5</c:v>
                </c:pt>
                <c:pt idx="53">
                  <c:v>4</c:v>
                </c:pt>
                <c:pt idx="54">
                  <c:v>20</c:v>
                </c:pt>
                <c:pt idx="5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4B-4852-B1E7-4A8CADEA3012}"/>
            </c:ext>
          </c:extLst>
        </c:ser>
        <c:ser>
          <c:idx val="1"/>
          <c:order val="1"/>
          <c:tx>
            <c:strRef>
              <c:f>Tasks!$H$1</c:f>
              <c:strCache>
                <c:ptCount val="1"/>
                <c:pt idx="0">
                  <c:v>Completed (hrs)</c:v>
                </c:pt>
              </c:strCache>
            </c:strRef>
          </c:tx>
          <c:spPr>
            <a:solidFill>
              <a:schemeClr val="accent2"/>
            </a:solidFill>
            <a:ln w="3175" cap="flat" cmpd="sng" algn="ctr">
              <a:solidFill>
                <a:schemeClr val="tx1"/>
              </a:solidFill>
              <a:round/>
            </a:ln>
            <a:effectLst/>
            <a:sp3d contourW="3175">
              <a:contourClr>
                <a:schemeClr val="tx1"/>
              </a:contourClr>
            </a:sp3d>
          </c:spPr>
          <c:invertIfNegative val="0"/>
          <c:cat>
            <c:strRef>
              <c:f>Tasks!$B$2:$B$57</c:f>
              <c:strCache>
                <c:ptCount val="56"/>
                <c:pt idx="0">
                  <c:v>Setup</c:v>
                </c:pt>
                <c:pt idx="1">
                  <c:v>Research</c:v>
                </c:pt>
                <c:pt idx="2">
                  <c:v>Create Vision Document</c:v>
                </c:pt>
                <c:pt idx="3">
                  <c:v>Write Vision Document</c:v>
                </c:pt>
                <c:pt idx="4">
                  <c:v>Review Vision Document</c:v>
                </c:pt>
                <c:pt idx="5">
                  <c:v>Create Project Plan</c:v>
                </c:pt>
                <c:pt idx="6">
                  <c:v>Write Project Plan</c:v>
                </c:pt>
                <c:pt idx="7">
                  <c:v>Review Project Plan</c:v>
                </c:pt>
                <c:pt idx="8">
                  <c:v>Create SQA Plan</c:v>
                </c:pt>
                <c:pt idx="9">
                  <c:v>Write SQA Plan</c:v>
                </c:pt>
                <c:pt idx="10">
                  <c:v>Review SQA Plan</c:v>
                </c:pt>
                <c:pt idx="11">
                  <c:v>Develop Prototype</c:v>
                </c:pt>
                <c:pt idx="12">
                  <c:v>Work on Presentation</c:v>
                </c:pt>
                <c:pt idx="14">
                  <c:v>Update Timelog</c:v>
                </c:pt>
                <c:pt idx="15">
                  <c:v>Modify Vision Document 2.0</c:v>
                </c:pt>
                <c:pt idx="16">
                  <c:v>Review Vision Document 2.0</c:v>
                </c:pt>
                <c:pt idx="17">
                  <c:v>Modify Project Plan 2.0</c:v>
                </c:pt>
                <c:pt idx="18">
                  <c:v>Review Project Plan 2.0</c:v>
                </c:pt>
                <c:pt idx="19">
                  <c:v>Create Formal Specification</c:v>
                </c:pt>
                <c:pt idx="20">
                  <c:v>Write Formal Specification</c:v>
                </c:pt>
                <c:pt idx="21">
                  <c:v>Review Formal Specification</c:v>
                </c:pt>
                <c:pt idx="22">
                  <c:v>Create Architecture Design</c:v>
                </c:pt>
                <c:pt idx="23">
                  <c:v>Write Architecture Design</c:v>
                </c:pt>
                <c:pt idx="24">
                  <c:v>Review Architecture Design</c:v>
                </c:pt>
                <c:pt idx="25">
                  <c:v>Create Test Plan</c:v>
                </c:pt>
                <c:pt idx="26">
                  <c:v>Write Test Plan</c:v>
                </c:pt>
                <c:pt idx="27">
                  <c:v>Review Test Plan</c:v>
                </c:pt>
                <c:pt idx="28">
                  <c:v>Writeup Formal Technical Inspection Document</c:v>
                </c:pt>
                <c:pt idx="29">
                  <c:v>Review Formal Technical Document</c:v>
                </c:pt>
                <c:pt idx="30">
                  <c:v>Develop Architecture Executable</c:v>
                </c:pt>
                <c:pt idx="31">
                  <c:v>Work on Phase 2 Presentation</c:v>
                </c:pt>
                <c:pt idx="32">
                  <c:v>Reseach TCP/IP</c:v>
                </c:pt>
                <c:pt idx="33">
                  <c:v>Reseach GUI</c:v>
                </c:pt>
                <c:pt idx="34">
                  <c:v>Research Neural Network Design</c:v>
                </c:pt>
                <c:pt idx="36">
                  <c:v>Update Timelog</c:v>
                </c:pt>
                <c:pt idx="37">
                  <c:v>Fix Action Items</c:v>
                </c:pt>
                <c:pt idx="38">
                  <c:v>Create User Manual</c:v>
                </c:pt>
                <c:pt idx="39">
                  <c:v>Write User Manual</c:v>
                </c:pt>
                <c:pt idx="40">
                  <c:v>Review User Manual</c:v>
                </c:pt>
                <c:pt idx="41">
                  <c:v>Create Component Design</c:v>
                </c:pt>
                <c:pt idx="42">
                  <c:v>Write Component Design</c:v>
                </c:pt>
                <c:pt idx="43">
                  <c:v>Review Component Design</c:v>
                </c:pt>
                <c:pt idx="44">
                  <c:v>Create Assessment Evaluation (Test Report)</c:v>
                </c:pt>
                <c:pt idx="45">
                  <c:v>Write Assessment Evaluation (Test Report)</c:v>
                </c:pt>
                <c:pt idx="46">
                  <c:v>Review Assessment Evaluation (Test Report)</c:v>
                </c:pt>
                <c:pt idx="47">
                  <c:v>Create Project Evaluation</c:v>
                </c:pt>
                <c:pt idx="48">
                  <c:v>Write Project Evaluation</c:v>
                </c:pt>
                <c:pt idx="49">
                  <c:v>Review Project Evaluation</c:v>
                </c:pt>
                <c:pt idx="50">
                  <c:v>Writeup Formal Technical Inspection Document</c:v>
                </c:pt>
                <c:pt idx="51">
                  <c:v>Create and Write References</c:v>
                </c:pt>
                <c:pt idx="52">
                  <c:v>Review Inspection Letters</c:v>
                </c:pt>
                <c:pt idx="53">
                  <c:v>Fix Issues from Insepctions as needed</c:v>
                </c:pt>
                <c:pt idx="54">
                  <c:v>Develop Final Program</c:v>
                </c:pt>
                <c:pt idx="55">
                  <c:v>Create Final Presentation</c:v>
                </c:pt>
              </c:strCache>
            </c:strRef>
          </c:cat>
          <c:val>
            <c:numRef>
              <c:f>Tasks!$H$2:$H$60</c:f>
              <c:numCache>
                <c:formatCode>General</c:formatCode>
                <c:ptCount val="59"/>
                <c:pt idx="0">
                  <c:v>3.5</c:v>
                </c:pt>
                <c:pt idx="1">
                  <c:v>9</c:v>
                </c:pt>
                <c:pt idx="2">
                  <c:v>1.25</c:v>
                </c:pt>
                <c:pt idx="3">
                  <c:v>9</c:v>
                </c:pt>
                <c:pt idx="4">
                  <c:v>0.5</c:v>
                </c:pt>
                <c:pt idx="5">
                  <c:v>0.5</c:v>
                </c:pt>
                <c:pt idx="6">
                  <c:v>8.5</c:v>
                </c:pt>
                <c:pt idx="7">
                  <c:v>0.5</c:v>
                </c:pt>
                <c:pt idx="8">
                  <c:v>0.5</c:v>
                </c:pt>
                <c:pt idx="9">
                  <c:v>3</c:v>
                </c:pt>
                <c:pt idx="10">
                  <c:v>0.5</c:v>
                </c:pt>
                <c:pt idx="11">
                  <c:v>26.5</c:v>
                </c:pt>
                <c:pt idx="12">
                  <c:v>10</c:v>
                </c:pt>
                <c:pt idx="14">
                  <c:v>1</c:v>
                </c:pt>
                <c:pt idx="15">
                  <c:v>0.5</c:v>
                </c:pt>
                <c:pt idx="16">
                  <c:v>0.2</c:v>
                </c:pt>
                <c:pt idx="17">
                  <c:v>0.5</c:v>
                </c:pt>
                <c:pt idx="18">
                  <c:v>0.2</c:v>
                </c:pt>
                <c:pt idx="19">
                  <c:v>0.5</c:v>
                </c:pt>
                <c:pt idx="20">
                  <c:v>4.5</c:v>
                </c:pt>
                <c:pt idx="21">
                  <c:v>1</c:v>
                </c:pt>
                <c:pt idx="22">
                  <c:v>1</c:v>
                </c:pt>
                <c:pt idx="23">
                  <c:v>11.5</c:v>
                </c:pt>
                <c:pt idx="24">
                  <c:v>1.5</c:v>
                </c:pt>
                <c:pt idx="25">
                  <c:v>1</c:v>
                </c:pt>
                <c:pt idx="26">
                  <c:v>4</c:v>
                </c:pt>
                <c:pt idx="27">
                  <c:v>0.5</c:v>
                </c:pt>
                <c:pt idx="28">
                  <c:v>3</c:v>
                </c:pt>
                <c:pt idx="29">
                  <c:v>0.5</c:v>
                </c:pt>
                <c:pt idx="30">
                  <c:v>14</c:v>
                </c:pt>
                <c:pt idx="31">
                  <c:v>4</c:v>
                </c:pt>
                <c:pt idx="32">
                  <c:v>8</c:v>
                </c:pt>
                <c:pt idx="33">
                  <c:v>4</c:v>
                </c:pt>
                <c:pt idx="34">
                  <c:v>0</c:v>
                </c:pt>
                <c:pt idx="36">
                  <c:v>0.5</c:v>
                </c:pt>
                <c:pt idx="37">
                  <c:v>5</c:v>
                </c:pt>
                <c:pt idx="38">
                  <c:v>0.5</c:v>
                </c:pt>
                <c:pt idx="39">
                  <c:v>2.5</c:v>
                </c:pt>
                <c:pt idx="40">
                  <c:v>1.5</c:v>
                </c:pt>
                <c:pt idx="41">
                  <c:v>0.5</c:v>
                </c:pt>
                <c:pt idx="42">
                  <c:v>3.5</c:v>
                </c:pt>
                <c:pt idx="43">
                  <c:v>3</c:v>
                </c:pt>
                <c:pt idx="44">
                  <c:v>1</c:v>
                </c:pt>
                <c:pt idx="45">
                  <c:v>4.5</c:v>
                </c:pt>
                <c:pt idx="46">
                  <c:v>0.5</c:v>
                </c:pt>
                <c:pt idx="47">
                  <c:v>0.5</c:v>
                </c:pt>
                <c:pt idx="48">
                  <c:v>4</c:v>
                </c:pt>
                <c:pt idx="49">
                  <c:v>1</c:v>
                </c:pt>
                <c:pt idx="50">
                  <c:v>3</c:v>
                </c:pt>
                <c:pt idx="51">
                  <c:v>1</c:v>
                </c:pt>
                <c:pt idx="52">
                  <c:v>1</c:v>
                </c:pt>
                <c:pt idx="53">
                  <c:v>0</c:v>
                </c:pt>
                <c:pt idx="54">
                  <c:v>22</c:v>
                </c:pt>
                <c:pt idx="55">
                  <c:v>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4B-4852-B1E7-4A8CADEA30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594730408"/>
        <c:axId val="594732376"/>
        <c:axId val="0"/>
      </c:bar3DChart>
      <c:catAx>
        <c:axId val="594730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3600000" spcFirstLastPara="1" vertOverflow="ellipsis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732376"/>
        <c:crosses val="autoZero"/>
        <c:auto val="1"/>
        <c:lblAlgn val="ctr"/>
        <c:lblOffset val="100"/>
        <c:noMultiLvlLbl val="0"/>
      </c:catAx>
      <c:valAx>
        <c:axId val="594732376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730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Phase 1 Estimated vs Actuals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Tasks!$F$1</c:f>
              <c:strCache>
                <c:ptCount val="1"/>
                <c:pt idx="0">
                  <c:v>Estimate (hrs)</c:v>
                </c:pt>
              </c:strCache>
            </c:strRef>
          </c:tx>
          <c:spPr>
            <a:solidFill>
              <a:schemeClr val="accent1"/>
            </a:solidFill>
            <a:ln w="9525" cap="flat" cmpd="sng" algn="ctr">
              <a:solidFill>
                <a:schemeClr val="tx1"/>
              </a:solidFill>
              <a:round/>
            </a:ln>
            <a:effectLst/>
            <a:sp3d contourW="9525">
              <a:contourClr>
                <a:schemeClr val="tx1"/>
              </a:contourClr>
            </a:sp3d>
          </c:spPr>
          <c:invertIfNegative val="0"/>
          <c:cat>
            <c:strRef>
              <c:f>Tasks!$B$2:$B$14</c:f>
              <c:strCache>
                <c:ptCount val="13"/>
                <c:pt idx="0">
                  <c:v>Setup</c:v>
                </c:pt>
                <c:pt idx="1">
                  <c:v>Research</c:v>
                </c:pt>
                <c:pt idx="2">
                  <c:v>Create Vision Document</c:v>
                </c:pt>
                <c:pt idx="3">
                  <c:v>Write Vision Document</c:v>
                </c:pt>
                <c:pt idx="4">
                  <c:v>Review Vision Document</c:v>
                </c:pt>
                <c:pt idx="5">
                  <c:v>Create Project Plan</c:v>
                </c:pt>
                <c:pt idx="6">
                  <c:v>Write Project Plan</c:v>
                </c:pt>
                <c:pt idx="7">
                  <c:v>Review Project Plan</c:v>
                </c:pt>
                <c:pt idx="8">
                  <c:v>Create SQA Plan</c:v>
                </c:pt>
                <c:pt idx="9">
                  <c:v>Write SQA Plan</c:v>
                </c:pt>
                <c:pt idx="10">
                  <c:v>Review SQA Plan</c:v>
                </c:pt>
                <c:pt idx="11">
                  <c:v>Develop Prototype</c:v>
                </c:pt>
                <c:pt idx="12">
                  <c:v>Work on Presentation</c:v>
                </c:pt>
              </c:strCache>
            </c:strRef>
          </c:cat>
          <c:val>
            <c:numRef>
              <c:f>Tasks!$F$2:$F$14</c:f>
              <c:numCache>
                <c:formatCode>General</c:formatCode>
                <c:ptCount val="13"/>
                <c:pt idx="0">
                  <c:v>3</c:v>
                </c:pt>
                <c:pt idx="1">
                  <c:v>6</c:v>
                </c:pt>
                <c:pt idx="2">
                  <c:v>1</c:v>
                </c:pt>
                <c:pt idx="3">
                  <c:v>10</c:v>
                </c:pt>
                <c:pt idx="4">
                  <c:v>2</c:v>
                </c:pt>
                <c:pt idx="5">
                  <c:v>1</c:v>
                </c:pt>
                <c:pt idx="6">
                  <c:v>10</c:v>
                </c:pt>
                <c:pt idx="7">
                  <c:v>2</c:v>
                </c:pt>
                <c:pt idx="8">
                  <c:v>1</c:v>
                </c:pt>
                <c:pt idx="9">
                  <c:v>10</c:v>
                </c:pt>
                <c:pt idx="10">
                  <c:v>2</c:v>
                </c:pt>
                <c:pt idx="11">
                  <c:v>20</c:v>
                </c:pt>
                <c:pt idx="1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7F-44F7-8D8C-D7526E36062C}"/>
            </c:ext>
          </c:extLst>
        </c:ser>
        <c:ser>
          <c:idx val="1"/>
          <c:order val="1"/>
          <c:tx>
            <c:strRef>
              <c:f>Tasks!$H$1</c:f>
              <c:strCache>
                <c:ptCount val="1"/>
                <c:pt idx="0">
                  <c:v>Completed (hrs)</c:v>
                </c:pt>
              </c:strCache>
            </c:strRef>
          </c:tx>
          <c:spPr>
            <a:solidFill>
              <a:schemeClr val="accent2"/>
            </a:solidFill>
            <a:ln w="9525" cap="flat" cmpd="sng" algn="ctr">
              <a:solidFill>
                <a:schemeClr val="tx1"/>
              </a:solidFill>
              <a:round/>
            </a:ln>
            <a:effectLst/>
            <a:sp3d contourW="9525">
              <a:contourClr>
                <a:schemeClr val="tx1"/>
              </a:contourClr>
            </a:sp3d>
          </c:spPr>
          <c:invertIfNegative val="0"/>
          <c:cat>
            <c:strRef>
              <c:f>Tasks!$B$2:$B$14</c:f>
              <c:strCache>
                <c:ptCount val="13"/>
                <c:pt idx="0">
                  <c:v>Setup</c:v>
                </c:pt>
                <c:pt idx="1">
                  <c:v>Research</c:v>
                </c:pt>
                <c:pt idx="2">
                  <c:v>Create Vision Document</c:v>
                </c:pt>
                <c:pt idx="3">
                  <c:v>Write Vision Document</c:v>
                </c:pt>
                <c:pt idx="4">
                  <c:v>Review Vision Document</c:v>
                </c:pt>
                <c:pt idx="5">
                  <c:v>Create Project Plan</c:v>
                </c:pt>
                <c:pt idx="6">
                  <c:v>Write Project Plan</c:v>
                </c:pt>
                <c:pt idx="7">
                  <c:v>Review Project Plan</c:v>
                </c:pt>
                <c:pt idx="8">
                  <c:v>Create SQA Plan</c:v>
                </c:pt>
                <c:pt idx="9">
                  <c:v>Write SQA Plan</c:v>
                </c:pt>
                <c:pt idx="10">
                  <c:v>Review SQA Plan</c:v>
                </c:pt>
                <c:pt idx="11">
                  <c:v>Develop Prototype</c:v>
                </c:pt>
                <c:pt idx="12">
                  <c:v>Work on Presentation</c:v>
                </c:pt>
              </c:strCache>
            </c:strRef>
          </c:cat>
          <c:val>
            <c:numRef>
              <c:f>Tasks!$H$2:$H$14</c:f>
              <c:numCache>
                <c:formatCode>General</c:formatCode>
                <c:ptCount val="13"/>
                <c:pt idx="0">
                  <c:v>3.5</c:v>
                </c:pt>
                <c:pt idx="1">
                  <c:v>9</c:v>
                </c:pt>
                <c:pt idx="2">
                  <c:v>1.25</c:v>
                </c:pt>
                <c:pt idx="3">
                  <c:v>9</c:v>
                </c:pt>
                <c:pt idx="4">
                  <c:v>0.5</c:v>
                </c:pt>
                <c:pt idx="5">
                  <c:v>0.5</c:v>
                </c:pt>
                <c:pt idx="6">
                  <c:v>8.5</c:v>
                </c:pt>
                <c:pt idx="7">
                  <c:v>0.5</c:v>
                </c:pt>
                <c:pt idx="8">
                  <c:v>0.5</c:v>
                </c:pt>
                <c:pt idx="9">
                  <c:v>3</c:v>
                </c:pt>
                <c:pt idx="10">
                  <c:v>0.5</c:v>
                </c:pt>
                <c:pt idx="11">
                  <c:v>26.5</c:v>
                </c:pt>
                <c:pt idx="1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7F-44F7-8D8C-D7526E3606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589569840"/>
        <c:axId val="632857880"/>
        <c:axId val="0"/>
      </c:bar3DChart>
      <c:catAx>
        <c:axId val="589569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857880"/>
        <c:crosses val="autoZero"/>
        <c:auto val="1"/>
        <c:lblAlgn val="ctr"/>
        <c:lblOffset val="100"/>
        <c:noMultiLvlLbl val="0"/>
      </c:catAx>
      <c:valAx>
        <c:axId val="632857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69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Phase 2 Estimated vs Actuals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Tasks!$F$1</c:f>
              <c:strCache>
                <c:ptCount val="1"/>
                <c:pt idx="0">
                  <c:v>Estimate (hrs)</c:v>
                </c:pt>
              </c:strCache>
            </c:strRef>
          </c:tx>
          <c:spPr>
            <a:solidFill>
              <a:schemeClr val="accent1"/>
            </a:solidFill>
            <a:ln w="9525" cap="flat" cmpd="sng" algn="ctr">
              <a:solidFill>
                <a:schemeClr val="tx1"/>
              </a:solidFill>
              <a:round/>
            </a:ln>
            <a:effectLst/>
            <a:sp3d contourW="9525">
              <a:contourClr>
                <a:schemeClr val="tx1"/>
              </a:contourClr>
            </a:sp3d>
          </c:spPr>
          <c:invertIfNegative val="0"/>
          <c:cat>
            <c:strRef>
              <c:f>Tasks!$B$16:$B$36</c:f>
              <c:strCache>
                <c:ptCount val="21"/>
                <c:pt idx="0">
                  <c:v>Update Timelog</c:v>
                </c:pt>
                <c:pt idx="1">
                  <c:v>Modify Vision Document 2.0</c:v>
                </c:pt>
                <c:pt idx="2">
                  <c:v>Review Vision Document 2.0</c:v>
                </c:pt>
                <c:pt idx="3">
                  <c:v>Modify Project Plan 2.0</c:v>
                </c:pt>
                <c:pt idx="4">
                  <c:v>Review Project Plan 2.0</c:v>
                </c:pt>
                <c:pt idx="5">
                  <c:v>Create Formal Specification</c:v>
                </c:pt>
                <c:pt idx="6">
                  <c:v>Write Formal Specification</c:v>
                </c:pt>
                <c:pt idx="7">
                  <c:v>Review Formal Specification</c:v>
                </c:pt>
                <c:pt idx="8">
                  <c:v>Create Architecture Design</c:v>
                </c:pt>
                <c:pt idx="9">
                  <c:v>Write Architecture Design</c:v>
                </c:pt>
                <c:pt idx="10">
                  <c:v>Review Architecture Design</c:v>
                </c:pt>
                <c:pt idx="11">
                  <c:v>Create Test Plan</c:v>
                </c:pt>
                <c:pt idx="12">
                  <c:v>Write Test Plan</c:v>
                </c:pt>
                <c:pt idx="13">
                  <c:v>Review Test Plan</c:v>
                </c:pt>
                <c:pt idx="14">
                  <c:v>Writeup Formal Technical Inspection Document</c:v>
                </c:pt>
                <c:pt idx="15">
                  <c:v>Review Formal Technical Document</c:v>
                </c:pt>
                <c:pt idx="16">
                  <c:v>Develop Architecture Executable</c:v>
                </c:pt>
                <c:pt idx="17">
                  <c:v>Work on Phase 2 Presentation</c:v>
                </c:pt>
                <c:pt idx="18">
                  <c:v>Reseach TCP/IP</c:v>
                </c:pt>
                <c:pt idx="19">
                  <c:v>Reseach GUI</c:v>
                </c:pt>
                <c:pt idx="20">
                  <c:v>Research Neural Network Design</c:v>
                </c:pt>
              </c:strCache>
            </c:strRef>
          </c:cat>
          <c:val>
            <c:numRef>
              <c:f>Tasks!$F$16:$F$36</c:f>
              <c:numCache>
                <c:formatCode>General</c:formatCode>
                <c:ptCount val="21"/>
                <c:pt idx="0">
                  <c:v>1.5</c:v>
                </c:pt>
                <c:pt idx="1">
                  <c:v>4</c:v>
                </c:pt>
                <c:pt idx="2">
                  <c:v>1</c:v>
                </c:pt>
                <c:pt idx="3">
                  <c:v>4</c:v>
                </c:pt>
                <c:pt idx="4">
                  <c:v>1</c:v>
                </c:pt>
                <c:pt idx="5">
                  <c:v>1</c:v>
                </c:pt>
                <c:pt idx="6">
                  <c:v>8</c:v>
                </c:pt>
                <c:pt idx="7">
                  <c:v>1</c:v>
                </c:pt>
                <c:pt idx="8">
                  <c:v>2</c:v>
                </c:pt>
                <c:pt idx="9">
                  <c:v>10</c:v>
                </c:pt>
                <c:pt idx="10">
                  <c:v>1</c:v>
                </c:pt>
                <c:pt idx="11">
                  <c:v>2</c:v>
                </c:pt>
                <c:pt idx="12">
                  <c:v>6</c:v>
                </c:pt>
                <c:pt idx="13">
                  <c:v>1</c:v>
                </c:pt>
                <c:pt idx="14">
                  <c:v>4</c:v>
                </c:pt>
                <c:pt idx="15">
                  <c:v>0.5</c:v>
                </c:pt>
                <c:pt idx="16">
                  <c:v>15</c:v>
                </c:pt>
                <c:pt idx="17">
                  <c:v>3</c:v>
                </c:pt>
                <c:pt idx="18">
                  <c:v>10</c:v>
                </c:pt>
                <c:pt idx="19">
                  <c:v>4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C0-4143-8DF7-99F3973C2CDD}"/>
            </c:ext>
          </c:extLst>
        </c:ser>
        <c:ser>
          <c:idx val="1"/>
          <c:order val="1"/>
          <c:tx>
            <c:strRef>
              <c:f>Tasks!$H$1</c:f>
              <c:strCache>
                <c:ptCount val="1"/>
                <c:pt idx="0">
                  <c:v>Completed (hrs)</c:v>
                </c:pt>
              </c:strCache>
            </c:strRef>
          </c:tx>
          <c:spPr>
            <a:solidFill>
              <a:schemeClr val="accent2"/>
            </a:solidFill>
            <a:ln w="9525" cap="flat" cmpd="sng" algn="ctr">
              <a:solidFill>
                <a:schemeClr val="tx1"/>
              </a:solidFill>
              <a:round/>
            </a:ln>
            <a:effectLst/>
            <a:sp3d contourW="9525">
              <a:contourClr>
                <a:schemeClr val="tx1"/>
              </a:contourClr>
            </a:sp3d>
          </c:spPr>
          <c:invertIfNegative val="0"/>
          <c:cat>
            <c:strRef>
              <c:f>Tasks!$B$16:$B$36</c:f>
              <c:strCache>
                <c:ptCount val="21"/>
                <c:pt idx="0">
                  <c:v>Update Timelog</c:v>
                </c:pt>
                <c:pt idx="1">
                  <c:v>Modify Vision Document 2.0</c:v>
                </c:pt>
                <c:pt idx="2">
                  <c:v>Review Vision Document 2.0</c:v>
                </c:pt>
                <c:pt idx="3">
                  <c:v>Modify Project Plan 2.0</c:v>
                </c:pt>
                <c:pt idx="4">
                  <c:v>Review Project Plan 2.0</c:v>
                </c:pt>
                <c:pt idx="5">
                  <c:v>Create Formal Specification</c:v>
                </c:pt>
                <c:pt idx="6">
                  <c:v>Write Formal Specification</c:v>
                </c:pt>
                <c:pt idx="7">
                  <c:v>Review Formal Specification</c:v>
                </c:pt>
                <c:pt idx="8">
                  <c:v>Create Architecture Design</c:v>
                </c:pt>
                <c:pt idx="9">
                  <c:v>Write Architecture Design</c:v>
                </c:pt>
                <c:pt idx="10">
                  <c:v>Review Architecture Design</c:v>
                </c:pt>
                <c:pt idx="11">
                  <c:v>Create Test Plan</c:v>
                </c:pt>
                <c:pt idx="12">
                  <c:v>Write Test Plan</c:v>
                </c:pt>
                <c:pt idx="13">
                  <c:v>Review Test Plan</c:v>
                </c:pt>
                <c:pt idx="14">
                  <c:v>Writeup Formal Technical Inspection Document</c:v>
                </c:pt>
                <c:pt idx="15">
                  <c:v>Review Formal Technical Document</c:v>
                </c:pt>
                <c:pt idx="16">
                  <c:v>Develop Architecture Executable</c:v>
                </c:pt>
                <c:pt idx="17">
                  <c:v>Work on Phase 2 Presentation</c:v>
                </c:pt>
                <c:pt idx="18">
                  <c:v>Reseach TCP/IP</c:v>
                </c:pt>
                <c:pt idx="19">
                  <c:v>Reseach GUI</c:v>
                </c:pt>
                <c:pt idx="20">
                  <c:v>Research Neural Network Design</c:v>
                </c:pt>
              </c:strCache>
            </c:strRef>
          </c:cat>
          <c:val>
            <c:numRef>
              <c:f>Tasks!$H$16:$H$36</c:f>
              <c:numCache>
                <c:formatCode>General</c:formatCode>
                <c:ptCount val="21"/>
                <c:pt idx="0">
                  <c:v>1</c:v>
                </c:pt>
                <c:pt idx="1">
                  <c:v>0.5</c:v>
                </c:pt>
                <c:pt idx="2">
                  <c:v>0.2</c:v>
                </c:pt>
                <c:pt idx="3">
                  <c:v>0.5</c:v>
                </c:pt>
                <c:pt idx="4">
                  <c:v>0.2</c:v>
                </c:pt>
                <c:pt idx="5">
                  <c:v>0.5</c:v>
                </c:pt>
                <c:pt idx="6">
                  <c:v>4.5</c:v>
                </c:pt>
                <c:pt idx="7">
                  <c:v>1</c:v>
                </c:pt>
                <c:pt idx="8">
                  <c:v>1</c:v>
                </c:pt>
                <c:pt idx="9">
                  <c:v>11.5</c:v>
                </c:pt>
                <c:pt idx="10">
                  <c:v>1.5</c:v>
                </c:pt>
                <c:pt idx="11">
                  <c:v>1</c:v>
                </c:pt>
                <c:pt idx="12">
                  <c:v>4</c:v>
                </c:pt>
                <c:pt idx="13">
                  <c:v>0.5</c:v>
                </c:pt>
                <c:pt idx="14">
                  <c:v>3</c:v>
                </c:pt>
                <c:pt idx="15">
                  <c:v>0.5</c:v>
                </c:pt>
                <c:pt idx="16">
                  <c:v>14</c:v>
                </c:pt>
                <c:pt idx="17">
                  <c:v>4</c:v>
                </c:pt>
                <c:pt idx="18">
                  <c:v>8</c:v>
                </c:pt>
                <c:pt idx="19">
                  <c:v>4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C0-4143-8DF7-99F3973C2C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697177600"/>
        <c:axId val="697173336"/>
        <c:axId val="0"/>
      </c:bar3DChart>
      <c:catAx>
        <c:axId val="697177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173336"/>
        <c:crosses val="autoZero"/>
        <c:auto val="1"/>
        <c:lblAlgn val="ctr"/>
        <c:lblOffset val="100"/>
        <c:noMultiLvlLbl val="0"/>
      </c:catAx>
      <c:valAx>
        <c:axId val="697173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75000"/>
                  <a:lumOff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177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15875" cap="flat" cmpd="sng" algn="ctr">
      <a:solidFill>
        <a:schemeClr val="dk1">
          <a:lumMod val="75000"/>
          <a:lumOff val="2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Phase 3 Estimated vs Actuals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Tasks!$F$1</c:f>
              <c:strCache>
                <c:ptCount val="1"/>
                <c:pt idx="0">
                  <c:v>Estimate (hrs)</c:v>
                </c:pt>
              </c:strCache>
            </c:strRef>
          </c:tx>
          <c:spPr>
            <a:solidFill>
              <a:schemeClr val="accent1"/>
            </a:solidFill>
            <a:ln w="9525" cap="flat" cmpd="sng" algn="ctr">
              <a:solidFill>
                <a:schemeClr val="tx1"/>
              </a:solidFill>
              <a:round/>
            </a:ln>
            <a:effectLst/>
            <a:sp3d contourW="9525">
              <a:contourClr>
                <a:schemeClr val="tx1"/>
              </a:contourClr>
            </a:sp3d>
          </c:spPr>
          <c:invertIfNegative val="0"/>
          <c:cat>
            <c:strRef>
              <c:f>Tasks!$B$38:$B$57</c:f>
              <c:strCache>
                <c:ptCount val="20"/>
                <c:pt idx="0">
                  <c:v>Update Timelog</c:v>
                </c:pt>
                <c:pt idx="1">
                  <c:v>Fix Action Items</c:v>
                </c:pt>
                <c:pt idx="2">
                  <c:v>Create User Manual</c:v>
                </c:pt>
                <c:pt idx="3">
                  <c:v>Write User Manual</c:v>
                </c:pt>
                <c:pt idx="4">
                  <c:v>Review User Manual</c:v>
                </c:pt>
                <c:pt idx="5">
                  <c:v>Create Component Design</c:v>
                </c:pt>
                <c:pt idx="6">
                  <c:v>Write Component Design</c:v>
                </c:pt>
                <c:pt idx="7">
                  <c:v>Review Component Design</c:v>
                </c:pt>
                <c:pt idx="8">
                  <c:v>Create Assessment Evaluation (Test Report)</c:v>
                </c:pt>
                <c:pt idx="9">
                  <c:v>Write Assessment Evaluation (Test Report)</c:v>
                </c:pt>
                <c:pt idx="10">
                  <c:v>Review Assessment Evaluation (Test Report)</c:v>
                </c:pt>
                <c:pt idx="11">
                  <c:v>Create Project Evaluation</c:v>
                </c:pt>
                <c:pt idx="12">
                  <c:v>Write Project Evaluation</c:v>
                </c:pt>
                <c:pt idx="13">
                  <c:v>Review Project Evaluation</c:v>
                </c:pt>
                <c:pt idx="14">
                  <c:v>Writeup Formal Technical Inspection Document</c:v>
                </c:pt>
                <c:pt idx="15">
                  <c:v>Create and Write References</c:v>
                </c:pt>
                <c:pt idx="16">
                  <c:v>Review Inspection Letters</c:v>
                </c:pt>
                <c:pt idx="17">
                  <c:v>Fix Issues from Insepctions as needed</c:v>
                </c:pt>
                <c:pt idx="18">
                  <c:v>Develop Final Program</c:v>
                </c:pt>
                <c:pt idx="19">
                  <c:v>Create Final Presentation</c:v>
                </c:pt>
              </c:strCache>
            </c:strRef>
          </c:cat>
          <c:val>
            <c:numRef>
              <c:f>Tasks!$F$38:$F$57</c:f>
              <c:numCache>
                <c:formatCode>General</c:formatCode>
                <c:ptCount val="20"/>
                <c:pt idx="0">
                  <c:v>0.5</c:v>
                </c:pt>
                <c:pt idx="1">
                  <c:v>3</c:v>
                </c:pt>
                <c:pt idx="2">
                  <c:v>1</c:v>
                </c:pt>
                <c:pt idx="3">
                  <c:v>2</c:v>
                </c:pt>
                <c:pt idx="4">
                  <c:v>0.5</c:v>
                </c:pt>
                <c:pt idx="5">
                  <c:v>2</c:v>
                </c:pt>
                <c:pt idx="6">
                  <c:v>5</c:v>
                </c:pt>
                <c:pt idx="7">
                  <c:v>1</c:v>
                </c:pt>
                <c:pt idx="8">
                  <c:v>1</c:v>
                </c:pt>
                <c:pt idx="9">
                  <c:v>6</c:v>
                </c:pt>
                <c:pt idx="10">
                  <c:v>0.5</c:v>
                </c:pt>
                <c:pt idx="11">
                  <c:v>0.5</c:v>
                </c:pt>
                <c:pt idx="12">
                  <c:v>6</c:v>
                </c:pt>
                <c:pt idx="13">
                  <c:v>1</c:v>
                </c:pt>
                <c:pt idx="14">
                  <c:v>2</c:v>
                </c:pt>
                <c:pt idx="15">
                  <c:v>1</c:v>
                </c:pt>
                <c:pt idx="16">
                  <c:v>1.5</c:v>
                </c:pt>
                <c:pt idx="17">
                  <c:v>4</c:v>
                </c:pt>
                <c:pt idx="18">
                  <c:v>20</c:v>
                </c:pt>
                <c:pt idx="1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63-4BF1-BCC8-F69478D1FDA4}"/>
            </c:ext>
          </c:extLst>
        </c:ser>
        <c:ser>
          <c:idx val="1"/>
          <c:order val="1"/>
          <c:tx>
            <c:strRef>
              <c:f>Tasks!$H$1</c:f>
              <c:strCache>
                <c:ptCount val="1"/>
                <c:pt idx="0">
                  <c:v>Completed (hrs)</c:v>
                </c:pt>
              </c:strCache>
            </c:strRef>
          </c:tx>
          <c:spPr>
            <a:solidFill>
              <a:schemeClr val="accent2"/>
            </a:solidFill>
            <a:ln w="9525" cap="flat" cmpd="sng" algn="ctr">
              <a:solidFill>
                <a:schemeClr val="tx1"/>
              </a:solidFill>
              <a:round/>
            </a:ln>
            <a:effectLst/>
            <a:sp3d contourW="9525">
              <a:contourClr>
                <a:schemeClr val="tx1"/>
              </a:contourClr>
            </a:sp3d>
          </c:spPr>
          <c:invertIfNegative val="0"/>
          <c:cat>
            <c:strRef>
              <c:f>Tasks!$B$38:$B$57</c:f>
              <c:strCache>
                <c:ptCount val="20"/>
                <c:pt idx="0">
                  <c:v>Update Timelog</c:v>
                </c:pt>
                <c:pt idx="1">
                  <c:v>Fix Action Items</c:v>
                </c:pt>
                <c:pt idx="2">
                  <c:v>Create User Manual</c:v>
                </c:pt>
                <c:pt idx="3">
                  <c:v>Write User Manual</c:v>
                </c:pt>
                <c:pt idx="4">
                  <c:v>Review User Manual</c:v>
                </c:pt>
                <c:pt idx="5">
                  <c:v>Create Component Design</c:v>
                </c:pt>
                <c:pt idx="6">
                  <c:v>Write Component Design</c:v>
                </c:pt>
                <c:pt idx="7">
                  <c:v>Review Component Design</c:v>
                </c:pt>
                <c:pt idx="8">
                  <c:v>Create Assessment Evaluation (Test Report)</c:v>
                </c:pt>
                <c:pt idx="9">
                  <c:v>Write Assessment Evaluation (Test Report)</c:v>
                </c:pt>
                <c:pt idx="10">
                  <c:v>Review Assessment Evaluation (Test Report)</c:v>
                </c:pt>
                <c:pt idx="11">
                  <c:v>Create Project Evaluation</c:v>
                </c:pt>
                <c:pt idx="12">
                  <c:v>Write Project Evaluation</c:v>
                </c:pt>
                <c:pt idx="13">
                  <c:v>Review Project Evaluation</c:v>
                </c:pt>
                <c:pt idx="14">
                  <c:v>Writeup Formal Technical Inspection Document</c:v>
                </c:pt>
                <c:pt idx="15">
                  <c:v>Create and Write References</c:v>
                </c:pt>
                <c:pt idx="16">
                  <c:v>Review Inspection Letters</c:v>
                </c:pt>
                <c:pt idx="17">
                  <c:v>Fix Issues from Insepctions as needed</c:v>
                </c:pt>
                <c:pt idx="18">
                  <c:v>Develop Final Program</c:v>
                </c:pt>
                <c:pt idx="19">
                  <c:v>Create Final Presentation</c:v>
                </c:pt>
              </c:strCache>
            </c:strRef>
          </c:cat>
          <c:val>
            <c:numRef>
              <c:f>Tasks!$H$38:$H$57</c:f>
              <c:numCache>
                <c:formatCode>General</c:formatCode>
                <c:ptCount val="20"/>
                <c:pt idx="0">
                  <c:v>0.5</c:v>
                </c:pt>
                <c:pt idx="1">
                  <c:v>5</c:v>
                </c:pt>
                <c:pt idx="2">
                  <c:v>0.5</c:v>
                </c:pt>
                <c:pt idx="3">
                  <c:v>2.5</c:v>
                </c:pt>
                <c:pt idx="4">
                  <c:v>1.5</c:v>
                </c:pt>
                <c:pt idx="5">
                  <c:v>0.5</c:v>
                </c:pt>
                <c:pt idx="6">
                  <c:v>3.5</c:v>
                </c:pt>
                <c:pt idx="7">
                  <c:v>3</c:v>
                </c:pt>
                <c:pt idx="8">
                  <c:v>1</c:v>
                </c:pt>
                <c:pt idx="9">
                  <c:v>4.5</c:v>
                </c:pt>
                <c:pt idx="10">
                  <c:v>0.5</c:v>
                </c:pt>
                <c:pt idx="11">
                  <c:v>0.5</c:v>
                </c:pt>
                <c:pt idx="12">
                  <c:v>4</c:v>
                </c:pt>
                <c:pt idx="13">
                  <c:v>1</c:v>
                </c:pt>
                <c:pt idx="14">
                  <c:v>3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22</c:v>
                </c:pt>
                <c:pt idx="19">
                  <c:v>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63-4BF1-BCC8-F69478D1FD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698328152"/>
        <c:axId val="698332416"/>
        <c:axId val="0"/>
      </c:bar3DChart>
      <c:catAx>
        <c:axId val="698328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332416"/>
        <c:crosses val="autoZero"/>
        <c:auto val="1"/>
        <c:lblAlgn val="ctr"/>
        <c:lblOffset val="100"/>
        <c:noMultiLvlLbl val="0"/>
      </c:catAx>
      <c:valAx>
        <c:axId val="69833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328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15875" cap="flat" cmpd="sng" algn="ctr">
      <a:solidFill>
        <a:schemeClr val="dk1">
          <a:lumMod val="75000"/>
          <a:lumOff val="2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Estimates vs Actuals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'Estimates and Graphs'!$D$8</c:f>
              <c:strCache>
                <c:ptCount val="1"/>
                <c:pt idx="0">
                  <c:v>Estimate</c:v>
                </c:pt>
              </c:strCache>
            </c:strRef>
          </c:tx>
          <c:spPr>
            <a:solidFill>
              <a:schemeClr val="accent1"/>
            </a:solidFill>
            <a:ln w="9525" cap="flat" cmpd="sng" algn="ctr">
              <a:solidFill>
                <a:schemeClr val="tx1"/>
              </a:solidFill>
              <a:round/>
            </a:ln>
            <a:effectLst/>
            <a:sp3d contourW="9525">
              <a:contourClr>
                <a:schemeClr val="tx1"/>
              </a:contourClr>
            </a:sp3d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'Estimates and Graphs'!$C$9:$C$11</c:f>
              <c:strCache>
                <c:ptCount val="3"/>
                <c:pt idx="0">
                  <c:v>Phase 1</c:v>
                </c:pt>
                <c:pt idx="1">
                  <c:v>Phase 2</c:v>
                </c:pt>
                <c:pt idx="2">
                  <c:v>Phase 3</c:v>
                </c:pt>
              </c:strCache>
            </c:strRef>
          </c:cat>
          <c:val>
            <c:numRef>
              <c:f>'Estimates and Graphs'!$D$9:$D$11</c:f>
              <c:numCache>
                <c:formatCode>General</c:formatCode>
                <c:ptCount val="3"/>
                <c:pt idx="0">
                  <c:v>78</c:v>
                </c:pt>
                <c:pt idx="1">
                  <c:v>80</c:v>
                </c:pt>
                <c:pt idx="2">
                  <c:v>61.5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35-4D23-ABBF-540CD95F535D}"/>
            </c:ext>
          </c:extLst>
        </c:ser>
        <c:ser>
          <c:idx val="1"/>
          <c:order val="1"/>
          <c:tx>
            <c:strRef>
              <c:f>'Estimates and Graphs'!$E$8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accent2"/>
            </a:solidFill>
            <a:ln w="9525" cap="flat" cmpd="sng" algn="ctr">
              <a:solidFill>
                <a:schemeClr val="tx1"/>
              </a:solidFill>
              <a:round/>
            </a:ln>
            <a:effectLst/>
            <a:sp3d contourW="9525">
              <a:contourClr>
                <a:schemeClr val="tx1"/>
              </a:contourClr>
            </a:sp3d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'Estimates and Graphs'!$C$9:$C$11</c:f>
              <c:strCache>
                <c:ptCount val="3"/>
                <c:pt idx="0">
                  <c:v>Phase 1</c:v>
                </c:pt>
                <c:pt idx="1">
                  <c:v>Phase 2</c:v>
                </c:pt>
                <c:pt idx="2">
                  <c:v>Phase 3</c:v>
                </c:pt>
              </c:strCache>
            </c:strRef>
          </c:cat>
          <c:val>
            <c:numRef>
              <c:f>'Estimates and Graphs'!$E$9:$E$11</c:f>
              <c:numCache>
                <c:formatCode>General</c:formatCode>
                <c:ptCount val="3"/>
                <c:pt idx="0">
                  <c:v>73.25</c:v>
                </c:pt>
                <c:pt idx="1">
                  <c:v>61.4</c:v>
                </c:pt>
                <c:pt idx="2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35-4D23-ABBF-540CD95F535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shape val="box"/>
        <c:axId val="752933464"/>
        <c:axId val="752933792"/>
        <c:axId val="0"/>
      </c:bar3DChart>
      <c:catAx>
        <c:axId val="752933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933792"/>
        <c:crosses val="autoZero"/>
        <c:auto val="1"/>
        <c:lblAlgn val="ctr"/>
        <c:lblOffset val="100"/>
        <c:noMultiLvlLbl val="0"/>
      </c:catAx>
      <c:valAx>
        <c:axId val="75293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933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595312</xdr:colOff>
      <xdr:row>1</xdr:row>
      <xdr:rowOff>0</xdr:rowOff>
    </xdr:from>
    <xdr:to>
      <xdr:col>34</xdr:col>
      <xdr:colOff>290512</xdr:colOff>
      <xdr:row>15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147637</xdr:colOff>
      <xdr:row>18</xdr:row>
      <xdr:rowOff>142875</xdr:rowOff>
    </xdr:from>
    <xdr:to>
      <xdr:col>34</xdr:col>
      <xdr:colOff>452437</xdr:colOff>
      <xdr:row>33</xdr:row>
      <xdr:rowOff>28575</xdr:rowOff>
    </xdr:to>
    <xdr:graphicFrame macro="">
      <xdr:nvGraphicFramePr>
        <xdr:cNvPr id="6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533399</xdr:colOff>
      <xdr:row>16</xdr:row>
      <xdr:rowOff>133349</xdr:rowOff>
    </xdr:from>
    <xdr:to>
      <xdr:col>26</xdr:col>
      <xdr:colOff>238124</xdr:colOff>
      <xdr:row>35</xdr:row>
      <xdr:rowOff>161925</xdr:rowOff>
    </xdr:to>
    <xdr:graphicFrame macro="">
      <xdr:nvGraphicFramePr>
        <xdr:cNvPr id="7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481012</xdr:colOff>
      <xdr:row>38</xdr:row>
      <xdr:rowOff>104774</xdr:rowOff>
    </xdr:from>
    <xdr:to>
      <xdr:col>26</xdr:col>
      <xdr:colOff>176212</xdr:colOff>
      <xdr:row>58</xdr:row>
      <xdr:rowOff>85725</xdr:rowOff>
    </xdr:to>
    <xdr:graphicFrame macro="">
      <xdr:nvGraphicFramePr>
        <xdr:cNvPr id="8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442911</xdr:colOff>
      <xdr:row>40</xdr:row>
      <xdr:rowOff>38099</xdr:rowOff>
    </xdr:from>
    <xdr:to>
      <xdr:col>17</xdr:col>
      <xdr:colOff>476250</xdr:colOff>
      <xdr:row>70</xdr:row>
      <xdr:rowOff>0</xdr:rowOff>
    </xdr:to>
    <xdr:graphicFrame macro="">
      <xdr:nvGraphicFramePr>
        <xdr:cNvPr id="9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671512</xdr:colOff>
      <xdr:row>71</xdr:row>
      <xdr:rowOff>19055</xdr:rowOff>
    </xdr:from>
    <xdr:to>
      <xdr:col>9</xdr:col>
      <xdr:colOff>600075</xdr:colOff>
      <xdr:row>92</xdr:row>
      <xdr:rowOff>123824</xdr:rowOff>
    </xdr:to>
    <xdr:graphicFrame macro="">
      <xdr:nvGraphicFramePr>
        <xdr:cNvPr id="10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566736</xdr:colOff>
      <xdr:row>71</xdr:row>
      <xdr:rowOff>47625</xdr:rowOff>
    </xdr:from>
    <xdr:to>
      <xdr:col>22</xdr:col>
      <xdr:colOff>361950</xdr:colOff>
      <xdr:row>93</xdr:row>
      <xdr:rowOff>161925</xdr:rowOff>
    </xdr:to>
    <xdr:graphicFrame macro="">
      <xdr:nvGraphicFramePr>
        <xdr:cNvPr id="11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442912</xdr:colOff>
      <xdr:row>94</xdr:row>
      <xdr:rowOff>142874</xdr:rowOff>
    </xdr:from>
    <xdr:to>
      <xdr:col>15</xdr:col>
      <xdr:colOff>57150</xdr:colOff>
      <xdr:row>121</xdr:row>
      <xdr:rowOff>38099</xdr:rowOff>
    </xdr:to>
    <xdr:graphicFrame macro="">
      <xdr:nvGraphicFramePr>
        <xdr:cNvPr id="12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661987</xdr:colOff>
      <xdr:row>22</xdr:row>
      <xdr:rowOff>19050</xdr:rowOff>
    </xdr:from>
    <xdr:to>
      <xdr:col>9</xdr:col>
      <xdr:colOff>61912</xdr:colOff>
      <xdr:row>36</xdr:row>
      <xdr:rowOff>95250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661987</xdr:colOff>
      <xdr:row>22</xdr:row>
      <xdr:rowOff>28575</xdr:rowOff>
    </xdr:from>
    <xdr:to>
      <xdr:col>16</xdr:col>
      <xdr:colOff>566737</xdr:colOff>
      <xdr:row>36</xdr:row>
      <xdr:rowOff>104775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19</xdr:col>
      <xdr:colOff>19050</xdr:colOff>
      <xdr:row>0</xdr:row>
      <xdr:rowOff>180975</xdr:rowOff>
    </xdr:from>
    <xdr:to>
      <xdr:col>26</xdr:col>
      <xdr:colOff>323850</xdr:colOff>
      <xdr:row>15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89"/>
  <sheetViews>
    <sheetView tabSelected="1" workbookViewId="0">
      <pane ySplit="1" topLeftCell="A2" activePane="bottomLeft" state="frozen"/>
      <selection pane="bottomLeft" activeCell="E108" sqref="E108"/>
    </sheetView>
  </sheetViews>
  <sheetFormatPr defaultRowHeight="20.25" customHeight="1" x14ac:dyDescent="0.25"/>
  <cols>
    <col min="1" max="1" width="3.7109375" customWidth="1"/>
    <col min="2" max="2" width="12.7109375" customWidth="1"/>
    <col min="3" max="3" width="6.5703125" customWidth="1"/>
    <col min="4" max="4" width="4.42578125" customWidth="1"/>
    <col min="5" max="5" width="132.140625" style="33" bestFit="1" customWidth="1"/>
  </cols>
  <sheetData>
    <row r="1" spans="2:5" ht="20.25" customHeight="1" x14ac:dyDescent="0.25">
      <c r="B1" s="15" t="s">
        <v>0</v>
      </c>
      <c r="C1" s="15" t="s">
        <v>1</v>
      </c>
      <c r="D1" s="15" t="s">
        <v>4</v>
      </c>
      <c r="E1" s="34" t="s">
        <v>12</v>
      </c>
    </row>
    <row r="2" spans="2:5" ht="20.25" customHeight="1" x14ac:dyDescent="0.25">
      <c r="B2" s="14">
        <v>42529</v>
      </c>
      <c r="C2" s="11">
        <v>1</v>
      </c>
      <c r="D2" s="11">
        <v>1</v>
      </c>
      <c r="E2" s="35" t="s">
        <v>36</v>
      </c>
    </row>
    <row r="3" spans="2:5" ht="20.25" customHeight="1" x14ac:dyDescent="0.25">
      <c r="B3" s="14">
        <v>42531</v>
      </c>
      <c r="C3" s="11">
        <v>2</v>
      </c>
      <c r="D3" s="11">
        <v>1</v>
      </c>
      <c r="E3" s="35" t="s">
        <v>36</v>
      </c>
    </row>
    <row r="4" spans="2:5" ht="20.25" customHeight="1" x14ac:dyDescent="0.25">
      <c r="B4" s="13">
        <v>42533</v>
      </c>
      <c r="C4" s="8">
        <v>2</v>
      </c>
      <c r="D4" s="8">
        <v>1</v>
      </c>
      <c r="E4" s="36" t="s">
        <v>36</v>
      </c>
    </row>
    <row r="5" spans="2:5" ht="20.25" customHeight="1" x14ac:dyDescent="0.25">
      <c r="B5" s="13">
        <v>42537</v>
      </c>
      <c r="C5" s="8">
        <v>0.5</v>
      </c>
      <c r="D5" s="8">
        <v>0</v>
      </c>
      <c r="E5" s="36" t="s">
        <v>21</v>
      </c>
    </row>
    <row r="6" spans="2:5" ht="20.25" customHeight="1" x14ac:dyDescent="0.25">
      <c r="B6" s="14">
        <v>42537</v>
      </c>
      <c r="C6" s="11">
        <v>2.5</v>
      </c>
      <c r="D6" s="11">
        <v>1</v>
      </c>
      <c r="E6" s="35"/>
    </row>
    <row r="7" spans="2:5" ht="20.25" customHeight="1" x14ac:dyDescent="0.25">
      <c r="B7" s="14">
        <v>42539</v>
      </c>
      <c r="C7" s="11">
        <v>0.5</v>
      </c>
      <c r="D7" s="11">
        <v>0</v>
      </c>
      <c r="E7" s="35" t="s">
        <v>22</v>
      </c>
    </row>
    <row r="8" spans="2:5" ht="20.25" customHeight="1" x14ac:dyDescent="0.25">
      <c r="B8" s="13">
        <v>42539</v>
      </c>
      <c r="C8" s="8">
        <v>0.5</v>
      </c>
      <c r="D8" s="8">
        <v>1</v>
      </c>
      <c r="E8" s="36"/>
    </row>
    <row r="9" spans="2:5" ht="20.25" customHeight="1" x14ac:dyDescent="0.25">
      <c r="B9" s="13">
        <v>42540</v>
      </c>
      <c r="C9" s="8">
        <v>2.5</v>
      </c>
      <c r="D9" s="8">
        <v>0</v>
      </c>
      <c r="E9" s="36" t="s">
        <v>35</v>
      </c>
    </row>
    <row r="10" spans="2:5" ht="20.25" customHeight="1" x14ac:dyDescent="0.25">
      <c r="B10" s="14">
        <v>42540</v>
      </c>
      <c r="C10" s="11">
        <v>1</v>
      </c>
      <c r="D10" s="11">
        <v>1</v>
      </c>
      <c r="E10" s="35"/>
    </row>
    <row r="11" spans="2:5" ht="20.25" customHeight="1" x14ac:dyDescent="0.25">
      <c r="B11" s="14">
        <v>42540</v>
      </c>
      <c r="C11" s="11">
        <v>0.5</v>
      </c>
      <c r="D11" s="11">
        <v>11</v>
      </c>
      <c r="E11" s="35" t="s">
        <v>37</v>
      </c>
    </row>
    <row r="12" spans="2:5" ht="20.25" customHeight="1" x14ac:dyDescent="0.25">
      <c r="B12" s="13">
        <v>42540</v>
      </c>
      <c r="C12" s="8">
        <v>1.25</v>
      </c>
      <c r="D12" s="8">
        <v>2</v>
      </c>
      <c r="E12" s="36"/>
    </row>
    <row r="13" spans="2:5" ht="20.25" customHeight="1" x14ac:dyDescent="0.25">
      <c r="B13" s="13">
        <v>42542</v>
      </c>
      <c r="C13" s="8">
        <v>1</v>
      </c>
      <c r="D13" s="8">
        <v>3</v>
      </c>
      <c r="E13" s="36" t="s">
        <v>38</v>
      </c>
    </row>
    <row r="14" spans="2:5" ht="20.25" customHeight="1" x14ac:dyDescent="0.25">
      <c r="B14" s="14">
        <v>42543</v>
      </c>
      <c r="C14" s="11">
        <v>2.5</v>
      </c>
      <c r="D14" s="11">
        <v>3</v>
      </c>
      <c r="E14" s="35" t="s">
        <v>47</v>
      </c>
    </row>
    <row r="15" spans="2:5" ht="20.25" customHeight="1" x14ac:dyDescent="0.25">
      <c r="B15" s="14">
        <v>42544</v>
      </c>
      <c r="C15" s="11">
        <v>0.5</v>
      </c>
      <c r="D15" s="11">
        <v>3</v>
      </c>
      <c r="E15" s="35" t="s">
        <v>48</v>
      </c>
    </row>
    <row r="16" spans="2:5" ht="20.25" customHeight="1" x14ac:dyDescent="0.25">
      <c r="B16" s="13">
        <v>42545</v>
      </c>
      <c r="C16" s="8">
        <v>1.5</v>
      </c>
      <c r="D16" s="8">
        <v>3</v>
      </c>
      <c r="E16" s="36" t="s">
        <v>49</v>
      </c>
    </row>
    <row r="17" spans="2:5" ht="20.25" customHeight="1" x14ac:dyDescent="0.25">
      <c r="B17" s="13">
        <v>42547</v>
      </c>
      <c r="C17" s="8">
        <v>1</v>
      </c>
      <c r="D17" s="8">
        <v>3</v>
      </c>
      <c r="E17" s="36" t="s">
        <v>50</v>
      </c>
    </row>
    <row r="18" spans="2:5" ht="20.25" customHeight="1" x14ac:dyDescent="0.25">
      <c r="B18" s="14">
        <v>42547</v>
      </c>
      <c r="C18" s="11">
        <v>2.5</v>
      </c>
      <c r="D18" s="11">
        <v>3</v>
      </c>
      <c r="E18" s="35" t="s">
        <v>51</v>
      </c>
    </row>
    <row r="19" spans="2:5" ht="20.25" customHeight="1" x14ac:dyDescent="0.25">
      <c r="B19" s="14">
        <v>42547</v>
      </c>
      <c r="C19" s="11">
        <v>0.5</v>
      </c>
      <c r="D19" s="11">
        <v>5</v>
      </c>
      <c r="E19" s="35"/>
    </row>
    <row r="20" spans="2:5" ht="20.25" customHeight="1" x14ac:dyDescent="0.25">
      <c r="B20" s="13">
        <v>42548</v>
      </c>
      <c r="C20" s="8">
        <v>3.5</v>
      </c>
      <c r="D20" s="8">
        <v>6</v>
      </c>
      <c r="E20" s="36" t="s">
        <v>52</v>
      </c>
    </row>
    <row r="21" spans="2:5" ht="20.25" customHeight="1" x14ac:dyDescent="0.25">
      <c r="B21" s="13">
        <v>42549</v>
      </c>
      <c r="C21" s="8">
        <v>1.5</v>
      </c>
      <c r="D21" s="8">
        <v>6</v>
      </c>
      <c r="E21" s="36" t="s">
        <v>53</v>
      </c>
    </row>
    <row r="22" spans="2:5" ht="20.25" customHeight="1" x14ac:dyDescent="0.25">
      <c r="B22" s="14">
        <v>42553</v>
      </c>
      <c r="C22" s="11">
        <v>0.5</v>
      </c>
      <c r="D22" s="11">
        <v>6</v>
      </c>
      <c r="E22" s="35" t="s">
        <v>54</v>
      </c>
    </row>
    <row r="23" spans="2:5" ht="20.25" customHeight="1" x14ac:dyDescent="0.25">
      <c r="B23" s="14">
        <v>42553</v>
      </c>
      <c r="C23" s="11">
        <v>0.5</v>
      </c>
      <c r="D23" s="11">
        <v>4</v>
      </c>
      <c r="E23" s="35" t="s">
        <v>55</v>
      </c>
    </row>
    <row r="24" spans="2:5" ht="20.25" customHeight="1" x14ac:dyDescent="0.25">
      <c r="B24" s="13">
        <v>42554</v>
      </c>
      <c r="C24" s="8">
        <v>2</v>
      </c>
      <c r="D24" s="8">
        <v>6</v>
      </c>
      <c r="E24" s="36" t="s">
        <v>56</v>
      </c>
    </row>
    <row r="25" spans="2:5" ht="20.25" customHeight="1" x14ac:dyDescent="0.25">
      <c r="B25" s="13">
        <v>42555</v>
      </c>
      <c r="C25" s="8">
        <v>1</v>
      </c>
      <c r="D25" s="8">
        <v>6</v>
      </c>
      <c r="E25" s="36" t="s">
        <v>57</v>
      </c>
    </row>
    <row r="26" spans="2:5" ht="20.25" customHeight="1" x14ac:dyDescent="0.25">
      <c r="B26" s="14">
        <v>42555</v>
      </c>
      <c r="C26" s="11">
        <v>0.5</v>
      </c>
      <c r="D26" s="11">
        <v>8</v>
      </c>
      <c r="E26" s="35"/>
    </row>
    <row r="27" spans="2:5" ht="20.25" customHeight="1" x14ac:dyDescent="0.25">
      <c r="B27" s="14">
        <v>42555</v>
      </c>
      <c r="C27" s="11">
        <v>3</v>
      </c>
      <c r="D27" s="11">
        <v>9</v>
      </c>
      <c r="E27" s="35" t="s">
        <v>58</v>
      </c>
    </row>
    <row r="28" spans="2:5" ht="20.25" customHeight="1" x14ac:dyDescent="0.25">
      <c r="B28" s="13">
        <v>42560</v>
      </c>
      <c r="C28" s="8">
        <v>2</v>
      </c>
      <c r="D28" s="8">
        <v>11</v>
      </c>
      <c r="E28" s="36"/>
    </row>
    <row r="29" spans="2:5" ht="20.25" customHeight="1" x14ac:dyDescent="0.25">
      <c r="B29" s="13">
        <v>42563</v>
      </c>
      <c r="C29" s="8">
        <v>2</v>
      </c>
      <c r="D29" s="8">
        <v>11</v>
      </c>
      <c r="E29" s="36"/>
    </row>
    <row r="30" spans="2:5" ht="20.25" customHeight="1" x14ac:dyDescent="0.25">
      <c r="B30" s="14">
        <v>42564</v>
      </c>
      <c r="C30" s="11">
        <v>0.5</v>
      </c>
      <c r="D30" s="11">
        <v>7</v>
      </c>
      <c r="E30" s="35"/>
    </row>
    <row r="31" spans="2:5" ht="20.25" customHeight="1" x14ac:dyDescent="0.25">
      <c r="B31" s="14">
        <v>42564</v>
      </c>
      <c r="C31" s="11">
        <v>0.5</v>
      </c>
      <c r="D31" s="11">
        <v>10</v>
      </c>
      <c r="E31" s="35"/>
    </row>
    <row r="32" spans="2:5" ht="20.25" customHeight="1" x14ac:dyDescent="0.25">
      <c r="B32" s="13">
        <v>42564</v>
      </c>
      <c r="C32" s="8">
        <v>4</v>
      </c>
      <c r="D32" s="8">
        <v>11</v>
      </c>
      <c r="E32" s="36" t="s">
        <v>59</v>
      </c>
    </row>
    <row r="33" spans="2:5" ht="20.25" customHeight="1" x14ac:dyDescent="0.25">
      <c r="B33" s="13">
        <v>42566</v>
      </c>
      <c r="C33" s="8">
        <v>1</v>
      </c>
      <c r="D33" s="8">
        <v>11</v>
      </c>
      <c r="E33" s="36" t="s">
        <v>62</v>
      </c>
    </row>
    <row r="34" spans="2:5" ht="20.25" customHeight="1" x14ac:dyDescent="0.25">
      <c r="B34" s="14">
        <v>42567</v>
      </c>
      <c r="C34" s="11">
        <v>4</v>
      </c>
      <c r="D34" s="11">
        <v>11</v>
      </c>
      <c r="E34" s="35" t="s">
        <v>60</v>
      </c>
    </row>
    <row r="35" spans="2:5" ht="20.25" customHeight="1" x14ac:dyDescent="0.25">
      <c r="B35" s="14">
        <v>42568</v>
      </c>
      <c r="C35" s="11">
        <v>1</v>
      </c>
      <c r="D35" s="11">
        <v>11</v>
      </c>
      <c r="E35" s="35" t="s">
        <v>61</v>
      </c>
    </row>
    <row r="36" spans="2:5" ht="20.25" customHeight="1" x14ac:dyDescent="0.25">
      <c r="B36" s="13">
        <v>42569</v>
      </c>
      <c r="C36" s="8">
        <v>2</v>
      </c>
      <c r="D36" s="8">
        <v>11</v>
      </c>
      <c r="E36" s="36" t="s">
        <v>63</v>
      </c>
    </row>
    <row r="37" spans="2:5" ht="20.25" customHeight="1" x14ac:dyDescent="0.25">
      <c r="B37" s="13">
        <v>42570</v>
      </c>
      <c r="C37" s="8">
        <v>4</v>
      </c>
      <c r="D37" s="8">
        <v>11</v>
      </c>
      <c r="E37" s="36" t="s">
        <v>64</v>
      </c>
    </row>
    <row r="38" spans="2:5" ht="20.25" customHeight="1" x14ac:dyDescent="0.25">
      <c r="B38" s="14">
        <v>42571</v>
      </c>
      <c r="C38" s="11">
        <v>3</v>
      </c>
      <c r="D38" s="11">
        <v>11</v>
      </c>
      <c r="E38" s="35" t="s">
        <v>65</v>
      </c>
    </row>
    <row r="39" spans="2:5" ht="20.25" customHeight="1" x14ac:dyDescent="0.25">
      <c r="B39" s="14">
        <v>42573</v>
      </c>
      <c r="C39" s="11">
        <v>3</v>
      </c>
      <c r="D39" s="11">
        <v>11</v>
      </c>
      <c r="E39" s="35" t="s">
        <v>66</v>
      </c>
    </row>
    <row r="40" spans="2:5" ht="20.25" customHeight="1" x14ac:dyDescent="0.25">
      <c r="B40" s="13">
        <v>42574</v>
      </c>
      <c r="C40" s="8">
        <v>1.5</v>
      </c>
      <c r="D40" s="8">
        <v>12</v>
      </c>
      <c r="E40" s="36" t="s">
        <v>67</v>
      </c>
    </row>
    <row r="41" spans="2:5" ht="20.25" customHeight="1" x14ac:dyDescent="0.25">
      <c r="B41" s="13">
        <v>42575</v>
      </c>
      <c r="C41" s="8">
        <v>5</v>
      </c>
      <c r="D41" s="8">
        <v>12</v>
      </c>
      <c r="E41" s="36" t="s">
        <v>94</v>
      </c>
    </row>
    <row r="42" spans="2:5" ht="40.5" customHeight="1" x14ac:dyDescent="0.25">
      <c r="B42" s="44" t="s">
        <v>160</v>
      </c>
      <c r="C42" s="45"/>
      <c r="D42" s="45"/>
      <c r="E42" s="46"/>
    </row>
    <row r="43" spans="2:5" ht="20.25" customHeight="1" x14ac:dyDescent="0.25">
      <c r="B43" s="13">
        <v>42605</v>
      </c>
      <c r="C43" s="8">
        <v>4</v>
      </c>
      <c r="D43" s="8">
        <v>32</v>
      </c>
      <c r="E43" s="36" t="s">
        <v>96</v>
      </c>
    </row>
    <row r="44" spans="2:5" ht="20.25" customHeight="1" x14ac:dyDescent="0.25">
      <c r="B44" s="13">
        <v>42607</v>
      </c>
      <c r="C44" s="8">
        <v>2</v>
      </c>
      <c r="D44" s="8">
        <v>31</v>
      </c>
      <c r="E44" s="36" t="s">
        <v>97</v>
      </c>
    </row>
    <row r="45" spans="2:5" ht="20.25" customHeight="1" x14ac:dyDescent="0.25">
      <c r="B45" s="14">
        <v>42610</v>
      </c>
      <c r="C45" s="11">
        <v>1</v>
      </c>
      <c r="D45" s="11">
        <v>13</v>
      </c>
      <c r="E45" s="35" t="s">
        <v>95</v>
      </c>
    </row>
    <row r="46" spans="2:5" ht="20.25" customHeight="1" x14ac:dyDescent="0.25">
      <c r="B46" s="14">
        <v>42610</v>
      </c>
      <c r="C46" s="11">
        <v>2</v>
      </c>
      <c r="D46" s="11">
        <v>31</v>
      </c>
      <c r="E46" s="35" t="s">
        <v>102</v>
      </c>
    </row>
    <row r="47" spans="2:5" ht="20.25" customHeight="1" x14ac:dyDescent="0.25">
      <c r="B47" s="13">
        <v>42612</v>
      </c>
      <c r="C47" s="8">
        <v>4</v>
      </c>
      <c r="D47" s="8">
        <v>31</v>
      </c>
      <c r="E47" s="36" t="s">
        <v>103</v>
      </c>
    </row>
    <row r="48" spans="2:5" ht="20.25" customHeight="1" x14ac:dyDescent="0.25">
      <c r="B48" s="13">
        <v>42618</v>
      </c>
      <c r="C48" s="8">
        <v>2</v>
      </c>
      <c r="D48" s="8">
        <v>12</v>
      </c>
      <c r="E48" s="36" t="s">
        <v>104</v>
      </c>
    </row>
    <row r="49" spans="2:5" ht="20.25" customHeight="1" x14ac:dyDescent="0.25">
      <c r="B49" s="14">
        <v>42619</v>
      </c>
      <c r="C49" s="11">
        <v>1.5</v>
      </c>
      <c r="D49" s="11">
        <v>12</v>
      </c>
      <c r="E49" s="35" t="s">
        <v>105</v>
      </c>
    </row>
    <row r="50" spans="2:5" ht="20.25" customHeight="1" x14ac:dyDescent="0.25">
      <c r="B50" s="14">
        <v>42624</v>
      </c>
      <c r="C50" s="11">
        <v>0.5</v>
      </c>
      <c r="D50" s="11">
        <v>18</v>
      </c>
      <c r="E50" s="35" t="s">
        <v>106</v>
      </c>
    </row>
    <row r="51" spans="2:5" ht="20.25" customHeight="1" x14ac:dyDescent="0.25">
      <c r="B51" s="13">
        <v>42624</v>
      </c>
      <c r="C51" s="8">
        <v>1</v>
      </c>
      <c r="D51" s="8">
        <v>19</v>
      </c>
      <c r="E51" s="36" t="s">
        <v>107</v>
      </c>
    </row>
    <row r="52" spans="2:5" ht="20.25" customHeight="1" x14ac:dyDescent="0.25">
      <c r="B52" s="13">
        <v>42630</v>
      </c>
      <c r="C52" s="8">
        <v>0.5</v>
      </c>
      <c r="D52" s="8">
        <v>14</v>
      </c>
      <c r="E52" s="36" t="s">
        <v>109</v>
      </c>
    </row>
    <row r="53" spans="2:5" ht="20.25" customHeight="1" x14ac:dyDescent="0.25">
      <c r="B53" s="14">
        <v>42630</v>
      </c>
      <c r="C53" s="11">
        <v>0.5</v>
      </c>
      <c r="D53" s="11">
        <v>16</v>
      </c>
      <c r="E53" s="35" t="s">
        <v>110</v>
      </c>
    </row>
    <row r="54" spans="2:5" ht="20.25" customHeight="1" x14ac:dyDescent="0.25">
      <c r="B54" s="14">
        <v>42631</v>
      </c>
      <c r="C54" s="11">
        <v>3.5</v>
      </c>
      <c r="D54" s="11">
        <v>19</v>
      </c>
      <c r="E54" s="35" t="s">
        <v>108</v>
      </c>
    </row>
    <row r="55" spans="2:5" ht="20.25" customHeight="1" x14ac:dyDescent="0.25">
      <c r="B55" s="13">
        <v>42631</v>
      </c>
      <c r="C55" s="8">
        <v>0.2</v>
      </c>
      <c r="D55" s="8">
        <v>15</v>
      </c>
      <c r="E55" s="36"/>
    </row>
    <row r="56" spans="2:5" ht="20.25" customHeight="1" x14ac:dyDescent="0.25">
      <c r="B56" s="13">
        <v>42631</v>
      </c>
      <c r="C56" s="8">
        <v>0.2</v>
      </c>
      <c r="D56" s="8">
        <v>17</v>
      </c>
      <c r="E56" s="36"/>
    </row>
    <row r="57" spans="2:5" ht="20.25" customHeight="1" x14ac:dyDescent="0.25">
      <c r="B57" s="14">
        <v>42638</v>
      </c>
      <c r="C57" s="11">
        <v>1</v>
      </c>
      <c r="D57" s="11">
        <v>21</v>
      </c>
      <c r="E57" s="35" t="s">
        <v>111</v>
      </c>
    </row>
    <row r="58" spans="2:5" ht="20.25" customHeight="1" x14ac:dyDescent="0.25">
      <c r="B58" s="14">
        <v>42638</v>
      </c>
      <c r="C58" s="11">
        <v>2.5</v>
      </c>
      <c r="D58" s="11">
        <v>22</v>
      </c>
      <c r="E58" s="35" t="s">
        <v>112</v>
      </c>
    </row>
    <row r="59" spans="2:5" ht="20.25" customHeight="1" x14ac:dyDescent="0.25">
      <c r="B59" s="13">
        <v>42640</v>
      </c>
      <c r="C59" s="8">
        <v>1</v>
      </c>
      <c r="D59" s="8">
        <v>22</v>
      </c>
      <c r="E59" s="36" t="s">
        <v>113</v>
      </c>
    </row>
    <row r="60" spans="2:5" ht="20.25" customHeight="1" x14ac:dyDescent="0.25">
      <c r="B60" s="13">
        <v>42641</v>
      </c>
      <c r="C60" s="8">
        <v>1</v>
      </c>
      <c r="D60" s="8">
        <v>22</v>
      </c>
      <c r="E60" s="36" t="s">
        <v>113</v>
      </c>
    </row>
    <row r="61" spans="2:5" ht="20.25" customHeight="1" x14ac:dyDescent="0.25">
      <c r="B61" s="14">
        <v>42644</v>
      </c>
      <c r="C61" s="11">
        <v>1</v>
      </c>
      <c r="D61" s="11">
        <v>20</v>
      </c>
      <c r="E61" s="35"/>
    </row>
    <row r="62" spans="2:5" ht="20.25" customHeight="1" x14ac:dyDescent="0.25">
      <c r="B62" s="14">
        <v>42645</v>
      </c>
      <c r="C62" s="11">
        <v>1</v>
      </c>
      <c r="D62" s="11">
        <v>22</v>
      </c>
      <c r="E62" s="35" t="s">
        <v>114</v>
      </c>
    </row>
    <row r="63" spans="2:5" ht="20.25" customHeight="1" x14ac:dyDescent="0.25">
      <c r="B63" s="13">
        <v>42651</v>
      </c>
      <c r="C63" s="8">
        <v>4</v>
      </c>
      <c r="D63" s="8">
        <v>22</v>
      </c>
      <c r="E63" s="36" t="s">
        <v>115</v>
      </c>
    </row>
    <row r="64" spans="2:5" ht="20.25" customHeight="1" x14ac:dyDescent="0.25">
      <c r="B64" s="13">
        <v>42653</v>
      </c>
      <c r="C64" s="8">
        <v>1</v>
      </c>
      <c r="D64" s="8">
        <v>24</v>
      </c>
      <c r="E64" s="36"/>
    </row>
    <row r="65" spans="2:5" ht="20.25" customHeight="1" x14ac:dyDescent="0.25">
      <c r="B65" s="14">
        <v>42655</v>
      </c>
      <c r="C65" s="11">
        <v>1.5</v>
      </c>
      <c r="D65" s="11">
        <v>23</v>
      </c>
      <c r="E65" s="35"/>
    </row>
    <row r="66" spans="2:5" ht="20.25" customHeight="1" x14ac:dyDescent="0.25">
      <c r="B66" s="14">
        <v>42657</v>
      </c>
      <c r="C66" s="11">
        <v>4</v>
      </c>
      <c r="D66" s="11">
        <v>25</v>
      </c>
      <c r="E66" s="35"/>
    </row>
    <row r="67" spans="2:5" ht="20.25" customHeight="1" x14ac:dyDescent="0.25">
      <c r="B67" s="13">
        <v>42657</v>
      </c>
      <c r="C67" s="8">
        <v>3</v>
      </c>
      <c r="D67" s="8">
        <v>27</v>
      </c>
      <c r="E67" s="36" t="s">
        <v>118</v>
      </c>
    </row>
    <row r="68" spans="2:5" ht="20.25" customHeight="1" x14ac:dyDescent="0.25">
      <c r="B68" s="13">
        <v>42658</v>
      </c>
      <c r="C68" s="8">
        <v>0.5</v>
      </c>
      <c r="D68" s="8">
        <v>26</v>
      </c>
      <c r="E68" s="36"/>
    </row>
    <row r="69" spans="2:5" ht="20.25" customHeight="1" x14ac:dyDescent="0.25">
      <c r="B69" s="14">
        <v>42658</v>
      </c>
      <c r="C69" s="11">
        <v>0.5</v>
      </c>
      <c r="D69" s="11">
        <v>28</v>
      </c>
      <c r="E69" s="35"/>
    </row>
    <row r="70" spans="2:5" ht="30" x14ac:dyDescent="0.25">
      <c r="B70" s="14">
        <v>42659</v>
      </c>
      <c r="C70" s="11">
        <v>7</v>
      </c>
      <c r="D70" s="11">
        <v>29</v>
      </c>
      <c r="E70" s="35" t="s">
        <v>120</v>
      </c>
    </row>
    <row r="71" spans="2:5" ht="20.25" customHeight="1" x14ac:dyDescent="0.25">
      <c r="B71" s="13">
        <v>42660</v>
      </c>
      <c r="C71" s="8">
        <v>2</v>
      </c>
      <c r="D71" s="8">
        <v>22</v>
      </c>
      <c r="E71" s="36" t="s">
        <v>119</v>
      </c>
    </row>
    <row r="72" spans="2:5" ht="30" x14ac:dyDescent="0.25">
      <c r="B72" s="13">
        <v>42660</v>
      </c>
      <c r="C72" s="8">
        <v>7</v>
      </c>
      <c r="D72" s="8">
        <v>29</v>
      </c>
      <c r="E72" s="36" t="s">
        <v>121</v>
      </c>
    </row>
    <row r="73" spans="2:5" ht="20.25" customHeight="1" x14ac:dyDescent="0.25">
      <c r="B73" s="14">
        <v>42660</v>
      </c>
      <c r="C73" s="11">
        <v>2.5</v>
      </c>
      <c r="D73" s="11">
        <v>30</v>
      </c>
      <c r="E73" s="35" t="s">
        <v>122</v>
      </c>
    </row>
    <row r="74" spans="2:5" ht="20.25" customHeight="1" x14ac:dyDescent="0.25">
      <c r="B74" s="14">
        <v>42661</v>
      </c>
      <c r="C74" s="11">
        <v>1.5</v>
      </c>
      <c r="D74" s="11">
        <v>30</v>
      </c>
      <c r="E74" s="35" t="s">
        <v>123</v>
      </c>
    </row>
    <row r="75" spans="2:5" ht="41.25" customHeight="1" x14ac:dyDescent="0.25">
      <c r="B75" s="44" t="s">
        <v>161</v>
      </c>
      <c r="C75" s="45"/>
      <c r="D75" s="45"/>
      <c r="E75" s="46"/>
    </row>
    <row r="76" spans="2:5" ht="20.25" customHeight="1" x14ac:dyDescent="0.25">
      <c r="B76" s="13">
        <v>42665</v>
      </c>
      <c r="C76" s="8">
        <v>0.5</v>
      </c>
      <c r="D76" s="8">
        <v>34</v>
      </c>
      <c r="E76" s="36" t="s">
        <v>150</v>
      </c>
    </row>
    <row r="77" spans="2:5" ht="20.25" customHeight="1" x14ac:dyDescent="0.25">
      <c r="B77" s="14">
        <v>42667</v>
      </c>
      <c r="C77" s="11">
        <v>0.5</v>
      </c>
      <c r="D77" s="11">
        <v>48</v>
      </c>
      <c r="E77" s="35" t="s">
        <v>152</v>
      </c>
    </row>
    <row r="78" spans="2:5" ht="20.25" customHeight="1" x14ac:dyDescent="0.25">
      <c r="B78" s="14">
        <v>42686</v>
      </c>
      <c r="C78" s="11">
        <v>0.5</v>
      </c>
      <c r="D78" s="11">
        <v>36</v>
      </c>
      <c r="E78" s="35"/>
    </row>
    <row r="79" spans="2:5" ht="20.25" customHeight="1" x14ac:dyDescent="0.25">
      <c r="B79" s="13">
        <v>42686</v>
      </c>
      <c r="C79" s="8">
        <v>2.5</v>
      </c>
      <c r="D79" s="8">
        <v>37</v>
      </c>
      <c r="E79" s="36" t="s">
        <v>151</v>
      </c>
    </row>
    <row r="80" spans="2:5" ht="20.25" customHeight="1" x14ac:dyDescent="0.25">
      <c r="B80" s="13">
        <v>42686</v>
      </c>
      <c r="C80" s="8">
        <v>0.5</v>
      </c>
      <c r="D80" s="8">
        <v>39</v>
      </c>
      <c r="E80" s="36"/>
    </row>
    <row r="81" spans="2:5" ht="20.25" customHeight="1" x14ac:dyDescent="0.25">
      <c r="B81" s="14">
        <v>42686</v>
      </c>
      <c r="C81" s="11">
        <v>3.5</v>
      </c>
      <c r="D81" s="11">
        <v>40</v>
      </c>
      <c r="E81" s="35" t="s">
        <v>153</v>
      </c>
    </row>
    <row r="82" spans="2:5" ht="20.25" customHeight="1" x14ac:dyDescent="0.25">
      <c r="B82" s="14">
        <v>42687</v>
      </c>
      <c r="C82" s="11">
        <v>1</v>
      </c>
      <c r="D82" s="11">
        <v>52</v>
      </c>
      <c r="E82" s="35" t="s">
        <v>154</v>
      </c>
    </row>
    <row r="83" spans="2:5" ht="20.25" customHeight="1" x14ac:dyDescent="0.25">
      <c r="B83" s="13">
        <v>42693</v>
      </c>
      <c r="C83" s="8">
        <v>3</v>
      </c>
      <c r="D83" s="8">
        <v>35</v>
      </c>
      <c r="E83" s="36" t="s">
        <v>156</v>
      </c>
    </row>
    <row r="84" spans="2:5" ht="20.25" customHeight="1" x14ac:dyDescent="0.25">
      <c r="B84" s="13">
        <v>42694</v>
      </c>
      <c r="C84" s="8">
        <v>3</v>
      </c>
      <c r="D84" s="8">
        <v>52</v>
      </c>
      <c r="E84" s="36" t="s">
        <v>155</v>
      </c>
    </row>
    <row r="85" spans="2:5" ht="20.25" customHeight="1" x14ac:dyDescent="0.25">
      <c r="B85" s="14">
        <v>42700</v>
      </c>
      <c r="C85" s="11">
        <v>5</v>
      </c>
      <c r="D85" s="11">
        <v>52</v>
      </c>
      <c r="E85" s="35" t="s">
        <v>155</v>
      </c>
    </row>
    <row r="86" spans="2:5" ht="20.25" customHeight="1" x14ac:dyDescent="0.25">
      <c r="B86" s="14">
        <v>42701</v>
      </c>
      <c r="C86" s="11">
        <v>2</v>
      </c>
      <c r="D86" s="11">
        <v>52</v>
      </c>
      <c r="E86" s="35" t="s">
        <v>155</v>
      </c>
    </row>
    <row r="87" spans="2:5" ht="20.25" customHeight="1" x14ac:dyDescent="0.25">
      <c r="B87" s="13">
        <v>42707</v>
      </c>
      <c r="C87" s="8">
        <v>1</v>
      </c>
      <c r="D87" s="8">
        <v>41</v>
      </c>
      <c r="E87" s="36"/>
    </row>
    <row r="88" spans="2:5" ht="20.25" customHeight="1" x14ac:dyDescent="0.25">
      <c r="B88" s="13">
        <v>42707</v>
      </c>
      <c r="C88" s="8">
        <v>1</v>
      </c>
      <c r="D88" s="8">
        <v>50</v>
      </c>
      <c r="E88" s="36" t="s">
        <v>158</v>
      </c>
    </row>
    <row r="89" spans="2:5" ht="20.25" customHeight="1" x14ac:dyDescent="0.25">
      <c r="B89" s="14">
        <v>42707</v>
      </c>
      <c r="C89" s="11">
        <v>0.5</v>
      </c>
      <c r="D89" s="11">
        <v>48</v>
      </c>
      <c r="E89" s="35" t="s">
        <v>157</v>
      </c>
    </row>
    <row r="90" spans="2:5" ht="20.25" customHeight="1" x14ac:dyDescent="0.25">
      <c r="B90" s="14">
        <v>42707</v>
      </c>
      <c r="C90" s="11">
        <v>2</v>
      </c>
      <c r="D90" s="11">
        <v>48</v>
      </c>
      <c r="E90" s="35" t="s">
        <v>159</v>
      </c>
    </row>
    <row r="91" spans="2:5" ht="20.25" customHeight="1" x14ac:dyDescent="0.25">
      <c r="B91" s="13">
        <v>42708</v>
      </c>
      <c r="C91" s="8">
        <v>0.5</v>
      </c>
      <c r="D91" s="8">
        <v>45</v>
      </c>
      <c r="E91" s="36"/>
    </row>
    <row r="92" spans="2:5" ht="20.25" customHeight="1" x14ac:dyDescent="0.25">
      <c r="B92" s="13">
        <v>42708</v>
      </c>
      <c r="C92" s="8">
        <v>4</v>
      </c>
      <c r="D92" s="8">
        <v>46</v>
      </c>
      <c r="E92" s="36" t="s">
        <v>171</v>
      </c>
    </row>
    <row r="93" spans="2:5" ht="20.25" customHeight="1" x14ac:dyDescent="0.25">
      <c r="B93" s="14">
        <v>42708</v>
      </c>
      <c r="C93" s="11">
        <v>0.5</v>
      </c>
      <c r="D93" s="11">
        <v>42</v>
      </c>
      <c r="E93" s="35"/>
    </row>
    <row r="94" spans="2:5" ht="20.25" customHeight="1" x14ac:dyDescent="0.25">
      <c r="B94" s="14">
        <v>42708</v>
      </c>
      <c r="C94" s="11">
        <v>1</v>
      </c>
      <c r="D94" s="11">
        <v>49</v>
      </c>
      <c r="E94" s="35" t="s">
        <v>172</v>
      </c>
    </row>
    <row r="95" spans="2:5" ht="20.25" customHeight="1" x14ac:dyDescent="0.25">
      <c r="B95" s="13">
        <v>42708</v>
      </c>
      <c r="C95" s="8">
        <v>0.5</v>
      </c>
      <c r="D95" s="8">
        <v>53</v>
      </c>
      <c r="E95" s="36" t="s">
        <v>173</v>
      </c>
    </row>
    <row r="96" spans="2:5" ht="20.25" customHeight="1" x14ac:dyDescent="0.25">
      <c r="B96" s="13">
        <v>42708</v>
      </c>
      <c r="C96" s="8">
        <v>0.5</v>
      </c>
      <c r="D96" s="8">
        <v>38</v>
      </c>
      <c r="E96" s="36" t="s">
        <v>177</v>
      </c>
    </row>
    <row r="97" spans="2:5" ht="20.25" customHeight="1" x14ac:dyDescent="0.25">
      <c r="B97" s="14">
        <v>42713</v>
      </c>
      <c r="C97" s="11">
        <v>7</v>
      </c>
      <c r="D97" s="11">
        <v>52</v>
      </c>
      <c r="E97" s="35" t="s">
        <v>178</v>
      </c>
    </row>
    <row r="98" spans="2:5" ht="20.25" customHeight="1" x14ac:dyDescent="0.25">
      <c r="B98" s="14">
        <v>42714</v>
      </c>
      <c r="C98" s="11">
        <v>1</v>
      </c>
      <c r="D98" s="11">
        <v>38</v>
      </c>
      <c r="E98" s="35" t="s">
        <v>179</v>
      </c>
    </row>
    <row r="99" spans="2:5" ht="20.25" customHeight="1" x14ac:dyDescent="0.25">
      <c r="B99" s="13">
        <v>42714</v>
      </c>
      <c r="C99" s="8">
        <v>2</v>
      </c>
      <c r="D99" s="8">
        <v>35</v>
      </c>
      <c r="E99" s="36" t="s">
        <v>180</v>
      </c>
    </row>
    <row r="100" spans="2:5" ht="20.25" customHeight="1" x14ac:dyDescent="0.25">
      <c r="B100" s="13">
        <v>42714</v>
      </c>
      <c r="C100" s="8">
        <v>2</v>
      </c>
      <c r="D100" s="8">
        <v>41</v>
      </c>
      <c r="E100" s="36" t="s">
        <v>181</v>
      </c>
    </row>
    <row r="101" spans="2:5" ht="20.25" customHeight="1" x14ac:dyDescent="0.25">
      <c r="B101" s="14">
        <v>42714</v>
      </c>
      <c r="C101" s="11">
        <v>2.5</v>
      </c>
      <c r="D101" s="11">
        <v>43</v>
      </c>
      <c r="E101" s="35" t="s">
        <v>182</v>
      </c>
    </row>
    <row r="102" spans="2:5" ht="20.25" customHeight="1" x14ac:dyDescent="0.25">
      <c r="B102" s="14">
        <v>42714</v>
      </c>
      <c r="C102" s="11">
        <v>0.5</v>
      </c>
      <c r="D102" s="11">
        <v>42</v>
      </c>
      <c r="E102" s="35" t="s">
        <v>183</v>
      </c>
    </row>
    <row r="103" spans="2:5" ht="20.25" customHeight="1" x14ac:dyDescent="0.25">
      <c r="B103" s="13">
        <v>42714</v>
      </c>
      <c r="C103" s="8">
        <v>2</v>
      </c>
      <c r="D103" s="8">
        <v>43</v>
      </c>
      <c r="E103" s="36" t="s">
        <v>184</v>
      </c>
    </row>
    <row r="104" spans="2:5" ht="20.25" customHeight="1" x14ac:dyDescent="0.25">
      <c r="B104" s="13">
        <v>42715</v>
      </c>
      <c r="C104" s="8">
        <v>4</v>
      </c>
      <c r="D104" s="8">
        <v>52</v>
      </c>
      <c r="E104" s="36" t="s">
        <v>185</v>
      </c>
    </row>
    <row r="105" spans="2:5" ht="20.25" customHeight="1" x14ac:dyDescent="0.25">
      <c r="B105" s="14">
        <v>42715</v>
      </c>
      <c r="C105" s="11">
        <v>0.5</v>
      </c>
      <c r="D105" s="11">
        <v>44</v>
      </c>
      <c r="E105" s="35" t="s">
        <v>186</v>
      </c>
    </row>
    <row r="106" spans="2:5" ht="20.25" customHeight="1" x14ac:dyDescent="0.25">
      <c r="B106" s="14">
        <v>42715</v>
      </c>
      <c r="C106" s="11">
        <v>1</v>
      </c>
      <c r="D106" s="11">
        <v>47</v>
      </c>
      <c r="E106" s="35" t="s">
        <v>187</v>
      </c>
    </row>
    <row r="107" spans="2:5" ht="20.25" customHeight="1" x14ac:dyDescent="0.25">
      <c r="B107" s="13">
        <v>42715</v>
      </c>
      <c r="C107" s="8">
        <v>3</v>
      </c>
      <c r="D107" s="8">
        <v>53</v>
      </c>
      <c r="E107" s="36" t="s">
        <v>188</v>
      </c>
    </row>
    <row r="108" spans="2:5" ht="20.25" customHeight="1" x14ac:dyDescent="0.25">
      <c r="B108" s="13"/>
      <c r="C108" s="8"/>
      <c r="D108" s="8"/>
      <c r="E108" s="36"/>
    </row>
    <row r="109" spans="2:5" ht="20.25" customHeight="1" x14ac:dyDescent="0.25">
      <c r="B109" s="14"/>
      <c r="C109" s="11"/>
      <c r="D109" s="11"/>
      <c r="E109" s="35"/>
    </row>
    <row r="110" spans="2:5" ht="20.25" customHeight="1" x14ac:dyDescent="0.25">
      <c r="B110" s="14"/>
      <c r="C110" s="11"/>
      <c r="D110" s="11"/>
      <c r="E110" s="35"/>
    </row>
    <row r="111" spans="2:5" ht="20.25" customHeight="1" x14ac:dyDescent="0.25">
      <c r="B111" s="13"/>
      <c r="C111" s="8"/>
      <c r="D111" s="8"/>
      <c r="E111" s="36"/>
    </row>
    <row r="112" spans="2:5" ht="20.25" customHeight="1" x14ac:dyDescent="0.25">
      <c r="B112" s="13"/>
      <c r="C112" s="8"/>
      <c r="D112" s="8"/>
      <c r="E112" s="36"/>
    </row>
    <row r="113" spans="2:5" ht="20.25" customHeight="1" x14ac:dyDescent="0.25">
      <c r="B113" s="14"/>
      <c r="C113" s="11"/>
      <c r="D113" s="11"/>
      <c r="E113" s="35"/>
    </row>
    <row r="114" spans="2:5" ht="20.25" customHeight="1" x14ac:dyDescent="0.25">
      <c r="B114" s="14"/>
      <c r="C114" s="11"/>
      <c r="D114" s="11"/>
      <c r="E114" s="35"/>
    </row>
    <row r="115" spans="2:5" ht="20.25" customHeight="1" x14ac:dyDescent="0.25">
      <c r="B115" s="13"/>
      <c r="C115" s="8"/>
      <c r="D115" s="8"/>
      <c r="E115" s="36"/>
    </row>
    <row r="116" spans="2:5" ht="20.25" customHeight="1" x14ac:dyDescent="0.25">
      <c r="B116" s="13"/>
      <c r="C116" s="8"/>
      <c r="D116" s="8"/>
      <c r="E116" s="36"/>
    </row>
    <row r="117" spans="2:5" ht="20.25" customHeight="1" x14ac:dyDescent="0.25">
      <c r="B117" s="14"/>
      <c r="C117" s="11"/>
      <c r="D117" s="11"/>
      <c r="E117" s="35"/>
    </row>
    <row r="118" spans="2:5" ht="20.25" customHeight="1" x14ac:dyDescent="0.25">
      <c r="B118" s="14"/>
      <c r="C118" s="11"/>
      <c r="D118" s="11"/>
      <c r="E118" s="35"/>
    </row>
    <row r="119" spans="2:5" ht="20.25" customHeight="1" x14ac:dyDescent="0.25">
      <c r="B119" s="13"/>
      <c r="C119" s="8"/>
      <c r="D119" s="8"/>
      <c r="E119" s="36"/>
    </row>
    <row r="120" spans="2:5" ht="20.25" customHeight="1" x14ac:dyDescent="0.25">
      <c r="B120" s="13"/>
      <c r="C120" s="8"/>
      <c r="D120" s="8"/>
      <c r="E120" s="36"/>
    </row>
    <row r="121" spans="2:5" ht="20.25" customHeight="1" x14ac:dyDescent="0.25">
      <c r="B121" s="14"/>
      <c r="C121" s="11"/>
      <c r="D121" s="11"/>
      <c r="E121" s="35"/>
    </row>
    <row r="122" spans="2:5" ht="20.25" customHeight="1" x14ac:dyDescent="0.25">
      <c r="B122" s="14"/>
      <c r="C122" s="11"/>
      <c r="D122" s="11"/>
      <c r="E122" s="35"/>
    </row>
    <row r="123" spans="2:5" ht="20.25" customHeight="1" x14ac:dyDescent="0.25">
      <c r="B123" s="13"/>
      <c r="C123" s="8"/>
      <c r="D123" s="8"/>
      <c r="E123" s="36"/>
    </row>
    <row r="124" spans="2:5" ht="20.25" customHeight="1" x14ac:dyDescent="0.25">
      <c r="B124" s="13"/>
      <c r="C124" s="8"/>
      <c r="D124" s="8"/>
      <c r="E124" s="36"/>
    </row>
    <row r="125" spans="2:5" ht="20.25" customHeight="1" x14ac:dyDescent="0.25">
      <c r="B125" s="14"/>
      <c r="C125" s="11"/>
      <c r="D125" s="11"/>
      <c r="E125" s="35"/>
    </row>
    <row r="126" spans="2:5" ht="20.25" customHeight="1" x14ac:dyDescent="0.25">
      <c r="B126" s="14"/>
      <c r="C126" s="11"/>
      <c r="D126" s="11"/>
      <c r="E126" s="35"/>
    </row>
    <row r="127" spans="2:5" ht="20.25" customHeight="1" x14ac:dyDescent="0.25">
      <c r="B127" s="13"/>
      <c r="C127" s="8"/>
      <c r="D127" s="8"/>
      <c r="E127" s="36"/>
    </row>
    <row r="128" spans="2:5" ht="20.25" customHeight="1" x14ac:dyDescent="0.25">
      <c r="B128" s="13"/>
      <c r="C128" s="8"/>
      <c r="D128" s="8"/>
      <c r="E128" s="36"/>
    </row>
    <row r="129" spans="2:5" ht="20.25" customHeight="1" x14ac:dyDescent="0.25">
      <c r="B129" s="14"/>
      <c r="C129" s="11"/>
      <c r="D129" s="11"/>
      <c r="E129" s="35"/>
    </row>
    <row r="130" spans="2:5" ht="20.25" customHeight="1" x14ac:dyDescent="0.25">
      <c r="B130" s="14"/>
      <c r="C130" s="11"/>
      <c r="D130" s="11"/>
      <c r="E130" s="35"/>
    </row>
    <row r="131" spans="2:5" ht="20.25" customHeight="1" x14ac:dyDescent="0.25">
      <c r="B131" s="13"/>
      <c r="C131" s="8"/>
      <c r="D131" s="8"/>
      <c r="E131" s="36"/>
    </row>
    <row r="132" spans="2:5" ht="20.25" customHeight="1" x14ac:dyDescent="0.25">
      <c r="B132" s="13"/>
      <c r="C132" s="8"/>
      <c r="D132" s="8"/>
      <c r="E132" s="36"/>
    </row>
    <row r="133" spans="2:5" ht="20.25" customHeight="1" x14ac:dyDescent="0.25">
      <c r="B133" s="14"/>
      <c r="C133" s="11"/>
      <c r="D133" s="11"/>
      <c r="E133" s="35"/>
    </row>
    <row r="134" spans="2:5" ht="20.25" customHeight="1" x14ac:dyDescent="0.25">
      <c r="B134" s="14"/>
      <c r="C134" s="11"/>
      <c r="D134" s="11"/>
      <c r="E134" s="35"/>
    </row>
    <row r="135" spans="2:5" ht="20.25" customHeight="1" x14ac:dyDescent="0.25">
      <c r="B135" s="13"/>
      <c r="C135" s="8"/>
      <c r="D135" s="8"/>
      <c r="E135" s="36"/>
    </row>
    <row r="136" spans="2:5" ht="20.25" customHeight="1" x14ac:dyDescent="0.25">
      <c r="B136" s="13"/>
      <c r="C136" s="8"/>
      <c r="D136" s="8"/>
      <c r="E136" s="36"/>
    </row>
    <row r="137" spans="2:5" ht="20.25" customHeight="1" x14ac:dyDescent="0.25">
      <c r="B137" s="14"/>
      <c r="C137" s="11"/>
      <c r="D137" s="11"/>
      <c r="E137" s="35"/>
    </row>
    <row r="138" spans="2:5" ht="20.25" customHeight="1" x14ac:dyDescent="0.25">
      <c r="B138" s="14"/>
      <c r="C138" s="11"/>
      <c r="D138" s="11"/>
      <c r="E138" s="35"/>
    </row>
    <row r="139" spans="2:5" ht="20.25" customHeight="1" x14ac:dyDescent="0.25">
      <c r="B139" s="13"/>
      <c r="C139" s="8"/>
      <c r="D139" s="8"/>
      <c r="E139" s="36"/>
    </row>
    <row r="140" spans="2:5" ht="20.25" customHeight="1" x14ac:dyDescent="0.25">
      <c r="B140" s="13"/>
      <c r="C140" s="8"/>
      <c r="D140" s="8"/>
      <c r="E140" s="36"/>
    </row>
    <row r="141" spans="2:5" ht="20.25" customHeight="1" x14ac:dyDescent="0.25">
      <c r="B141" s="14"/>
      <c r="C141" s="11"/>
      <c r="D141" s="11"/>
      <c r="E141" s="35"/>
    </row>
    <row r="142" spans="2:5" ht="20.25" customHeight="1" x14ac:dyDescent="0.25">
      <c r="B142" s="14"/>
      <c r="C142" s="11"/>
      <c r="D142" s="11"/>
      <c r="E142" s="35"/>
    </row>
    <row r="143" spans="2:5" ht="20.25" customHeight="1" x14ac:dyDescent="0.25">
      <c r="B143" s="13"/>
      <c r="C143" s="8"/>
      <c r="D143" s="8"/>
      <c r="E143" s="36"/>
    </row>
    <row r="144" spans="2:5" ht="20.25" customHeight="1" x14ac:dyDescent="0.25">
      <c r="B144" s="13"/>
      <c r="C144" s="8"/>
      <c r="D144" s="8"/>
      <c r="E144" s="36"/>
    </row>
    <row r="145" spans="2:5" ht="20.25" customHeight="1" x14ac:dyDescent="0.25">
      <c r="B145" s="14"/>
      <c r="C145" s="11"/>
      <c r="D145" s="11"/>
      <c r="E145" s="35"/>
    </row>
    <row r="146" spans="2:5" ht="20.25" customHeight="1" x14ac:dyDescent="0.25">
      <c r="B146" s="14"/>
      <c r="C146" s="11"/>
      <c r="D146" s="11"/>
      <c r="E146" s="35"/>
    </row>
    <row r="147" spans="2:5" ht="20.25" customHeight="1" x14ac:dyDescent="0.25">
      <c r="B147" s="13"/>
      <c r="C147" s="8"/>
      <c r="D147" s="8"/>
      <c r="E147" s="36"/>
    </row>
    <row r="148" spans="2:5" ht="20.25" customHeight="1" x14ac:dyDescent="0.25">
      <c r="B148" s="13"/>
      <c r="C148" s="8"/>
      <c r="D148" s="8"/>
      <c r="E148" s="36"/>
    </row>
    <row r="149" spans="2:5" ht="20.25" customHeight="1" x14ac:dyDescent="0.25">
      <c r="B149" s="14"/>
      <c r="C149" s="11"/>
      <c r="D149" s="11"/>
      <c r="E149" s="35"/>
    </row>
    <row r="150" spans="2:5" ht="20.25" customHeight="1" x14ac:dyDescent="0.25">
      <c r="B150" s="14"/>
      <c r="C150" s="11"/>
      <c r="D150" s="11"/>
      <c r="E150" s="35"/>
    </row>
    <row r="151" spans="2:5" ht="20.25" customHeight="1" x14ac:dyDescent="0.25">
      <c r="B151" s="13"/>
      <c r="C151" s="8"/>
      <c r="D151" s="8"/>
      <c r="E151" s="36"/>
    </row>
    <row r="152" spans="2:5" ht="20.25" customHeight="1" x14ac:dyDescent="0.25">
      <c r="B152" s="13"/>
      <c r="C152" s="8"/>
      <c r="D152" s="8"/>
      <c r="E152" s="36"/>
    </row>
    <row r="153" spans="2:5" ht="20.25" customHeight="1" x14ac:dyDescent="0.25">
      <c r="B153" s="14"/>
      <c r="C153" s="11"/>
      <c r="D153" s="11"/>
      <c r="E153" s="35"/>
    </row>
    <row r="154" spans="2:5" ht="20.25" customHeight="1" x14ac:dyDescent="0.25">
      <c r="B154" s="14"/>
      <c r="C154" s="11"/>
      <c r="D154" s="11"/>
      <c r="E154" s="35"/>
    </row>
    <row r="155" spans="2:5" ht="20.25" customHeight="1" x14ac:dyDescent="0.25">
      <c r="B155" s="13"/>
      <c r="C155" s="8"/>
      <c r="D155" s="8"/>
      <c r="E155" s="36"/>
    </row>
    <row r="156" spans="2:5" ht="20.25" customHeight="1" x14ac:dyDescent="0.25">
      <c r="B156" s="13"/>
      <c r="C156" s="8"/>
      <c r="D156" s="8"/>
      <c r="E156" s="36"/>
    </row>
    <row r="157" spans="2:5" ht="20.25" customHeight="1" x14ac:dyDescent="0.25">
      <c r="B157" s="14"/>
      <c r="C157" s="11"/>
      <c r="D157" s="11"/>
      <c r="E157" s="35"/>
    </row>
    <row r="158" spans="2:5" ht="20.25" customHeight="1" x14ac:dyDescent="0.25">
      <c r="B158" s="14"/>
      <c r="C158" s="11"/>
      <c r="D158" s="11"/>
      <c r="E158" s="35"/>
    </row>
    <row r="159" spans="2:5" ht="20.25" customHeight="1" x14ac:dyDescent="0.25">
      <c r="B159" s="13"/>
      <c r="C159" s="8"/>
      <c r="D159" s="8"/>
      <c r="E159" s="36"/>
    </row>
    <row r="160" spans="2:5" ht="20.25" customHeight="1" x14ac:dyDescent="0.25">
      <c r="B160" s="13"/>
      <c r="C160" s="8"/>
      <c r="D160" s="8"/>
      <c r="E160" s="36"/>
    </row>
    <row r="161" spans="2:5" ht="20.25" customHeight="1" x14ac:dyDescent="0.25">
      <c r="B161" s="14"/>
      <c r="C161" s="11"/>
      <c r="D161" s="11"/>
      <c r="E161" s="35"/>
    </row>
    <row r="162" spans="2:5" ht="20.25" customHeight="1" x14ac:dyDescent="0.25">
      <c r="B162" s="14"/>
      <c r="C162" s="11"/>
      <c r="D162" s="11"/>
      <c r="E162" s="35"/>
    </row>
    <row r="163" spans="2:5" ht="20.25" customHeight="1" x14ac:dyDescent="0.25">
      <c r="B163" s="13"/>
      <c r="C163" s="8"/>
      <c r="D163" s="8"/>
      <c r="E163" s="36"/>
    </row>
    <row r="164" spans="2:5" ht="20.25" customHeight="1" x14ac:dyDescent="0.25">
      <c r="B164" s="13"/>
      <c r="C164" s="8"/>
      <c r="D164" s="8"/>
      <c r="E164" s="36"/>
    </row>
    <row r="165" spans="2:5" ht="20.25" customHeight="1" x14ac:dyDescent="0.25">
      <c r="B165" s="14"/>
      <c r="C165" s="11"/>
      <c r="D165" s="11"/>
      <c r="E165" s="35"/>
    </row>
    <row r="166" spans="2:5" ht="20.25" customHeight="1" x14ac:dyDescent="0.25">
      <c r="B166" s="14"/>
      <c r="C166" s="11"/>
      <c r="D166" s="11"/>
      <c r="E166" s="35"/>
    </row>
    <row r="167" spans="2:5" ht="20.25" customHeight="1" x14ac:dyDescent="0.25">
      <c r="B167" s="13"/>
      <c r="C167" s="8"/>
      <c r="D167" s="8"/>
      <c r="E167" s="36"/>
    </row>
    <row r="168" spans="2:5" ht="20.25" customHeight="1" x14ac:dyDescent="0.25">
      <c r="B168" s="13"/>
      <c r="C168" s="8"/>
      <c r="D168" s="8"/>
      <c r="E168" s="36"/>
    </row>
    <row r="169" spans="2:5" ht="20.25" customHeight="1" x14ac:dyDescent="0.25">
      <c r="B169" s="14"/>
      <c r="C169" s="11"/>
      <c r="D169" s="11"/>
      <c r="E169" s="35"/>
    </row>
    <row r="170" spans="2:5" ht="20.25" customHeight="1" x14ac:dyDescent="0.25">
      <c r="B170" s="14"/>
      <c r="C170" s="11"/>
      <c r="D170" s="11"/>
      <c r="E170" s="35"/>
    </row>
    <row r="171" spans="2:5" ht="20.25" customHeight="1" x14ac:dyDescent="0.25">
      <c r="B171" s="13"/>
      <c r="C171" s="8"/>
      <c r="D171" s="8"/>
      <c r="E171" s="36"/>
    </row>
    <row r="172" spans="2:5" ht="20.25" customHeight="1" x14ac:dyDescent="0.25">
      <c r="B172" s="13"/>
      <c r="C172" s="8"/>
      <c r="D172" s="8"/>
      <c r="E172" s="36"/>
    </row>
    <row r="173" spans="2:5" ht="20.25" customHeight="1" x14ac:dyDescent="0.25">
      <c r="B173" s="14"/>
      <c r="C173" s="11"/>
      <c r="D173" s="11"/>
      <c r="E173" s="35"/>
    </row>
    <row r="174" spans="2:5" ht="20.25" customHeight="1" x14ac:dyDescent="0.25">
      <c r="B174" s="14"/>
      <c r="C174" s="11"/>
      <c r="D174" s="11"/>
      <c r="E174" s="35"/>
    </row>
    <row r="175" spans="2:5" ht="20.25" customHeight="1" x14ac:dyDescent="0.25">
      <c r="B175" s="13"/>
      <c r="C175" s="8"/>
      <c r="D175" s="8"/>
      <c r="E175" s="36"/>
    </row>
    <row r="176" spans="2:5" ht="20.25" customHeight="1" x14ac:dyDescent="0.25">
      <c r="B176" s="13"/>
      <c r="C176" s="8"/>
      <c r="D176" s="8"/>
      <c r="E176" s="36"/>
    </row>
    <row r="177" spans="2:5" ht="20.25" customHeight="1" x14ac:dyDescent="0.25">
      <c r="B177" s="14"/>
      <c r="C177" s="11"/>
      <c r="D177" s="11"/>
      <c r="E177" s="35"/>
    </row>
    <row r="178" spans="2:5" ht="20.25" customHeight="1" x14ac:dyDescent="0.25">
      <c r="B178" s="14"/>
      <c r="C178" s="11"/>
      <c r="D178" s="11"/>
      <c r="E178" s="35"/>
    </row>
    <row r="179" spans="2:5" ht="20.25" customHeight="1" x14ac:dyDescent="0.25">
      <c r="B179" s="13"/>
      <c r="C179" s="8"/>
      <c r="D179" s="8"/>
      <c r="E179" s="36"/>
    </row>
    <row r="180" spans="2:5" ht="20.25" customHeight="1" x14ac:dyDescent="0.25">
      <c r="B180" s="13"/>
      <c r="C180" s="8"/>
      <c r="D180" s="8"/>
      <c r="E180" s="36"/>
    </row>
    <row r="181" spans="2:5" ht="20.25" customHeight="1" x14ac:dyDescent="0.25">
      <c r="B181" s="14"/>
      <c r="C181" s="11"/>
      <c r="D181" s="11"/>
      <c r="E181" s="35"/>
    </row>
    <row r="182" spans="2:5" ht="20.25" customHeight="1" x14ac:dyDescent="0.25">
      <c r="B182" s="14"/>
      <c r="C182" s="11"/>
      <c r="D182" s="11"/>
      <c r="E182" s="35"/>
    </row>
    <row r="183" spans="2:5" ht="20.25" customHeight="1" x14ac:dyDescent="0.25">
      <c r="B183" s="13"/>
      <c r="C183" s="8"/>
      <c r="D183" s="8"/>
      <c r="E183" s="36"/>
    </row>
    <row r="184" spans="2:5" ht="20.25" customHeight="1" x14ac:dyDescent="0.25">
      <c r="B184" s="13"/>
      <c r="C184" s="8"/>
      <c r="D184" s="8"/>
      <c r="E184" s="36"/>
    </row>
    <row r="185" spans="2:5" ht="20.25" customHeight="1" x14ac:dyDescent="0.25">
      <c r="B185" s="14"/>
      <c r="C185" s="11"/>
      <c r="D185" s="11"/>
      <c r="E185" s="35"/>
    </row>
    <row r="186" spans="2:5" ht="20.25" customHeight="1" x14ac:dyDescent="0.25">
      <c r="B186" s="14"/>
      <c r="C186" s="11"/>
      <c r="D186" s="11"/>
      <c r="E186" s="35"/>
    </row>
    <row r="187" spans="2:5" ht="20.25" customHeight="1" x14ac:dyDescent="0.25">
      <c r="B187" s="13"/>
      <c r="C187" s="8"/>
      <c r="D187" s="8"/>
      <c r="E187" s="36"/>
    </row>
    <row r="188" spans="2:5" ht="20.25" customHeight="1" x14ac:dyDescent="0.25">
      <c r="B188" s="13"/>
      <c r="C188" s="8"/>
      <c r="D188" s="8"/>
      <c r="E188" s="36"/>
    </row>
    <row r="189" spans="2:5" ht="20.25" customHeight="1" x14ac:dyDescent="0.25">
      <c r="B189" s="14"/>
      <c r="C189" s="11"/>
      <c r="D189" s="11"/>
      <c r="E189" s="35"/>
    </row>
  </sheetData>
  <mergeCells count="2">
    <mergeCell ref="B42:E42"/>
    <mergeCell ref="B75:E7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57"/>
  <sheetViews>
    <sheetView workbookViewId="0">
      <pane ySplit="1" topLeftCell="A17" activePane="bottomLeft" state="frozen"/>
      <selection pane="bottomLeft" activeCell="M45" sqref="M45"/>
    </sheetView>
  </sheetViews>
  <sheetFormatPr defaultRowHeight="15" x14ac:dyDescent="0.25"/>
  <cols>
    <col min="1" max="1" width="3.7109375" customWidth="1"/>
    <col min="2" max="2" width="44" bestFit="1" customWidth="1"/>
    <col min="3" max="3" width="13.5703125" customWidth="1"/>
    <col min="4" max="4" width="5.28515625" customWidth="1"/>
    <col min="5" max="5" width="26.140625" bestFit="1" customWidth="1"/>
    <col min="6" max="6" width="10.28515625" customWidth="1"/>
    <col min="7" max="7" width="11.5703125" customWidth="1"/>
    <col min="8" max="8" width="11.85546875" customWidth="1"/>
    <col min="9" max="9" width="11" customWidth="1"/>
  </cols>
  <sheetData>
    <row r="1" spans="2:9" ht="30" customHeight="1" x14ac:dyDescent="0.25">
      <c r="B1" s="16" t="s">
        <v>2</v>
      </c>
      <c r="C1" s="16" t="s">
        <v>3</v>
      </c>
      <c r="D1" s="16" t="s">
        <v>4</v>
      </c>
      <c r="E1" s="16" t="s">
        <v>5</v>
      </c>
      <c r="F1" s="16" t="s">
        <v>7</v>
      </c>
      <c r="G1" s="16" t="s">
        <v>9</v>
      </c>
      <c r="H1" s="16" t="s">
        <v>8</v>
      </c>
      <c r="I1" s="16" t="s">
        <v>10</v>
      </c>
    </row>
    <row r="2" spans="2:9" x14ac:dyDescent="0.25">
      <c r="B2" s="10" t="s">
        <v>11</v>
      </c>
      <c r="C2" s="10" t="str">
        <f t="shared" ref="C2:C35" si="0">IF(OR(I2=100%,G2=0),"DONE",IF(I2&gt;0,"IN PROGRESS",""))</f>
        <v>DONE</v>
      </c>
      <c r="D2" s="11">
        <v>0</v>
      </c>
      <c r="E2" s="10" t="s">
        <v>11</v>
      </c>
      <c r="F2" s="11">
        <v>3</v>
      </c>
      <c r="G2" s="11">
        <v>0</v>
      </c>
      <c r="H2" s="11">
        <f>SUMIFS(Time!C:C,Time!D:D,Tasks!D2)</f>
        <v>3.5</v>
      </c>
      <c r="I2" s="12">
        <f>IF(G2+H2&gt;0,H2/(H2+G2),0)</f>
        <v>1</v>
      </c>
    </row>
    <row r="3" spans="2:9" x14ac:dyDescent="0.25">
      <c r="B3" s="10" t="s">
        <v>6</v>
      </c>
      <c r="C3" s="10" t="str">
        <f t="shared" si="0"/>
        <v>DONE</v>
      </c>
      <c r="D3" s="11">
        <v>1</v>
      </c>
      <c r="E3" s="10" t="s">
        <v>6</v>
      </c>
      <c r="F3" s="11">
        <v>6</v>
      </c>
      <c r="G3" s="11">
        <v>0</v>
      </c>
      <c r="H3" s="11">
        <f>SUMIFS(Time!C:C,Time!D:D,Tasks!D3)</f>
        <v>9</v>
      </c>
      <c r="I3" s="12">
        <f>IF(G3+H3&gt;0,H3/(H3+G3),"")</f>
        <v>1</v>
      </c>
    </row>
    <row r="4" spans="2:9" x14ac:dyDescent="0.25">
      <c r="B4" s="7" t="s">
        <v>23</v>
      </c>
      <c r="C4" s="7" t="str">
        <f t="shared" si="0"/>
        <v>DONE</v>
      </c>
      <c r="D4" s="8">
        <v>2</v>
      </c>
      <c r="E4" s="7" t="s">
        <v>14</v>
      </c>
      <c r="F4" s="8">
        <v>1</v>
      </c>
      <c r="G4" s="8">
        <v>0</v>
      </c>
      <c r="H4" s="8">
        <f>SUMIFS(Time!C:C,Time!D:D,Tasks!D4)</f>
        <v>1.25</v>
      </c>
      <c r="I4" s="9">
        <f t="shared" ref="I4:I8" si="1">IF(G4+H4&gt;0,H4/(H4+G4),"")</f>
        <v>1</v>
      </c>
    </row>
    <row r="5" spans="2:9" x14ac:dyDescent="0.25">
      <c r="B5" s="7" t="s">
        <v>24</v>
      </c>
      <c r="C5" s="7" t="str">
        <f t="shared" si="0"/>
        <v>DONE</v>
      </c>
      <c r="D5" s="8">
        <v>3</v>
      </c>
      <c r="E5" s="7" t="s">
        <v>14</v>
      </c>
      <c r="F5" s="8">
        <v>10</v>
      </c>
      <c r="G5" s="8">
        <v>0</v>
      </c>
      <c r="H5" s="8">
        <f>SUMIFS(Time!C:C,Time!D:D,Tasks!D5)</f>
        <v>9</v>
      </c>
      <c r="I5" s="9">
        <f t="shared" si="1"/>
        <v>1</v>
      </c>
    </row>
    <row r="6" spans="2:9" x14ac:dyDescent="0.25">
      <c r="B6" s="10" t="s">
        <v>25</v>
      </c>
      <c r="C6" s="10" t="str">
        <f t="shared" si="0"/>
        <v>DONE</v>
      </c>
      <c r="D6" s="11">
        <v>4</v>
      </c>
      <c r="E6" s="10" t="s">
        <v>14</v>
      </c>
      <c r="F6" s="11">
        <v>2</v>
      </c>
      <c r="G6" s="11">
        <v>0</v>
      </c>
      <c r="H6" s="11">
        <f>SUMIFS(Time!C:C,Time!D:D,Tasks!D6)</f>
        <v>0.5</v>
      </c>
      <c r="I6" s="12">
        <f t="shared" si="1"/>
        <v>1</v>
      </c>
    </row>
    <row r="7" spans="2:9" x14ac:dyDescent="0.25">
      <c r="B7" s="10" t="s">
        <v>26</v>
      </c>
      <c r="C7" s="10" t="str">
        <f t="shared" si="0"/>
        <v>DONE</v>
      </c>
      <c r="D7" s="11">
        <v>5</v>
      </c>
      <c r="E7" s="10" t="s">
        <v>15</v>
      </c>
      <c r="F7" s="11">
        <v>1</v>
      </c>
      <c r="G7" s="11">
        <v>0</v>
      </c>
      <c r="H7" s="11">
        <f>SUMIFS(Time!C:C,Time!D:D,Tasks!D7)</f>
        <v>0.5</v>
      </c>
      <c r="I7" s="12">
        <f t="shared" si="1"/>
        <v>1</v>
      </c>
    </row>
    <row r="8" spans="2:9" x14ac:dyDescent="0.25">
      <c r="B8" s="7" t="s">
        <v>27</v>
      </c>
      <c r="C8" s="7" t="str">
        <f t="shared" si="0"/>
        <v>DONE</v>
      </c>
      <c r="D8" s="8">
        <v>6</v>
      </c>
      <c r="E8" s="7" t="s">
        <v>15</v>
      </c>
      <c r="F8" s="8">
        <v>10</v>
      </c>
      <c r="G8" s="8">
        <v>0</v>
      </c>
      <c r="H8" s="8">
        <f>SUMIFS(Time!C:C,Time!D:D,Tasks!D8)</f>
        <v>8.5</v>
      </c>
      <c r="I8" s="9">
        <f t="shared" si="1"/>
        <v>1</v>
      </c>
    </row>
    <row r="9" spans="2:9" x14ac:dyDescent="0.25">
      <c r="B9" s="7" t="s">
        <v>28</v>
      </c>
      <c r="C9" s="7" t="str">
        <f t="shared" si="0"/>
        <v>DONE</v>
      </c>
      <c r="D9" s="8">
        <v>7</v>
      </c>
      <c r="E9" s="7" t="s">
        <v>15</v>
      </c>
      <c r="F9" s="8">
        <v>2</v>
      </c>
      <c r="G9" s="8">
        <v>0</v>
      </c>
      <c r="H9" s="8">
        <f>SUMIFS(Time!C:C,Time!D:D,Tasks!D9)</f>
        <v>0.5</v>
      </c>
      <c r="I9" s="9">
        <f t="shared" ref="I9:I11" si="2">IF(G9+H9&gt;0,H9/(H9+G9),"")</f>
        <v>1</v>
      </c>
    </row>
    <row r="10" spans="2:9" x14ac:dyDescent="0.25">
      <c r="B10" s="10" t="s">
        <v>29</v>
      </c>
      <c r="C10" s="10" t="str">
        <f t="shared" si="0"/>
        <v>DONE</v>
      </c>
      <c r="D10" s="11">
        <v>8</v>
      </c>
      <c r="E10" s="10" t="s">
        <v>16</v>
      </c>
      <c r="F10" s="11">
        <v>1</v>
      </c>
      <c r="G10" s="11">
        <v>0</v>
      </c>
      <c r="H10" s="11">
        <f>SUMIFS(Time!C:C,Time!D:D,Tasks!D10)</f>
        <v>0.5</v>
      </c>
      <c r="I10" s="12">
        <f t="shared" si="2"/>
        <v>1</v>
      </c>
    </row>
    <row r="11" spans="2:9" x14ac:dyDescent="0.25">
      <c r="B11" s="10" t="s">
        <v>30</v>
      </c>
      <c r="C11" s="10" t="str">
        <f t="shared" si="0"/>
        <v>DONE</v>
      </c>
      <c r="D11" s="11">
        <v>9</v>
      </c>
      <c r="E11" s="10" t="s">
        <v>16</v>
      </c>
      <c r="F11" s="11">
        <v>10</v>
      </c>
      <c r="G11" s="11">
        <v>0</v>
      </c>
      <c r="H11" s="11">
        <f>SUMIFS(Time!C:C,Time!D:D,Tasks!D11)</f>
        <v>3</v>
      </c>
      <c r="I11" s="12">
        <f t="shared" si="2"/>
        <v>1</v>
      </c>
    </row>
    <row r="12" spans="2:9" x14ac:dyDescent="0.25">
      <c r="B12" s="7" t="s">
        <v>31</v>
      </c>
      <c r="C12" s="7" t="str">
        <f t="shared" si="0"/>
        <v>DONE</v>
      </c>
      <c r="D12" s="8">
        <v>10</v>
      </c>
      <c r="E12" s="7" t="s">
        <v>16</v>
      </c>
      <c r="F12" s="8">
        <v>2</v>
      </c>
      <c r="G12" s="8">
        <v>0</v>
      </c>
      <c r="H12" s="8">
        <f>SUMIFS(Time!C:C,Time!D:D,Tasks!D12)</f>
        <v>0.5</v>
      </c>
      <c r="I12" s="9">
        <f t="shared" ref="I12:I13" si="3">IF(G12+H12&gt;0,H12/(H12+G12),"")</f>
        <v>1</v>
      </c>
    </row>
    <row r="13" spans="2:9" x14ac:dyDescent="0.25">
      <c r="B13" s="7" t="s">
        <v>32</v>
      </c>
      <c r="C13" s="7" t="str">
        <f t="shared" si="0"/>
        <v>DONE</v>
      </c>
      <c r="D13" s="8">
        <v>11</v>
      </c>
      <c r="E13" s="7" t="s">
        <v>17</v>
      </c>
      <c r="F13" s="8">
        <v>20</v>
      </c>
      <c r="G13" s="8">
        <v>0</v>
      </c>
      <c r="H13" s="8">
        <f>SUMIFS(Time!C:C,Time!D:D,Tasks!D13)</f>
        <v>26.5</v>
      </c>
      <c r="I13" s="9">
        <f t="shared" si="3"/>
        <v>1</v>
      </c>
    </row>
    <row r="14" spans="2:9" x14ac:dyDescent="0.25">
      <c r="B14" s="10" t="s">
        <v>33</v>
      </c>
      <c r="C14" s="10" t="str">
        <f t="shared" si="0"/>
        <v>DONE</v>
      </c>
      <c r="D14" s="11">
        <v>12</v>
      </c>
      <c r="E14" s="10" t="s">
        <v>18</v>
      </c>
      <c r="F14" s="11">
        <v>10</v>
      </c>
      <c r="G14" s="11">
        <v>0</v>
      </c>
      <c r="H14" s="11">
        <f>SUMIFS(Time!C:C,Time!D:D,Tasks!D14)</f>
        <v>10</v>
      </c>
      <c r="I14" s="12">
        <f t="shared" ref="I14" si="4">IF(G14+H14&gt;0,H14/(H14+G14),"")</f>
        <v>1</v>
      </c>
    </row>
    <row r="15" spans="2:9" x14ac:dyDescent="0.25">
      <c r="B15" s="42"/>
      <c r="C15" s="42"/>
      <c r="D15" s="42"/>
      <c r="E15" s="42"/>
      <c r="F15" s="42"/>
      <c r="G15" s="42"/>
      <c r="H15" s="42"/>
      <c r="I15" s="42"/>
    </row>
    <row r="16" spans="2:9" x14ac:dyDescent="0.25">
      <c r="B16" s="10" t="s">
        <v>79</v>
      </c>
      <c r="C16" s="10" t="str">
        <f t="shared" si="0"/>
        <v>DONE</v>
      </c>
      <c r="D16" s="11">
        <v>13</v>
      </c>
      <c r="E16" s="10" t="s">
        <v>80</v>
      </c>
      <c r="F16" s="11">
        <v>1.5</v>
      </c>
      <c r="G16" s="11">
        <v>0</v>
      </c>
      <c r="H16" s="11">
        <f>SUMIFS(Time!C:C,Time!D:D,Tasks!D16)</f>
        <v>1</v>
      </c>
      <c r="I16" s="12">
        <f>IF(G16+H16&gt;0,H16/(H16+G16),0)</f>
        <v>1</v>
      </c>
    </row>
    <row r="17" spans="2:9" x14ac:dyDescent="0.25">
      <c r="B17" s="10" t="s">
        <v>77</v>
      </c>
      <c r="C17" s="10" t="str">
        <f t="shared" si="0"/>
        <v>DONE</v>
      </c>
      <c r="D17" s="11">
        <v>14</v>
      </c>
      <c r="E17" s="10" t="s">
        <v>69</v>
      </c>
      <c r="F17" s="11">
        <v>4</v>
      </c>
      <c r="G17" s="11">
        <v>0</v>
      </c>
      <c r="H17" s="11">
        <f>SUMIFS(Time!C:C,Time!D:D,Tasks!D17)</f>
        <v>0.5</v>
      </c>
      <c r="I17" s="12">
        <f t="shared" ref="I17:I20" si="5">IF(G17+H17&gt;0,H17/(H17+G17),0)</f>
        <v>1</v>
      </c>
    </row>
    <row r="18" spans="2:9" x14ac:dyDescent="0.25">
      <c r="B18" s="7" t="s">
        <v>78</v>
      </c>
      <c r="C18" s="7" t="str">
        <f t="shared" si="0"/>
        <v>DONE</v>
      </c>
      <c r="D18" s="8">
        <v>15</v>
      </c>
      <c r="E18" s="7" t="s">
        <v>69</v>
      </c>
      <c r="F18" s="8">
        <v>1</v>
      </c>
      <c r="G18" s="8">
        <v>0</v>
      </c>
      <c r="H18" s="8">
        <f>SUMIFS(Time!C:C,Time!D:D,Tasks!D18)</f>
        <v>0.2</v>
      </c>
      <c r="I18" s="9">
        <f t="shared" si="5"/>
        <v>1</v>
      </c>
    </row>
    <row r="19" spans="2:9" x14ac:dyDescent="0.25">
      <c r="B19" s="7" t="s">
        <v>81</v>
      </c>
      <c r="C19" s="7" t="str">
        <f t="shared" si="0"/>
        <v>DONE</v>
      </c>
      <c r="D19" s="8">
        <v>16</v>
      </c>
      <c r="E19" s="7" t="s">
        <v>70</v>
      </c>
      <c r="F19" s="8">
        <v>4</v>
      </c>
      <c r="G19" s="8">
        <v>0</v>
      </c>
      <c r="H19" s="8">
        <f>SUMIFS(Time!C:C,Time!D:D,Tasks!D19)</f>
        <v>0.5</v>
      </c>
      <c r="I19" s="9">
        <f t="shared" si="5"/>
        <v>1</v>
      </c>
    </row>
    <row r="20" spans="2:9" x14ac:dyDescent="0.25">
      <c r="B20" s="10" t="s">
        <v>82</v>
      </c>
      <c r="C20" s="10" t="str">
        <f t="shared" si="0"/>
        <v>DONE</v>
      </c>
      <c r="D20" s="11">
        <v>17</v>
      </c>
      <c r="E20" s="10" t="s">
        <v>70</v>
      </c>
      <c r="F20" s="11">
        <v>1</v>
      </c>
      <c r="G20" s="11">
        <v>0</v>
      </c>
      <c r="H20" s="11">
        <f>SUMIFS(Time!C:C,Time!D:D,Tasks!D20)</f>
        <v>0.2</v>
      </c>
      <c r="I20" s="12">
        <f t="shared" si="5"/>
        <v>1</v>
      </c>
    </row>
    <row r="21" spans="2:9" x14ac:dyDescent="0.25">
      <c r="B21" s="10" t="s">
        <v>83</v>
      </c>
      <c r="C21" s="10" t="str">
        <f t="shared" si="0"/>
        <v>DONE</v>
      </c>
      <c r="D21" s="11">
        <v>18</v>
      </c>
      <c r="E21" s="10" t="s">
        <v>71</v>
      </c>
      <c r="F21" s="11">
        <v>1</v>
      </c>
      <c r="G21" s="11">
        <v>0</v>
      </c>
      <c r="H21" s="11">
        <f>SUMIFS(Time!C:C,Time!D:D,Tasks!D21)</f>
        <v>0.5</v>
      </c>
      <c r="I21" s="12">
        <f t="shared" ref="I21:I27" si="6">IF(G21+H21&gt;0,H21/(H21+G21),0)</f>
        <v>1</v>
      </c>
    </row>
    <row r="22" spans="2:9" x14ac:dyDescent="0.25">
      <c r="B22" s="7" t="s">
        <v>84</v>
      </c>
      <c r="C22" s="7" t="str">
        <f t="shared" si="0"/>
        <v>DONE</v>
      </c>
      <c r="D22" s="8">
        <v>19</v>
      </c>
      <c r="E22" s="7" t="s">
        <v>71</v>
      </c>
      <c r="F22" s="8">
        <v>8</v>
      </c>
      <c r="G22" s="8">
        <v>0</v>
      </c>
      <c r="H22" s="8">
        <f>SUMIFS(Time!C:C,Time!D:D,Tasks!D22)</f>
        <v>4.5</v>
      </c>
      <c r="I22" s="9">
        <f t="shared" si="6"/>
        <v>1</v>
      </c>
    </row>
    <row r="23" spans="2:9" x14ac:dyDescent="0.25">
      <c r="B23" s="7" t="s">
        <v>85</v>
      </c>
      <c r="C23" s="7" t="str">
        <f t="shared" si="0"/>
        <v>DONE</v>
      </c>
      <c r="D23" s="8">
        <v>20</v>
      </c>
      <c r="E23" s="7" t="s">
        <v>71</v>
      </c>
      <c r="F23" s="8">
        <v>1</v>
      </c>
      <c r="G23" s="8">
        <v>0</v>
      </c>
      <c r="H23" s="8">
        <f>SUMIFS(Time!C:C,Time!D:D,Tasks!D23)</f>
        <v>1</v>
      </c>
      <c r="I23" s="9">
        <f t="shared" si="6"/>
        <v>1</v>
      </c>
    </row>
    <row r="24" spans="2:9" x14ac:dyDescent="0.25">
      <c r="B24" s="10" t="s">
        <v>86</v>
      </c>
      <c r="C24" s="10" t="str">
        <f t="shared" si="0"/>
        <v>DONE</v>
      </c>
      <c r="D24" s="11">
        <v>21</v>
      </c>
      <c r="E24" s="10" t="s">
        <v>72</v>
      </c>
      <c r="F24" s="11">
        <v>2</v>
      </c>
      <c r="G24" s="11">
        <v>0</v>
      </c>
      <c r="H24" s="11">
        <f>SUMIFS(Time!C:C,Time!D:D,Tasks!D24)</f>
        <v>1</v>
      </c>
      <c r="I24" s="12">
        <f t="shared" si="6"/>
        <v>1</v>
      </c>
    </row>
    <row r="25" spans="2:9" x14ac:dyDescent="0.25">
      <c r="B25" s="10" t="s">
        <v>87</v>
      </c>
      <c r="C25" s="10" t="str">
        <f t="shared" si="0"/>
        <v>DONE</v>
      </c>
      <c r="D25" s="11">
        <v>22</v>
      </c>
      <c r="E25" s="10" t="s">
        <v>72</v>
      </c>
      <c r="F25" s="11">
        <v>10</v>
      </c>
      <c r="G25" s="11">
        <v>0</v>
      </c>
      <c r="H25" s="11">
        <f>SUMIFS(Time!C:C,Time!D:D,Tasks!D25)</f>
        <v>11.5</v>
      </c>
      <c r="I25" s="12">
        <f t="shared" si="6"/>
        <v>1</v>
      </c>
    </row>
    <row r="26" spans="2:9" x14ac:dyDescent="0.25">
      <c r="B26" s="7" t="s">
        <v>88</v>
      </c>
      <c r="C26" s="7" t="str">
        <f t="shared" si="0"/>
        <v>DONE</v>
      </c>
      <c r="D26" s="8">
        <v>23</v>
      </c>
      <c r="E26" s="7" t="s">
        <v>72</v>
      </c>
      <c r="F26" s="8">
        <v>1</v>
      </c>
      <c r="G26" s="8">
        <v>0</v>
      </c>
      <c r="H26" s="8">
        <f>SUMIFS(Time!C:C,Time!D:D,Tasks!D26)</f>
        <v>1.5</v>
      </c>
      <c r="I26" s="9">
        <f t="shared" si="6"/>
        <v>1</v>
      </c>
    </row>
    <row r="27" spans="2:9" x14ac:dyDescent="0.25">
      <c r="B27" s="7" t="s">
        <v>89</v>
      </c>
      <c r="C27" s="7" t="str">
        <f t="shared" si="0"/>
        <v>DONE</v>
      </c>
      <c r="D27" s="8">
        <v>24</v>
      </c>
      <c r="E27" s="7" t="s">
        <v>73</v>
      </c>
      <c r="F27" s="8">
        <v>2</v>
      </c>
      <c r="G27" s="8">
        <v>0</v>
      </c>
      <c r="H27" s="8">
        <f>SUMIFS(Time!C:C,Time!D:D,Tasks!D27)</f>
        <v>1</v>
      </c>
      <c r="I27" s="9">
        <f t="shared" si="6"/>
        <v>1</v>
      </c>
    </row>
    <row r="28" spans="2:9" x14ac:dyDescent="0.25">
      <c r="B28" s="10" t="s">
        <v>90</v>
      </c>
      <c r="C28" s="10" t="str">
        <f t="shared" si="0"/>
        <v>DONE</v>
      </c>
      <c r="D28" s="11">
        <v>25</v>
      </c>
      <c r="E28" s="10" t="s">
        <v>73</v>
      </c>
      <c r="F28" s="11">
        <v>6</v>
      </c>
      <c r="G28" s="11">
        <v>0</v>
      </c>
      <c r="H28" s="11">
        <f>SUMIFS(Time!C:C,Time!D:D,Tasks!D28)</f>
        <v>4</v>
      </c>
      <c r="I28" s="12">
        <f t="shared" ref="I28:I33" si="7">IF(G28+H28&gt;0,H28/(H28+G28),0)</f>
        <v>1</v>
      </c>
    </row>
    <row r="29" spans="2:9" x14ac:dyDescent="0.25">
      <c r="B29" s="10" t="s">
        <v>91</v>
      </c>
      <c r="C29" s="10" t="str">
        <f t="shared" si="0"/>
        <v>DONE</v>
      </c>
      <c r="D29" s="11">
        <v>26</v>
      </c>
      <c r="E29" s="10" t="s">
        <v>73</v>
      </c>
      <c r="F29" s="11">
        <v>1</v>
      </c>
      <c r="G29" s="11">
        <v>0</v>
      </c>
      <c r="H29" s="11">
        <f>SUMIFS(Time!C:C,Time!D:D,Tasks!D29)</f>
        <v>0.5</v>
      </c>
      <c r="I29" s="12">
        <f t="shared" si="7"/>
        <v>1</v>
      </c>
    </row>
    <row r="30" spans="2:9" x14ac:dyDescent="0.25">
      <c r="B30" s="7" t="s">
        <v>117</v>
      </c>
      <c r="C30" s="7" t="str">
        <f t="shared" si="0"/>
        <v>DONE</v>
      </c>
      <c r="D30" s="8">
        <v>27</v>
      </c>
      <c r="E30" s="7" t="s">
        <v>74</v>
      </c>
      <c r="F30" s="8">
        <v>4</v>
      </c>
      <c r="G30" s="8">
        <v>0</v>
      </c>
      <c r="H30" s="8">
        <f>SUMIFS(Time!C:C,Time!D:D,Tasks!D30)</f>
        <v>3</v>
      </c>
      <c r="I30" s="9">
        <f t="shared" si="7"/>
        <v>1</v>
      </c>
    </row>
    <row r="31" spans="2:9" x14ac:dyDescent="0.25">
      <c r="B31" s="7" t="s">
        <v>116</v>
      </c>
      <c r="C31" s="7" t="str">
        <f t="shared" si="0"/>
        <v>DONE</v>
      </c>
      <c r="D31" s="8">
        <v>28</v>
      </c>
      <c r="E31" s="7" t="s">
        <v>74</v>
      </c>
      <c r="F31" s="8">
        <v>0.5</v>
      </c>
      <c r="G31" s="8">
        <v>0</v>
      </c>
      <c r="H31" s="8">
        <f>SUMIFS(Time!C:C,Time!D:D,Tasks!D31)</f>
        <v>0.5</v>
      </c>
      <c r="I31" s="9">
        <f t="shared" si="7"/>
        <v>1</v>
      </c>
    </row>
    <row r="32" spans="2:9" x14ac:dyDescent="0.25">
      <c r="B32" s="10" t="s">
        <v>92</v>
      </c>
      <c r="C32" s="10" t="str">
        <f t="shared" si="0"/>
        <v>DONE</v>
      </c>
      <c r="D32" s="11">
        <v>29</v>
      </c>
      <c r="E32" s="10" t="s">
        <v>75</v>
      </c>
      <c r="F32" s="11">
        <v>15</v>
      </c>
      <c r="G32" s="11">
        <v>0</v>
      </c>
      <c r="H32" s="11">
        <f>SUMIFS(Time!C:C,Time!D:D,Tasks!D32)</f>
        <v>14</v>
      </c>
      <c r="I32" s="12">
        <f t="shared" si="7"/>
        <v>1</v>
      </c>
    </row>
    <row r="33" spans="2:9" x14ac:dyDescent="0.25">
      <c r="B33" s="10" t="s">
        <v>93</v>
      </c>
      <c r="C33" s="10" t="str">
        <f t="shared" si="0"/>
        <v>DONE</v>
      </c>
      <c r="D33" s="11">
        <v>30</v>
      </c>
      <c r="E33" s="10" t="s">
        <v>76</v>
      </c>
      <c r="F33" s="11">
        <v>3</v>
      </c>
      <c r="G33" s="11">
        <v>0</v>
      </c>
      <c r="H33" s="11">
        <f>SUMIFS(Time!C:C,Time!D:D,Tasks!D33)</f>
        <v>4</v>
      </c>
      <c r="I33" s="12">
        <f t="shared" si="7"/>
        <v>1</v>
      </c>
    </row>
    <row r="34" spans="2:9" x14ac:dyDescent="0.25">
      <c r="B34" s="7" t="s">
        <v>99</v>
      </c>
      <c r="C34" s="7" t="str">
        <f t="shared" si="0"/>
        <v>DONE</v>
      </c>
      <c r="D34" s="8">
        <v>31</v>
      </c>
      <c r="E34" s="7" t="s">
        <v>98</v>
      </c>
      <c r="F34" s="8">
        <v>10</v>
      </c>
      <c r="G34" s="8">
        <v>0</v>
      </c>
      <c r="H34" s="8">
        <f>SUMIFS(Time!C:C,Time!D:D,Tasks!D34)</f>
        <v>8</v>
      </c>
      <c r="I34" s="9">
        <f t="shared" ref="I34:I36" si="8">IF(G34+H34&gt;0,H34/(H34+G34),0)</f>
        <v>1</v>
      </c>
    </row>
    <row r="35" spans="2:9" x14ac:dyDescent="0.25">
      <c r="B35" s="7" t="s">
        <v>100</v>
      </c>
      <c r="C35" s="7" t="str">
        <f t="shared" si="0"/>
        <v>DONE</v>
      </c>
      <c r="D35" s="8">
        <v>32</v>
      </c>
      <c r="E35" s="7" t="s">
        <v>98</v>
      </c>
      <c r="F35" s="8">
        <v>4</v>
      </c>
      <c r="G35" s="8">
        <v>0</v>
      </c>
      <c r="H35" s="8">
        <f>SUMIFS(Time!C:C,Time!D:D,Tasks!D35)</f>
        <v>4</v>
      </c>
      <c r="I35" s="9">
        <f t="shared" si="8"/>
        <v>1</v>
      </c>
    </row>
    <row r="36" spans="2:9" x14ac:dyDescent="0.25">
      <c r="B36" s="10" t="s">
        <v>101</v>
      </c>
      <c r="C36" s="10" t="str">
        <f>IF(OR(I36=100%,G36=0),"DONE",IF(I36&gt;0,"IN PROGRESS",""))</f>
        <v>DONE</v>
      </c>
      <c r="D36" s="11">
        <v>33</v>
      </c>
      <c r="E36" s="10" t="s">
        <v>98</v>
      </c>
      <c r="F36" s="11">
        <v>0</v>
      </c>
      <c r="G36" s="11">
        <v>0</v>
      </c>
      <c r="H36" s="11">
        <f>SUMIFS(Time!C:C,Time!D:D,Tasks!D36)</f>
        <v>0</v>
      </c>
      <c r="I36" s="12">
        <f t="shared" si="8"/>
        <v>0</v>
      </c>
    </row>
    <row r="37" spans="2:9" x14ac:dyDescent="0.25">
      <c r="B37" s="42"/>
      <c r="C37" s="42"/>
      <c r="D37" s="42"/>
      <c r="E37" s="42"/>
      <c r="F37" s="42"/>
      <c r="G37" s="42"/>
      <c r="H37" s="42"/>
      <c r="I37" s="42"/>
    </row>
    <row r="38" spans="2:9" x14ac:dyDescent="0.25">
      <c r="B38" s="10" t="s">
        <v>79</v>
      </c>
      <c r="C38" s="10" t="str">
        <f t="shared" ref="C38:C57" si="9">IF(OR(I38=100%,G38=0),"DONE",IF(I38&gt;0,"IN PROGRESS",""))</f>
        <v>DONE</v>
      </c>
      <c r="D38" s="11">
        <v>34</v>
      </c>
      <c r="E38" s="10" t="s">
        <v>124</v>
      </c>
      <c r="F38" s="11">
        <v>0.5</v>
      </c>
      <c r="G38" s="11">
        <v>0</v>
      </c>
      <c r="H38" s="11">
        <f>SUMIFS(Time!C:C,Time!D:D,Tasks!D38)</f>
        <v>0.5</v>
      </c>
      <c r="I38" s="12">
        <f>IF(G38+H38&gt;0,H38/(H38+G38),0)</f>
        <v>1</v>
      </c>
    </row>
    <row r="39" spans="2:9" x14ac:dyDescent="0.25">
      <c r="B39" s="10" t="s">
        <v>125</v>
      </c>
      <c r="C39" s="10" t="str">
        <f t="shared" si="9"/>
        <v>DONE</v>
      </c>
      <c r="D39" s="11">
        <v>35</v>
      </c>
      <c r="E39" s="10" t="s">
        <v>124</v>
      </c>
      <c r="F39" s="11">
        <v>3</v>
      </c>
      <c r="G39" s="11">
        <v>0</v>
      </c>
      <c r="H39" s="11">
        <f>SUMIFS(Time!C:C,Time!D:D,Tasks!D39)</f>
        <v>5</v>
      </c>
      <c r="I39" s="12">
        <f t="shared" ref="I39:I57" si="10">IF(G39+H39&gt;0,H39/(H39+G39),0)</f>
        <v>1</v>
      </c>
    </row>
    <row r="40" spans="2:9" x14ac:dyDescent="0.25">
      <c r="B40" s="7" t="s">
        <v>126</v>
      </c>
      <c r="C40" s="7" t="str">
        <f t="shared" si="9"/>
        <v>DONE</v>
      </c>
      <c r="D40" s="8">
        <v>36</v>
      </c>
      <c r="E40" s="7" t="s">
        <v>143</v>
      </c>
      <c r="F40" s="8">
        <v>1</v>
      </c>
      <c r="G40" s="8">
        <v>0</v>
      </c>
      <c r="H40" s="8">
        <f>SUMIFS(Time!C:C,Time!D:D,Tasks!D40)</f>
        <v>0.5</v>
      </c>
      <c r="I40" s="9">
        <f t="shared" si="10"/>
        <v>1</v>
      </c>
    </row>
    <row r="41" spans="2:9" x14ac:dyDescent="0.25">
      <c r="B41" s="7" t="s">
        <v>127</v>
      </c>
      <c r="C41" s="7" t="str">
        <f t="shared" si="9"/>
        <v>DONE</v>
      </c>
      <c r="D41" s="8">
        <v>37</v>
      </c>
      <c r="E41" s="7" t="s">
        <v>143</v>
      </c>
      <c r="F41" s="8">
        <v>2</v>
      </c>
      <c r="G41" s="8">
        <v>0</v>
      </c>
      <c r="H41" s="8">
        <f>SUMIFS(Time!C:C,Time!D:D,Tasks!D41)</f>
        <v>2.5</v>
      </c>
      <c r="I41" s="9">
        <f t="shared" si="10"/>
        <v>1</v>
      </c>
    </row>
    <row r="42" spans="2:9" x14ac:dyDescent="0.25">
      <c r="B42" s="10" t="s">
        <v>128</v>
      </c>
      <c r="C42" s="10" t="str">
        <f t="shared" si="9"/>
        <v>DONE</v>
      </c>
      <c r="D42" s="11">
        <v>38</v>
      </c>
      <c r="E42" s="10" t="s">
        <v>143</v>
      </c>
      <c r="F42" s="11">
        <v>0.5</v>
      </c>
      <c r="G42" s="11">
        <v>0</v>
      </c>
      <c r="H42" s="11">
        <f>SUMIFS(Time!C:C,Time!D:D,Tasks!D42)</f>
        <v>1.5</v>
      </c>
      <c r="I42" s="12">
        <f t="shared" si="10"/>
        <v>1</v>
      </c>
    </row>
    <row r="43" spans="2:9" x14ac:dyDescent="0.25">
      <c r="B43" s="10" t="s">
        <v>129</v>
      </c>
      <c r="C43" s="10" t="str">
        <f t="shared" si="9"/>
        <v>DONE</v>
      </c>
      <c r="D43" s="11">
        <v>39</v>
      </c>
      <c r="E43" s="10" t="s">
        <v>144</v>
      </c>
      <c r="F43" s="11">
        <v>2</v>
      </c>
      <c r="G43" s="11">
        <v>0</v>
      </c>
      <c r="H43" s="11">
        <f>SUMIFS(Time!C:C,Time!D:D,Tasks!D43)</f>
        <v>0.5</v>
      </c>
      <c r="I43" s="12">
        <f t="shared" si="10"/>
        <v>1</v>
      </c>
    </row>
    <row r="44" spans="2:9" x14ac:dyDescent="0.25">
      <c r="B44" s="7" t="s">
        <v>130</v>
      </c>
      <c r="C44" s="7" t="str">
        <f t="shared" si="9"/>
        <v>DONE</v>
      </c>
      <c r="D44" s="8">
        <v>40</v>
      </c>
      <c r="E44" s="7" t="s">
        <v>144</v>
      </c>
      <c r="F44" s="8">
        <v>5</v>
      </c>
      <c r="G44" s="8">
        <v>0</v>
      </c>
      <c r="H44" s="8">
        <f>SUMIFS(Time!C:C,Time!D:D,Tasks!D44)</f>
        <v>3.5</v>
      </c>
      <c r="I44" s="9">
        <f t="shared" si="10"/>
        <v>1</v>
      </c>
    </row>
    <row r="45" spans="2:9" x14ac:dyDescent="0.25">
      <c r="B45" s="7" t="s">
        <v>131</v>
      </c>
      <c r="C45" s="7" t="str">
        <f t="shared" si="9"/>
        <v>DONE</v>
      </c>
      <c r="D45" s="8">
        <v>41</v>
      </c>
      <c r="E45" s="7" t="s">
        <v>144</v>
      </c>
      <c r="F45" s="8">
        <v>1</v>
      </c>
      <c r="G45" s="8">
        <v>0</v>
      </c>
      <c r="H45" s="8">
        <f>SUMIFS(Time!C:C,Time!D:D,Tasks!D45)</f>
        <v>3</v>
      </c>
      <c r="I45" s="9">
        <f t="shared" si="10"/>
        <v>1</v>
      </c>
    </row>
    <row r="46" spans="2:9" x14ac:dyDescent="0.25">
      <c r="B46" s="10" t="s">
        <v>132</v>
      </c>
      <c r="C46" s="10" t="str">
        <f t="shared" si="9"/>
        <v>DONE</v>
      </c>
      <c r="D46" s="11">
        <v>42</v>
      </c>
      <c r="E46" s="10" t="s">
        <v>145</v>
      </c>
      <c r="F46" s="11">
        <v>1</v>
      </c>
      <c r="G46" s="11">
        <v>0</v>
      </c>
      <c r="H46" s="11">
        <f>SUMIFS(Time!C:C,Time!D:D,Tasks!D46)</f>
        <v>1</v>
      </c>
      <c r="I46" s="12">
        <f t="shared" si="10"/>
        <v>1</v>
      </c>
    </row>
    <row r="47" spans="2:9" x14ac:dyDescent="0.25">
      <c r="B47" s="10" t="s">
        <v>133</v>
      </c>
      <c r="C47" s="10" t="str">
        <f t="shared" si="9"/>
        <v>DONE</v>
      </c>
      <c r="D47" s="11">
        <v>43</v>
      </c>
      <c r="E47" s="10" t="s">
        <v>145</v>
      </c>
      <c r="F47" s="11">
        <v>6</v>
      </c>
      <c r="G47" s="11">
        <v>0</v>
      </c>
      <c r="H47" s="11">
        <f>SUMIFS(Time!C:C,Time!D:D,Tasks!D47)</f>
        <v>4.5</v>
      </c>
      <c r="I47" s="12">
        <f t="shared" si="10"/>
        <v>1</v>
      </c>
    </row>
    <row r="48" spans="2:9" x14ac:dyDescent="0.25">
      <c r="B48" s="7" t="s">
        <v>134</v>
      </c>
      <c r="C48" s="7" t="str">
        <f t="shared" si="9"/>
        <v>DONE</v>
      </c>
      <c r="D48" s="8">
        <v>44</v>
      </c>
      <c r="E48" s="7" t="s">
        <v>145</v>
      </c>
      <c r="F48" s="8">
        <v>0.5</v>
      </c>
      <c r="G48" s="8">
        <v>0</v>
      </c>
      <c r="H48" s="8">
        <f>SUMIFS(Time!C:C,Time!D:D,Tasks!D48)</f>
        <v>0.5</v>
      </c>
      <c r="I48" s="9">
        <f t="shared" si="10"/>
        <v>1</v>
      </c>
    </row>
    <row r="49" spans="2:9" x14ac:dyDescent="0.25">
      <c r="B49" s="7" t="s">
        <v>135</v>
      </c>
      <c r="C49" s="7" t="str">
        <f t="shared" si="9"/>
        <v>DONE</v>
      </c>
      <c r="D49" s="8">
        <v>45</v>
      </c>
      <c r="E49" s="7" t="s">
        <v>146</v>
      </c>
      <c r="F49" s="8">
        <v>0.5</v>
      </c>
      <c r="G49" s="8">
        <v>0</v>
      </c>
      <c r="H49" s="8">
        <f>SUMIFS(Time!C:C,Time!D:D,Tasks!D49)</f>
        <v>0.5</v>
      </c>
      <c r="I49" s="9">
        <f t="shared" si="10"/>
        <v>1</v>
      </c>
    </row>
    <row r="50" spans="2:9" x14ac:dyDescent="0.25">
      <c r="B50" s="10" t="s">
        <v>136</v>
      </c>
      <c r="C50" s="10" t="str">
        <f t="shared" si="9"/>
        <v>DONE</v>
      </c>
      <c r="D50" s="11">
        <v>46</v>
      </c>
      <c r="E50" s="10" t="s">
        <v>146</v>
      </c>
      <c r="F50" s="11">
        <v>6</v>
      </c>
      <c r="G50" s="11">
        <v>0</v>
      </c>
      <c r="H50" s="11">
        <f>SUMIFS(Time!C:C,Time!D:D,Tasks!D50)</f>
        <v>4</v>
      </c>
      <c r="I50" s="12">
        <f t="shared" si="10"/>
        <v>1</v>
      </c>
    </row>
    <row r="51" spans="2:9" x14ac:dyDescent="0.25">
      <c r="B51" s="10" t="s">
        <v>137</v>
      </c>
      <c r="C51" s="10" t="str">
        <f t="shared" si="9"/>
        <v>DONE</v>
      </c>
      <c r="D51" s="11">
        <v>47</v>
      </c>
      <c r="E51" s="10" t="s">
        <v>146</v>
      </c>
      <c r="F51" s="11">
        <v>1</v>
      </c>
      <c r="G51" s="11">
        <v>0</v>
      </c>
      <c r="H51" s="11">
        <f>SUMIFS(Time!C:C,Time!D:D,Tasks!D51)</f>
        <v>1</v>
      </c>
      <c r="I51" s="12">
        <f t="shared" si="10"/>
        <v>1</v>
      </c>
    </row>
    <row r="52" spans="2:9" x14ac:dyDescent="0.25">
      <c r="B52" s="7" t="s">
        <v>117</v>
      </c>
      <c r="C52" s="7" t="str">
        <f t="shared" si="9"/>
        <v>DONE</v>
      </c>
      <c r="D52" s="8">
        <v>48</v>
      </c>
      <c r="E52" s="7" t="s">
        <v>149</v>
      </c>
      <c r="F52" s="8">
        <v>2</v>
      </c>
      <c r="G52" s="8">
        <v>0</v>
      </c>
      <c r="H52" s="8">
        <f>SUMIFS(Time!C:C,Time!D:D,Tasks!D52)</f>
        <v>3</v>
      </c>
      <c r="I52" s="9">
        <f t="shared" si="10"/>
        <v>1</v>
      </c>
    </row>
    <row r="53" spans="2:9" x14ac:dyDescent="0.25">
      <c r="B53" s="7" t="s">
        <v>138</v>
      </c>
      <c r="C53" s="7" t="str">
        <f t="shared" si="9"/>
        <v>DONE</v>
      </c>
      <c r="D53" s="8">
        <v>49</v>
      </c>
      <c r="E53" s="7" t="s">
        <v>149</v>
      </c>
      <c r="F53" s="8">
        <v>1</v>
      </c>
      <c r="G53" s="8">
        <v>0</v>
      </c>
      <c r="H53" s="8">
        <f>SUMIFS(Time!C:C,Time!D:D,Tasks!D53)</f>
        <v>1</v>
      </c>
      <c r="I53" s="9">
        <f t="shared" si="10"/>
        <v>1</v>
      </c>
    </row>
    <row r="54" spans="2:9" x14ac:dyDescent="0.25">
      <c r="B54" s="10" t="s">
        <v>139</v>
      </c>
      <c r="C54" s="10" t="str">
        <f t="shared" si="9"/>
        <v>DONE</v>
      </c>
      <c r="D54" s="11">
        <v>50</v>
      </c>
      <c r="E54" s="10" t="s">
        <v>149</v>
      </c>
      <c r="F54" s="11">
        <v>1.5</v>
      </c>
      <c r="G54" s="11">
        <v>0</v>
      </c>
      <c r="H54" s="11">
        <f>SUMIFS(Time!C:C,Time!D:D,Tasks!D54)</f>
        <v>1</v>
      </c>
      <c r="I54" s="12">
        <f t="shared" si="10"/>
        <v>1</v>
      </c>
    </row>
    <row r="55" spans="2:9" x14ac:dyDescent="0.25">
      <c r="B55" s="10" t="s">
        <v>140</v>
      </c>
      <c r="C55" s="10" t="str">
        <f t="shared" si="9"/>
        <v>DONE</v>
      </c>
      <c r="D55" s="11">
        <v>51</v>
      </c>
      <c r="E55" s="10" t="s">
        <v>141</v>
      </c>
      <c r="F55" s="11">
        <v>4</v>
      </c>
      <c r="G55" s="11">
        <v>0</v>
      </c>
      <c r="H55" s="11">
        <f>SUMIFS(Time!C:C,Time!D:D,Tasks!D55)</f>
        <v>0</v>
      </c>
      <c r="I55" s="12">
        <f t="shared" si="10"/>
        <v>0</v>
      </c>
    </row>
    <row r="56" spans="2:9" x14ac:dyDescent="0.25">
      <c r="B56" s="7" t="s">
        <v>141</v>
      </c>
      <c r="C56" s="7" t="str">
        <f t="shared" si="9"/>
        <v>DONE</v>
      </c>
      <c r="D56" s="8">
        <v>52</v>
      </c>
      <c r="E56" s="7" t="s">
        <v>141</v>
      </c>
      <c r="F56" s="8">
        <v>20</v>
      </c>
      <c r="G56" s="8">
        <v>0</v>
      </c>
      <c r="H56" s="8">
        <f>SUMIFS(Time!C:C,Time!D:D,Tasks!D56)</f>
        <v>22</v>
      </c>
      <c r="I56" s="9">
        <f t="shared" si="10"/>
        <v>1</v>
      </c>
    </row>
    <row r="57" spans="2:9" x14ac:dyDescent="0.25">
      <c r="B57" s="7" t="s">
        <v>142</v>
      </c>
      <c r="C57" s="7" t="str">
        <f t="shared" si="9"/>
        <v>DONE</v>
      </c>
      <c r="D57" s="8">
        <v>53</v>
      </c>
      <c r="E57" s="7" t="s">
        <v>147</v>
      </c>
      <c r="F57" s="8">
        <v>3</v>
      </c>
      <c r="G57" s="8">
        <v>0</v>
      </c>
      <c r="H57" s="8">
        <f>SUMIFS(Time!C:C,Time!D:D,Tasks!D57)</f>
        <v>3.5</v>
      </c>
      <c r="I57" s="9">
        <f t="shared" si="10"/>
        <v>1</v>
      </c>
    </row>
  </sheetData>
  <autoFilter ref="B1:I1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78"/>
  <sheetViews>
    <sheetView topLeftCell="A61" workbookViewId="0">
      <selection activeCell="I57" sqref="I57"/>
    </sheetView>
  </sheetViews>
  <sheetFormatPr defaultRowHeight="15" x14ac:dyDescent="0.25"/>
  <cols>
    <col min="1" max="1" width="3.7109375" customWidth="1"/>
    <col min="2" max="2" width="26.140625" bestFit="1" customWidth="1"/>
    <col min="3" max="3" width="11.85546875" customWidth="1"/>
    <col min="4" max="4" width="11.7109375" customWidth="1"/>
    <col min="5" max="5" width="10.42578125" customWidth="1"/>
    <col min="7" max="7" width="11.28515625" customWidth="1"/>
    <col min="8" max="8" width="10.5703125" customWidth="1"/>
    <col min="9" max="9" width="10.85546875" customWidth="1"/>
    <col min="10" max="10" width="9.85546875" customWidth="1"/>
    <col min="11" max="11" width="9.7109375" customWidth="1"/>
    <col min="12" max="12" width="11.85546875" customWidth="1"/>
    <col min="13" max="13" width="9.42578125" customWidth="1"/>
  </cols>
  <sheetData>
    <row r="1" spans="2:14" ht="18" customHeight="1" thickBot="1" x14ac:dyDescent="0.3"/>
    <row r="2" spans="2:14" ht="35.25" customHeight="1" thickBot="1" x14ac:dyDescent="0.3">
      <c r="B2" s="50" t="s">
        <v>34</v>
      </c>
      <c r="C2" s="51"/>
      <c r="D2" s="51"/>
      <c r="E2" s="52"/>
      <c r="G2" s="50" t="s">
        <v>34</v>
      </c>
      <c r="H2" s="51"/>
      <c r="I2" s="51"/>
      <c r="J2" s="51"/>
      <c r="K2" s="51"/>
      <c r="L2" s="51"/>
      <c r="M2" s="51"/>
      <c r="N2" s="52"/>
    </row>
    <row r="3" spans="2:14" ht="31.5" customHeight="1" x14ac:dyDescent="0.25">
      <c r="B3" s="17" t="s">
        <v>13</v>
      </c>
      <c r="C3" s="18" t="s">
        <v>8</v>
      </c>
      <c r="D3" s="18" t="s">
        <v>9</v>
      </c>
      <c r="E3" s="19" t="s">
        <v>10</v>
      </c>
      <c r="G3" s="23" t="s">
        <v>39</v>
      </c>
      <c r="H3" s="24" t="s">
        <v>40</v>
      </c>
      <c r="I3" s="24" t="s">
        <v>41</v>
      </c>
      <c r="J3" s="24" t="s">
        <v>42</v>
      </c>
      <c r="K3" s="25" t="s">
        <v>43</v>
      </c>
      <c r="L3" s="24" t="s">
        <v>44</v>
      </c>
      <c r="M3" s="24" t="s">
        <v>45</v>
      </c>
      <c r="N3" s="26" t="s">
        <v>46</v>
      </c>
    </row>
    <row r="4" spans="2:14" ht="15.75" thickBot="1" x14ac:dyDescent="0.3">
      <c r="B4" s="2" t="s">
        <v>11</v>
      </c>
      <c r="C4" s="1">
        <f>SUMIFS(Tasks!H:H,Tasks!E:E,B4)</f>
        <v>3.5</v>
      </c>
      <c r="D4" s="1">
        <f>SUMIFS(Tasks!G:G,Tasks!E:E,B4)</f>
        <v>0</v>
      </c>
      <c r="E4" s="3">
        <f>IF(D4+C4&gt;0,C4/(C4+D4),0)</f>
        <v>1</v>
      </c>
      <c r="G4" s="30">
        <v>42527</v>
      </c>
      <c r="H4" s="31">
        <v>42580</v>
      </c>
      <c r="I4" s="31">
        <v>42580</v>
      </c>
      <c r="J4" s="28">
        <f>H4-G4</f>
        <v>53</v>
      </c>
      <c r="K4" s="28">
        <f>I4-H4</f>
        <v>0</v>
      </c>
      <c r="L4" s="29">
        <f>J4/(J4+K4)</f>
        <v>1</v>
      </c>
      <c r="M4" s="32">
        <f>E13-L4</f>
        <v>0</v>
      </c>
      <c r="N4" s="27">
        <f>M4*(J4+K4)</f>
        <v>0</v>
      </c>
    </row>
    <row r="5" spans="2:14" x14ac:dyDescent="0.25">
      <c r="B5" s="2" t="s">
        <v>6</v>
      </c>
      <c r="C5" s="1">
        <f>SUMIFS(Tasks!H:H,Tasks!E:E,B5)</f>
        <v>9</v>
      </c>
      <c r="D5" s="1">
        <f>SUMIFS(Tasks!G:G,Tasks!E:E,B5)</f>
        <v>0</v>
      </c>
      <c r="E5" s="3">
        <f t="shared" ref="E5:E11" si="0">IF(D5+C5&gt;0,C5/(C5+D5),0)</f>
        <v>1</v>
      </c>
    </row>
    <row r="6" spans="2:14" x14ac:dyDescent="0.25">
      <c r="B6" s="20" t="s">
        <v>14</v>
      </c>
      <c r="C6" s="21">
        <f>SUMIFS(Tasks!H:H,Tasks!E:E,B6)</f>
        <v>10.75</v>
      </c>
      <c r="D6" s="21">
        <f>SUMIFS(Tasks!G:G,Tasks!E:E,B6)</f>
        <v>0</v>
      </c>
      <c r="E6" s="22">
        <f t="shared" si="0"/>
        <v>1</v>
      </c>
    </row>
    <row r="7" spans="2:14" x14ac:dyDescent="0.25">
      <c r="B7" s="20" t="s">
        <v>15</v>
      </c>
      <c r="C7" s="21">
        <f>SUMIFS(Tasks!H:H,Tasks!E:E,B7)</f>
        <v>9.5</v>
      </c>
      <c r="D7" s="21">
        <f>SUMIFS(Tasks!G:G,Tasks!E:E,B7)</f>
        <v>0</v>
      </c>
      <c r="E7" s="22">
        <f t="shared" si="0"/>
        <v>1</v>
      </c>
    </row>
    <row r="8" spans="2:14" x14ac:dyDescent="0.25">
      <c r="B8" s="2" t="s">
        <v>16</v>
      </c>
      <c r="C8" s="1">
        <f>SUMIFS(Tasks!H:H,Tasks!E:E,B8)</f>
        <v>4</v>
      </c>
      <c r="D8" s="1">
        <f>SUMIFS(Tasks!G:G,Tasks!E:E,B8)</f>
        <v>0</v>
      </c>
      <c r="E8" s="3">
        <f t="shared" si="0"/>
        <v>1</v>
      </c>
    </row>
    <row r="9" spans="2:14" x14ac:dyDescent="0.25">
      <c r="B9" s="2" t="s">
        <v>17</v>
      </c>
      <c r="C9" s="1">
        <f>SUMIFS(Tasks!H:H,Tasks!E:E,B9)</f>
        <v>26.5</v>
      </c>
      <c r="D9" s="1">
        <f>SUMIFS(Tasks!G:G,Tasks!E:E,B9)</f>
        <v>0</v>
      </c>
      <c r="E9" s="3">
        <f t="shared" si="0"/>
        <v>1</v>
      </c>
    </row>
    <row r="10" spans="2:14" x14ac:dyDescent="0.25">
      <c r="B10" s="20" t="s">
        <v>18</v>
      </c>
      <c r="C10" s="21">
        <f>SUMIFS(Tasks!H:H,Tasks!E:E,B10)</f>
        <v>10</v>
      </c>
      <c r="D10" s="21">
        <f>SUMIFS(Tasks!G:G,Tasks!E:E,B10)</f>
        <v>0</v>
      </c>
      <c r="E10" s="22">
        <f t="shared" si="0"/>
        <v>1</v>
      </c>
    </row>
    <row r="11" spans="2:14" x14ac:dyDescent="0.25">
      <c r="B11" s="20" t="s">
        <v>19</v>
      </c>
      <c r="C11" s="21">
        <f>SUMIFS(Tasks!H:H,Tasks!E:E,B11)</f>
        <v>0</v>
      </c>
      <c r="D11" s="21">
        <f>SUMIFS(Tasks!G:G,Tasks!E:E,B11)</f>
        <v>0</v>
      </c>
      <c r="E11" s="22">
        <f t="shared" si="0"/>
        <v>0</v>
      </c>
    </row>
    <row r="12" spans="2:14" ht="6" customHeight="1" x14ac:dyDescent="0.25">
      <c r="B12" s="47"/>
      <c r="C12" s="48"/>
      <c r="D12" s="48"/>
      <c r="E12" s="49"/>
    </row>
    <row r="13" spans="2:14" ht="16.5" thickBot="1" x14ac:dyDescent="0.3">
      <c r="B13" s="4" t="s">
        <v>20</v>
      </c>
      <c r="C13" s="5">
        <f>SUM(C4:C11)</f>
        <v>73.25</v>
      </c>
      <c r="D13" s="5">
        <f t="shared" ref="D13" si="1">SUM(D4:D11)</f>
        <v>0</v>
      </c>
      <c r="E13" s="6">
        <f>IF(D13+C13&gt;0,C13/(C13+D13),0)</f>
        <v>1</v>
      </c>
    </row>
    <row r="16" spans="2:14" ht="15.75" thickBot="1" x14ac:dyDescent="0.3"/>
    <row r="17" spans="2:14" ht="40.5" customHeight="1" thickBot="1" x14ac:dyDescent="0.3">
      <c r="B17" s="50" t="s">
        <v>68</v>
      </c>
      <c r="C17" s="51"/>
      <c r="D17" s="51"/>
      <c r="E17" s="52"/>
      <c r="G17" s="50" t="s">
        <v>68</v>
      </c>
      <c r="H17" s="51"/>
      <c r="I17" s="51"/>
      <c r="J17" s="51"/>
      <c r="K17" s="51"/>
      <c r="L17" s="51"/>
      <c r="M17" s="51"/>
      <c r="N17" s="52"/>
    </row>
    <row r="18" spans="2:14" ht="31.5" x14ac:dyDescent="0.25">
      <c r="B18" s="17" t="s">
        <v>13</v>
      </c>
      <c r="C18" s="18" t="s">
        <v>8</v>
      </c>
      <c r="D18" s="18" t="s">
        <v>9</v>
      </c>
      <c r="E18" s="19" t="s">
        <v>10</v>
      </c>
      <c r="G18" s="23" t="s">
        <v>39</v>
      </c>
      <c r="H18" s="24" t="s">
        <v>40</v>
      </c>
      <c r="I18" s="24" t="s">
        <v>41</v>
      </c>
      <c r="J18" s="24" t="s">
        <v>42</v>
      </c>
      <c r="K18" s="25" t="s">
        <v>43</v>
      </c>
      <c r="L18" s="24" t="s">
        <v>44</v>
      </c>
      <c r="M18" s="24" t="s">
        <v>45</v>
      </c>
      <c r="N18" s="26" t="s">
        <v>46</v>
      </c>
    </row>
    <row r="19" spans="2:14" ht="15.75" thickBot="1" x14ac:dyDescent="0.3">
      <c r="B19" s="2" t="s">
        <v>80</v>
      </c>
      <c r="C19" s="1">
        <f>SUMIFS(Tasks!H:H,Tasks!E:E,B19)</f>
        <v>1</v>
      </c>
      <c r="D19" s="1">
        <f>SUMIFS(Tasks!G:G,Tasks!E:E,B19)</f>
        <v>0</v>
      </c>
      <c r="E19" s="3">
        <f>IF(D19+C19&gt;0,C19/(C19+D19),0)</f>
        <v>1</v>
      </c>
      <c r="G19" s="30">
        <v>42604</v>
      </c>
      <c r="H19" s="31">
        <v>42662</v>
      </c>
      <c r="I19" s="31">
        <v>42662</v>
      </c>
      <c r="J19" s="28">
        <f>H19-G19</f>
        <v>58</v>
      </c>
      <c r="K19" s="28">
        <f>I19-H19</f>
        <v>0</v>
      </c>
      <c r="L19" s="29">
        <f>J19/(J19+K19)</f>
        <v>1</v>
      </c>
      <c r="M19" s="32">
        <f>E30-L19</f>
        <v>0</v>
      </c>
      <c r="N19" s="27">
        <f>M19*(J19+K19)</f>
        <v>0</v>
      </c>
    </row>
    <row r="20" spans="2:14" x14ac:dyDescent="0.25">
      <c r="B20" s="2" t="s">
        <v>69</v>
      </c>
      <c r="C20" s="1">
        <f>SUMIFS(Tasks!H:H,Tasks!E:E,B20)</f>
        <v>0.7</v>
      </c>
      <c r="D20" s="1">
        <f>SUMIFS(Tasks!G:G,Tasks!E:E,B20)</f>
        <v>0</v>
      </c>
      <c r="E20" s="3">
        <f>IF(D20+C20&gt;0,C20/(C20+D20),0)</f>
        <v>1</v>
      </c>
    </row>
    <row r="21" spans="2:14" x14ac:dyDescent="0.25">
      <c r="B21" s="20" t="s">
        <v>70</v>
      </c>
      <c r="C21" s="21">
        <f>SUMIFS(Tasks!H:H,Tasks!E:E,B21)</f>
        <v>0.7</v>
      </c>
      <c r="D21" s="21">
        <f>SUMIFS(Tasks!G:G,Tasks!E:E,B21)</f>
        <v>0</v>
      </c>
      <c r="E21" s="22">
        <f t="shared" ref="E21:E25" si="2">IF(D21+C21&gt;0,C21/(C21+D21),0)</f>
        <v>1</v>
      </c>
    </row>
    <row r="22" spans="2:14" x14ac:dyDescent="0.25">
      <c r="B22" s="20" t="s">
        <v>71</v>
      </c>
      <c r="C22" s="21">
        <f>SUMIFS(Tasks!H:H,Tasks!E:E,B22)</f>
        <v>6</v>
      </c>
      <c r="D22" s="21">
        <f>SUMIFS(Tasks!G:G,Tasks!E:E,B22)</f>
        <v>0</v>
      </c>
      <c r="E22" s="22">
        <f t="shared" si="2"/>
        <v>1</v>
      </c>
    </row>
    <row r="23" spans="2:14" x14ac:dyDescent="0.25">
      <c r="B23" s="2" t="s">
        <v>72</v>
      </c>
      <c r="C23" s="1">
        <f>SUMIFS(Tasks!H:H,Tasks!E:E,B23)</f>
        <v>14</v>
      </c>
      <c r="D23" s="1">
        <f>SUMIFS(Tasks!G:G,Tasks!E:E,B23)</f>
        <v>0</v>
      </c>
      <c r="E23" s="3">
        <f t="shared" si="2"/>
        <v>1</v>
      </c>
    </row>
    <row r="24" spans="2:14" x14ac:dyDescent="0.25">
      <c r="B24" s="2" t="s">
        <v>73</v>
      </c>
      <c r="C24" s="1">
        <f>SUMIFS(Tasks!H:H,Tasks!E:E,B24)</f>
        <v>5.5</v>
      </c>
      <c r="D24" s="1">
        <f>SUMIFS(Tasks!G:G,Tasks!E:E,B24)</f>
        <v>0</v>
      </c>
      <c r="E24" s="3">
        <f t="shared" si="2"/>
        <v>1</v>
      </c>
    </row>
    <row r="25" spans="2:14" x14ac:dyDescent="0.25">
      <c r="B25" s="20" t="s">
        <v>74</v>
      </c>
      <c r="C25" s="21">
        <f>SUMIFS(Tasks!H:H,Tasks!E:E,B25)</f>
        <v>3.5</v>
      </c>
      <c r="D25" s="21">
        <f>SUMIFS(Tasks!G:G,Tasks!E:E,B25)</f>
        <v>0</v>
      </c>
      <c r="E25" s="22">
        <f t="shared" si="2"/>
        <v>1</v>
      </c>
    </row>
    <row r="26" spans="2:14" x14ac:dyDescent="0.25">
      <c r="B26" s="20" t="s">
        <v>75</v>
      </c>
      <c r="C26" s="21">
        <f>SUMIFS(Tasks!H:H,Tasks!E:E,B26)</f>
        <v>14</v>
      </c>
      <c r="D26" s="21">
        <f>SUMIFS(Tasks!G:G,Tasks!E:E,B26)</f>
        <v>0</v>
      </c>
      <c r="E26" s="22">
        <f t="shared" ref="E26:E28" si="3">IF(D26+C26&gt;0,C26/(C26+D26),0)</f>
        <v>1</v>
      </c>
    </row>
    <row r="27" spans="2:14" x14ac:dyDescent="0.25">
      <c r="B27" s="2" t="s">
        <v>76</v>
      </c>
      <c r="C27" s="1">
        <f>SUMIFS(Tasks!H:H,Tasks!E:E,B27)</f>
        <v>4</v>
      </c>
      <c r="D27" s="1">
        <f>SUMIFS(Tasks!G:G,Tasks!E:E,B27)</f>
        <v>0</v>
      </c>
      <c r="E27" s="3">
        <f t="shared" ref="E27" si="4">IF(D27+C27&gt;0,C27/(C27+D27),0)</f>
        <v>1</v>
      </c>
    </row>
    <row r="28" spans="2:14" x14ac:dyDescent="0.25">
      <c r="B28" s="2" t="s">
        <v>98</v>
      </c>
      <c r="C28" s="1">
        <f>SUMIFS(Tasks!H:H,Tasks!E:E,B28)</f>
        <v>12</v>
      </c>
      <c r="D28" s="1">
        <f>SUMIFS(Tasks!G:G,Tasks!E:E,B28)</f>
        <v>0</v>
      </c>
      <c r="E28" s="3">
        <f t="shared" si="3"/>
        <v>1</v>
      </c>
    </row>
    <row r="29" spans="2:14" ht="3.75" customHeight="1" x14ac:dyDescent="0.25">
      <c r="B29" s="47"/>
      <c r="C29" s="48"/>
      <c r="D29" s="48"/>
      <c r="E29" s="49"/>
    </row>
    <row r="30" spans="2:14" ht="16.5" thickBot="1" x14ac:dyDescent="0.3">
      <c r="B30" s="4" t="s">
        <v>20</v>
      </c>
      <c r="C30" s="5">
        <f>SUM(C19:C28)</f>
        <v>61.4</v>
      </c>
      <c r="D30" s="5">
        <f>SUM(D19:D28)</f>
        <v>0</v>
      </c>
      <c r="E30" s="6">
        <f>IF(D30+C30&gt;0,C30/(C30+D30),0)</f>
        <v>1</v>
      </c>
    </row>
    <row r="33" spans="2:14" ht="15.75" thickBot="1" x14ac:dyDescent="0.3"/>
    <row r="34" spans="2:14" ht="40.5" customHeight="1" thickBot="1" x14ac:dyDescent="0.3">
      <c r="B34" s="50" t="s">
        <v>148</v>
      </c>
      <c r="C34" s="51"/>
      <c r="D34" s="51"/>
      <c r="E34" s="52"/>
      <c r="G34" s="50" t="s">
        <v>148</v>
      </c>
      <c r="H34" s="51"/>
      <c r="I34" s="51"/>
      <c r="J34" s="51"/>
      <c r="K34" s="51"/>
      <c r="L34" s="51"/>
      <c r="M34" s="51"/>
      <c r="N34" s="52"/>
    </row>
    <row r="35" spans="2:14" ht="31.5" x14ac:dyDescent="0.25">
      <c r="B35" s="17" t="s">
        <v>13</v>
      </c>
      <c r="C35" s="18" t="s">
        <v>8</v>
      </c>
      <c r="D35" s="18" t="s">
        <v>9</v>
      </c>
      <c r="E35" s="19" t="s">
        <v>10</v>
      </c>
      <c r="G35" s="23" t="s">
        <v>39</v>
      </c>
      <c r="H35" s="24" t="s">
        <v>40</v>
      </c>
      <c r="I35" s="24" t="s">
        <v>41</v>
      </c>
      <c r="J35" s="24" t="s">
        <v>42</v>
      </c>
      <c r="K35" s="25" t="s">
        <v>43</v>
      </c>
      <c r="L35" s="24" t="s">
        <v>44</v>
      </c>
      <c r="M35" s="24" t="s">
        <v>45</v>
      </c>
      <c r="N35" s="26" t="s">
        <v>46</v>
      </c>
    </row>
    <row r="36" spans="2:14" ht="15.75" thickBot="1" x14ac:dyDescent="0.3">
      <c r="B36" s="2" t="s">
        <v>124</v>
      </c>
      <c r="C36" s="1">
        <f>SUMIFS(Tasks!H:H,Tasks!E:E,B36)</f>
        <v>5.5</v>
      </c>
      <c r="D36" s="1">
        <f>SUMIFS(Tasks!G:G,Tasks!E:E,B36)</f>
        <v>0</v>
      </c>
      <c r="E36" s="3">
        <f>IF(D36+C36&gt;0,C36/(C36+D36),0)</f>
        <v>1</v>
      </c>
      <c r="G36" s="30">
        <v>42662</v>
      </c>
      <c r="H36" s="31">
        <f ca="1">TODAY()</f>
        <v>42714</v>
      </c>
      <c r="I36" s="31">
        <v>42717</v>
      </c>
      <c r="J36" s="28">
        <f ca="1">H36-G36</f>
        <v>52</v>
      </c>
      <c r="K36" s="28">
        <f ca="1">I36-H36</f>
        <v>3</v>
      </c>
      <c r="L36" s="29">
        <f ca="1">J36/(J36+K36)</f>
        <v>0.94545454545454544</v>
      </c>
      <c r="M36" s="32">
        <f ca="1">E45-L36</f>
        <v>5.4545454545454564E-2</v>
      </c>
      <c r="N36" s="27">
        <f ca="1">M36*(J36+K36)</f>
        <v>3.0000000000000009</v>
      </c>
    </row>
    <row r="37" spans="2:14" x14ac:dyDescent="0.25">
      <c r="B37" s="2" t="s">
        <v>143</v>
      </c>
      <c r="C37" s="1">
        <f>SUMIFS(Tasks!H:H,Tasks!E:E,B37)</f>
        <v>4.5</v>
      </c>
      <c r="D37" s="1">
        <f>SUMIFS(Tasks!G:G,Tasks!E:E,B37)</f>
        <v>0</v>
      </c>
      <c r="E37" s="3">
        <f>IF(D37+C37&gt;0,C37/(C37+D37),0)</f>
        <v>1</v>
      </c>
    </row>
    <row r="38" spans="2:14" x14ac:dyDescent="0.25">
      <c r="B38" s="20" t="s">
        <v>144</v>
      </c>
      <c r="C38" s="21">
        <f>SUMIFS(Tasks!H:H,Tasks!E:E,B38)</f>
        <v>7</v>
      </c>
      <c r="D38" s="21">
        <f>SUMIFS(Tasks!G:G,Tasks!E:E,B38)</f>
        <v>0</v>
      </c>
      <c r="E38" s="22">
        <f t="shared" ref="E38:E43" si="5">IF(D38+C38&gt;0,C38/(C38+D38),0)</f>
        <v>1</v>
      </c>
    </row>
    <row r="39" spans="2:14" x14ac:dyDescent="0.25">
      <c r="B39" s="20" t="s">
        <v>145</v>
      </c>
      <c r="C39" s="21">
        <f>SUMIFS(Tasks!H:H,Tasks!E:E,B39)</f>
        <v>6</v>
      </c>
      <c r="D39" s="21">
        <f>SUMIFS(Tasks!G:G,Tasks!E:E,B39)</f>
        <v>0</v>
      </c>
      <c r="E39" s="22">
        <f t="shared" si="5"/>
        <v>1</v>
      </c>
    </row>
    <row r="40" spans="2:14" x14ac:dyDescent="0.25">
      <c r="B40" s="2" t="s">
        <v>146</v>
      </c>
      <c r="C40" s="1">
        <f>SUMIFS(Tasks!H:H,Tasks!E:E,B40)</f>
        <v>5.5</v>
      </c>
      <c r="D40" s="1">
        <f>SUMIFS(Tasks!G:G,Tasks!E:E,B40)</f>
        <v>0</v>
      </c>
      <c r="E40" s="3">
        <f t="shared" si="5"/>
        <v>1</v>
      </c>
    </row>
    <row r="41" spans="2:14" x14ac:dyDescent="0.25">
      <c r="B41" s="2" t="s">
        <v>149</v>
      </c>
      <c r="C41" s="1">
        <f>SUMIFS(Tasks!H:H,Tasks!E:E,B41)</f>
        <v>5</v>
      </c>
      <c r="D41" s="1">
        <f>SUMIFS(Tasks!G:G,Tasks!E:E,B41)</f>
        <v>0</v>
      </c>
      <c r="E41" s="3">
        <f t="shared" si="5"/>
        <v>1</v>
      </c>
    </row>
    <row r="42" spans="2:14" x14ac:dyDescent="0.25">
      <c r="B42" s="20" t="s">
        <v>141</v>
      </c>
      <c r="C42" s="21">
        <f>SUMIFS(Tasks!H:H,Tasks!E:E,B42)</f>
        <v>22</v>
      </c>
      <c r="D42" s="21">
        <f>SUMIFS(Tasks!G:G,Tasks!E:E,B42)</f>
        <v>0</v>
      </c>
      <c r="E42" s="22">
        <f t="shared" si="5"/>
        <v>1</v>
      </c>
    </row>
    <row r="43" spans="2:14" x14ac:dyDescent="0.25">
      <c r="B43" s="20" t="s">
        <v>147</v>
      </c>
      <c r="C43" s="21">
        <f>SUMIFS(Tasks!H:H,Tasks!E:E,B43)</f>
        <v>3.5</v>
      </c>
      <c r="D43" s="21">
        <f>SUMIFS(Tasks!G:G,Tasks!E:E,B43)</f>
        <v>0</v>
      </c>
      <c r="E43" s="22">
        <f t="shared" si="5"/>
        <v>1</v>
      </c>
    </row>
    <row r="44" spans="2:14" x14ac:dyDescent="0.25">
      <c r="B44" s="47"/>
      <c r="C44" s="48"/>
      <c r="D44" s="48"/>
      <c r="E44" s="49"/>
    </row>
    <row r="45" spans="2:14" ht="16.5" thickBot="1" x14ac:dyDescent="0.3">
      <c r="B45" s="4" t="s">
        <v>20</v>
      </c>
      <c r="C45" s="5">
        <f>SUM(C36:C43)</f>
        <v>59</v>
      </c>
      <c r="D45" s="5">
        <f>SUM(D36:D43)</f>
        <v>0</v>
      </c>
      <c r="E45" s="6">
        <f>IF(D45+C45&gt;0,C45/(C45+D45),0)</f>
        <v>1</v>
      </c>
    </row>
    <row r="48" spans="2:14" ht="15.75" thickBot="1" x14ac:dyDescent="0.3"/>
    <row r="49" spans="2:14" ht="40.5" customHeight="1" thickBot="1" x14ac:dyDescent="0.3">
      <c r="B49" s="50" t="s">
        <v>20</v>
      </c>
      <c r="C49" s="51"/>
      <c r="D49" s="51"/>
      <c r="E49" s="52"/>
      <c r="G49" s="50" t="s">
        <v>20</v>
      </c>
      <c r="H49" s="51"/>
      <c r="I49" s="51"/>
      <c r="J49" s="51"/>
      <c r="K49" s="51"/>
      <c r="L49" s="51"/>
      <c r="M49" s="51"/>
      <c r="N49" s="52"/>
    </row>
    <row r="50" spans="2:14" ht="31.5" x14ac:dyDescent="0.25">
      <c r="B50" s="17" t="s">
        <v>13</v>
      </c>
      <c r="C50" s="18" t="s">
        <v>8</v>
      </c>
      <c r="D50" s="18" t="s">
        <v>9</v>
      </c>
      <c r="E50" s="19" t="s">
        <v>10</v>
      </c>
      <c r="G50" s="23" t="s">
        <v>39</v>
      </c>
      <c r="H50" s="24" t="s">
        <v>40</v>
      </c>
      <c r="I50" s="24" t="s">
        <v>41</v>
      </c>
      <c r="J50" s="24" t="s">
        <v>42</v>
      </c>
      <c r="K50" s="25" t="s">
        <v>43</v>
      </c>
      <c r="L50" s="24" t="s">
        <v>44</v>
      </c>
      <c r="M50" s="24" t="s">
        <v>45</v>
      </c>
      <c r="N50" s="26" t="s">
        <v>46</v>
      </c>
    </row>
    <row r="51" spans="2:14" ht="15.75" thickBot="1" x14ac:dyDescent="0.3">
      <c r="B51" s="2" t="s">
        <v>11</v>
      </c>
      <c r="C51" s="1">
        <f>SUMIFS(Tasks!H:H,Tasks!E:E,B51)</f>
        <v>3.5</v>
      </c>
      <c r="D51" s="1">
        <f>SUMIFS(Tasks!G:G,Tasks!E:E,B51)</f>
        <v>0</v>
      </c>
      <c r="E51" s="3">
        <f>IF(D51+C51&gt;0,C51/(C51+D51),0)</f>
        <v>1</v>
      </c>
      <c r="G51" s="30">
        <f>G4</f>
        <v>42527</v>
      </c>
      <c r="H51" s="31">
        <f ca="1">TODAY()</f>
        <v>42714</v>
      </c>
      <c r="I51" s="31">
        <f>I36</f>
        <v>42717</v>
      </c>
      <c r="J51" s="28">
        <f ca="1">H51-G51</f>
        <v>187</v>
      </c>
      <c r="K51" s="28">
        <f ca="1">I51-H51</f>
        <v>3</v>
      </c>
      <c r="L51" s="29">
        <f ca="1">J51/(J51+K51)</f>
        <v>0.98421052631578942</v>
      </c>
      <c r="M51" s="32">
        <f ca="1">E78-L51</f>
        <v>1.5789473684210575E-2</v>
      </c>
      <c r="N51" s="27">
        <f ca="1">M51*(J51+K51)</f>
        <v>3.0000000000000093</v>
      </c>
    </row>
    <row r="52" spans="2:14" x14ac:dyDescent="0.25">
      <c r="B52" s="2" t="s">
        <v>6</v>
      </c>
      <c r="C52" s="1">
        <f>SUMIFS(Tasks!H:H,Tasks!E:E,B52)</f>
        <v>9</v>
      </c>
      <c r="D52" s="1">
        <f>SUMIFS(Tasks!G:G,Tasks!E:E,B52)</f>
        <v>0</v>
      </c>
      <c r="E52" s="3">
        <f t="shared" ref="E52:E58" si="6">IF(D52+C52&gt;0,C52/(C52+D52),0)</f>
        <v>1</v>
      </c>
    </row>
    <row r="53" spans="2:14" x14ac:dyDescent="0.25">
      <c r="B53" s="20" t="s">
        <v>14</v>
      </c>
      <c r="C53" s="21">
        <f>SUMIFS(Tasks!H:H,Tasks!E:E,B53)</f>
        <v>10.75</v>
      </c>
      <c r="D53" s="21">
        <f>SUMIFS(Tasks!G:G,Tasks!E:E,B53)</f>
        <v>0</v>
      </c>
      <c r="E53" s="22">
        <f t="shared" si="6"/>
        <v>1</v>
      </c>
    </row>
    <row r="54" spans="2:14" x14ac:dyDescent="0.25">
      <c r="B54" s="20" t="s">
        <v>15</v>
      </c>
      <c r="C54" s="21">
        <f>SUMIFS(Tasks!H:H,Tasks!E:E,B54)</f>
        <v>9.5</v>
      </c>
      <c r="D54" s="21">
        <f>SUMIFS(Tasks!G:G,Tasks!E:E,B54)</f>
        <v>0</v>
      </c>
      <c r="E54" s="22">
        <f t="shared" si="6"/>
        <v>1</v>
      </c>
    </row>
    <row r="55" spans="2:14" x14ac:dyDescent="0.25">
      <c r="B55" s="2" t="s">
        <v>16</v>
      </c>
      <c r="C55" s="1">
        <f>SUMIFS(Tasks!H:H,Tasks!E:E,B55)</f>
        <v>4</v>
      </c>
      <c r="D55" s="1">
        <f>SUMIFS(Tasks!G:G,Tasks!E:E,B55)</f>
        <v>0</v>
      </c>
      <c r="E55" s="3">
        <f t="shared" si="6"/>
        <v>1</v>
      </c>
    </row>
    <row r="56" spans="2:14" x14ac:dyDescent="0.25">
      <c r="B56" s="2" t="s">
        <v>17</v>
      </c>
      <c r="C56" s="1">
        <f>SUMIFS(Tasks!H:H,Tasks!E:E,B56)</f>
        <v>26.5</v>
      </c>
      <c r="D56" s="1">
        <f>SUMIFS(Tasks!G:G,Tasks!E:E,B56)</f>
        <v>0</v>
      </c>
      <c r="E56" s="3">
        <f t="shared" si="6"/>
        <v>1</v>
      </c>
    </row>
    <row r="57" spans="2:14" x14ac:dyDescent="0.25">
      <c r="B57" s="20" t="s">
        <v>18</v>
      </c>
      <c r="C57" s="21">
        <f>SUMIFS(Tasks!H:H,Tasks!E:E,B57)</f>
        <v>10</v>
      </c>
      <c r="D57" s="21">
        <f>SUMIFS(Tasks!G:G,Tasks!E:E,B57)</f>
        <v>0</v>
      </c>
      <c r="E57" s="22">
        <f t="shared" si="6"/>
        <v>1</v>
      </c>
    </row>
    <row r="58" spans="2:14" x14ac:dyDescent="0.25">
      <c r="B58" s="20" t="s">
        <v>19</v>
      </c>
      <c r="C58" s="21">
        <f>SUMIFS(Tasks!H:H,Tasks!E:E,B58)</f>
        <v>0</v>
      </c>
      <c r="D58" s="21">
        <f>SUMIFS(Tasks!G:G,Tasks!E:E,B58)</f>
        <v>0</v>
      </c>
      <c r="E58" s="22">
        <f t="shared" si="6"/>
        <v>0</v>
      </c>
    </row>
    <row r="59" spans="2:14" x14ac:dyDescent="0.25">
      <c r="B59" s="2" t="s">
        <v>80</v>
      </c>
      <c r="C59" s="1">
        <f>SUMIFS(Tasks!H:H,Tasks!E:E,B59)</f>
        <v>1</v>
      </c>
      <c r="D59" s="1">
        <f>SUMIFS(Tasks!G:G,Tasks!E:E,B59)</f>
        <v>0</v>
      </c>
      <c r="E59" s="3">
        <f>IF(D59+C59&gt;0,C59/(C59+D59),0)</f>
        <v>1</v>
      </c>
    </row>
    <row r="60" spans="2:14" x14ac:dyDescent="0.25">
      <c r="B60" s="2" t="s">
        <v>69</v>
      </c>
      <c r="C60" s="1">
        <f>SUMIFS(Tasks!H:H,Tasks!E:E,B60)</f>
        <v>0.7</v>
      </c>
      <c r="D60" s="1">
        <f>SUMIFS(Tasks!G:G,Tasks!E:E,B60)</f>
        <v>0</v>
      </c>
      <c r="E60" s="3">
        <f>IF(D60+C60&gt;0,C60/(C60+D60),0)</f>
        <v>1</v>
      </c>
    </row>
    <row r="61" spans="2:14" x14ac:dyDescent="0.25">
      <c r="B61" s="20" t="s">
        <v>70</v>
      </c>
      <c r="C61" s="21">
        <f>SUMIFS(Tasks!H:H,Tasks!E:E,B61)</f>
        <v>0.7</v>
      </c>
      <c r="D61" s="21">
        <f>SUMIFS(Tasks!G:G,Tasks!E:E,B61)</f>
        <v>0</v>
      </c>
      <c r="E61" s="22">
        <f t="shared" ref="E61:E68" si="7">IF(D61+C61&gt;0,C61/(C61+D61),0)</f>
        <v>1</v>
      </c>
    </row>
    <row r="62" spans="2:14" x14ac:dyDescent="0.25">
      <c r="B62" s="20" t="s">
        <v>71</v>
      </c>
      <c r="C62" s="21">
        <f>SUMIFS(Tasks!H:H,Tasks!E:E,B62)</f>
        <v>6</v>
      </c>
      <c r="D62" s="21">
        <f>SUMIFS(Tasks!G:G,Tasks!E:E,B62)</f>
        <v>0</v>
      </c>
      <c r="E62" s="22">
        <f t="shared" si="7"/>
        <v>1</v>
      </c>
    </row>
    <row r="63" spans="2:14" x14ac:dyDescent="0.25">
      <c r="B63" s="2" t="s">
        <v>72</v>
      </c>
      <c r="C63" s="1">
        <f>SUMIFS(Tasks!H:H,Tasks!E:E,B63)</f>
        <v>14</v>
      </c>
      <c r="D63" s="1">
        <f>SUMIFS(Tasks!G:G,Tasks!E:E,B63)</f>
        <v>0</v>
      </c>
      <c r="E63" s="3">
        <f t="shared" si="7"/>
        <v>1</v>
      </c>
    </row>
    <row r="64" spans="2:14" x14ac:dyDescent="0.25">
      <c r="B64" s="2" t="s">
        <v>73</v>
      </c>
      <c r="C64" s="1">
        <f>SUMIFS(Tasks!H:H,Tasks!E:E,B64)</f>
        <v>5.5</v>
      </c>
      <c r="D64" s="1">
        <f>SUMIFS(Tasks!G:G,Tasks!E:E,B64)</f>
        <v>0</v>
      </c>
      <c r="E64" s="3">
        <f t="shared" si="7"/>
        <v>1</v>
      </c>
    </row>
    <row r="65" spans="2:5" x14ac:dyDescent="0.25">
      <c r="B65" s="20" t="s">
        <v>74</v>
      </c>
      <c r="C65" s="21">
        <f>SUMIFS(Tasks!H:H,Tasks!E:E,B65)</f>
        <v>3.5</v>
      </c>
      <c r="D65" s="21">
        <f>SUMIFS(Tasks!G:G,Tasks!E:E,B65)</f>
        <v>0</v>
      </c>
      <c r="E65" s="22">
        <f t="shared" si="7"/>
        <v>1</v>
      </c>
    </row>
    <row r="66" spans="2:5" x14ac:dyDescent="0.25">
      <c r="B66" s="20" t="s">
        <v>75</v>
      </c>
      <c r="C66" s="21">
        <f>SUMIFS(Tasks!H:H,Tasks!E:E,B66)</f>
        <v>14</v>
      </c>
      <c r="D66" s="21">
        <f>SUMIFS(Tasks!G:G,Tasks!E:E,B66)</f>
        <v>0</v>
      </c>
      <c r="E66" s="22">
        <f t="shared" si="7"/>
        <v>1</v>
      </c>
    </row>
    <row r="67" spans="2:5" x14ac:dyDescent="0.25">
      <c r="B67" s="2" t="s">
        <v>76</v>
      </c>
      <c r="C67" s="1">
        <f>SUMIFS(Tasks!H:H,Tasks!E:E,B67)</f>
        <v>4</v>
      </c>
      <c r="D67" s="1">
        <f>SUMIFS(Tasks!G:G,Tasks!E:E,B67)</f>
        <v>0</v>
      </c>
      <c r="E67" s="3">
        <f t="shared" si="7"/>
        <v>1</v>
      </c>
    </row>
    <row r="68" spans="2:5" x14ac:dyDescent="0.25">
      <c r="B68" s="2" t="s">
        <v>98</v>
      </c>
      <c r="C68" s="1">
        <f>SUMIFS(Tasks!H:H,Tasks!E:E,B68)</f>
        <v>12</v>
      </c>
      <c r="D68" s="1">
        <f>SUMIFS(Tasks!G:G,Tasks!E:E,B68)</f>
        <v>0</v>
      </c>
      <c r="E68" s="3">
        <f t="shared" si="7"/>
        <v>1</v>
      </c>
    </row>
    <row r="69" spans="2:5" x14ac:dyDescent="0.25">
      <c r="B69" s="2" t="s">
        <v>124</v>
      </c>
      <c r="C69" s="1">
        <f>SUMIFS(Tasks!H:H,Tasks!E:E,B69)</f>
        <v>5.5</v>
      </c>
      <c r="D69" s="1">
        <f>SUMIFS(Tasks!G:G,Tasks!E:E,B69)</f>
        <v>0</v>
      </c>
      <c r="E69" s="3">
        <f>IF(D69+C69&gt;0,C69/(C69+D69),0)</f>
        <v>1</v>
      </c>
    </row>
    <row r="70" spans="2:5" x14ac:dyDescent="0.25">
      <c r="B70" s="2" t="s">
        <v>143</v>
      </c>
      <c r="C70" s="1">
        <f>SUMIFS(Tasks!H:H,Tasks!E:E,B70)</f>
        <v>4.5</v>
      </c>
      <c r="D70" s="1">
        <f>SUMIFS(Tasks!G:G,Tasks!E:E,B70)</f>
        <v>0</v>
      </c>
      <c r="E70" s="3">
        <f>IF(D70+C70&gt;0,C70/(C70+D70),0)</f>
        <v>1</v>
      </c>
    </row>
    <row r="71" spans="2:5" x14ac:dyDescent="0.25">
      <c r="B71" s="20" t="s">
        <v>144</v>
      </c>
      <c r="C71" s="21">
        <f>SUMIFS(Tasks!H:H,Tasks!E:E,B71)</f>
        <v>7</v>
      </c>
      <c r="D71" s="21">
        <f>SUMIFS(Tasks!G:G,Tasks!E:E,B71)</f>
        <v>0</v>
      </c>
      <c r="E71" s="22">
        <f t="shared" ref="E71:E76" si="8">IF(D71+C71&gt;0,C71/(C71+D71),0)</f>
        <v>1</v>
      </c>
    </row>
    <row r="72" spans="2:5" x14ac:dyDescent="0.25">
      <c r="B72" s="20" t="s">
        <v>145</v>
      </c>
      <c r="C72" s="21">
        <f>SUMIFS(Tasks!H:H,Tasks!E:E,B72)</f>
        <v>6</v>
      </c>
      <c r="D72" s="21">
        <f>SUMIFS(Tasks!G:G,Tasks!E:E,B72)</f>
        <v>0</v>
      </c>
      <c r="E72" s="22">
        <f t="shared" si="8"/>
        <v>1</v>
      </c>
    </row>
    <row r="73" spans="2:5" x14ac:dyDescent="0.25">
      <c r="B73" s="2" t="s">
        <v>146</v>
      </c>
      <c r="C73" s="1">
        <f>SUMIFS(Tasks!H:H,Tasks!E:E,B73)</f>
        <v>5.5</v>
      </c>
      <c r="D73" s="1">
        <f>SUMIFS(Tasks!G:G,Tasks!E:E,B73)</f>
        <v>0</v>
      </c>
      <c r="E73" s="3">
        <f t="shared" si="8"/>
        <v>1</v>
      </c>
    </row>
    <row r="74" spans="2:5" x14ac:dyDescent="0.25">
      <c r="B74" s="2" t="s">
        <v>149</v>
      </c>
      <c r="C74" s="1">
        <f>SUMIFS(Tasks!H:H,Tasks!E:E,B74)</f>
        <v>5</v>
      </c>
      <c r="D74" s="1">
        <f>SUMIFS(Tasks!G:G,Tasks!E:E,B74)</f>
        <v>0</v>
      </c>
      <c r="E74" s="3">
        <f t="shared" si="8"/>
        <v>1</v>
      </c>
    </row>
    <row r="75" spans="2:5" x14ac:dyDescent="0.25">
      <c r="B75" s="20" t="s">
        <v>141</v>
      </c>
      <c r="C75" s="21">
        <f>SUMIFS(Tasks!H:H,Tasks!E:E,B75)</f>
        <v>22</v>
      </c>
      <c r="D75" s="21">
        <f>SUMIFS(Tasks!G:G,Tasks!E:E,B75)</f>
        <v>0</v>
      </c>
      <c r="E75" s="22">
        <f t="shared" si="8"/>
        <v>1</v>
      </c>
    </row>
    <row r="76" spans="2:5" x14ac:dyDescent="0.25">
      <c r="B76" s="20" t="s">
        <v>147</v>
      </c>
      <c r="C76" s="21">
        <f>SUMIFS(Tasks!H:H,Tasks!E:E,B76)</f>
        <v>3.5</v>
      </c>
      <c r="D76" s="21">
        <f>SUMIFS(Tasks!G:G,Tasks!E:E,B76)</f>
        <v>0</v>
      </c>
      <c r="E76" s="22">
        <f t="shared" si="8"/>
        <v>1</v>
      </c>
    </row>
    <row r="77" spans="2:5" x14ac:dyDescent="0.25">
      <c r="B77" s="47"/>
      <c r="C77" s="48"/>
      <c r="D77" s="48"/>
      <c r="E77" s="49"/>
    </row>
    <row r="78" spans="2:5" ht="16.5" thickBot="1" x14ac:dyDescent="0.3">
      <c r="B78" s="4" t="s">
        <v>20</v>
      </c>
      <c r="C78" s="5">
        <f>SUM(C51:C76)</f>
        <v>193.65</v>
      </c>
      <c r="D78" s="5">
        <f>SUM(D51:D76)</f>
        <v>0</v>
      </c>
      <c r="E78" s="6">
        <f>IF(D78+C78&gt;0,C78/(C78+D78),0)</f>
        <v>1</v>
      </c>
    </row>
  </sheetData>
  <mergeCells count="12">
    <mergeCell ref="B2:E2"/>
    <mergeCell ref="G2:N2"/>
    <mergeCell ref="B17:E17"/>
    <mergeCell ref="G17:N17"/>
    <mergeCell ref="B34:E34"/>
    <mergeCell ref="G34:N34"/>
    <mergeCell ref="B77:E77"/>
    <mergeCell ref="G49:N49"/>
    <mergeCell ref="B44:E44"/>
    <mergeCell ref="B29:E29"/>
    <mergeCell ref="B12:E12"/>
    <mergeCell ref="B49:E49"/>
  </mergeCells>
  <conditionalFormatting sqref="M4">
    <cfRule type="cellIs" dxfId="15" priority="15" operator="lessThan">
      <formula>0</formula>
    </cfRule>
    <cfRule type="cellIs" dxfId="14" priority="16" operator="greaterThan">
      <formula>0</formula>
    </cfRule>
  </conditionalFormatting>
  <conditionalFormatting sqref="N4">
    <cfRule type="cellIs" dxfId="13" priority="13" operator="lessThan">
      <formula>0</formula>
    </cfRule>
    <cfRule type="cellIs" dxfId="12" priority="14" operator="greaterThan">
      <formula>0</formula>
    </cfRule>
  </conditionalFormatting>
  <conditionalFormatting sqref="M19">
    <cfRule type="cellIs" dxfId="11" priority="11" operator="lessThan">
      <formula>0</formula>
    </cfRule>
    <cfRule type="cellIs" dxfId="10" priority="12" operator="greaterThan">
      <formula>0</formula>
    </cfRule>
  </conditionalFormatting>
  <conditionalFormatting sqref="N19">
    <cfRule type="cellIs" dxfId="9" priority="9" operator="lessThan">
      <formula>0</formula>
    </cfRule>
    <cfRule type="cellIs" dxfId="8" priority="10" operator="greaterThan">
      <formula>0</formula>
    </cfRule>
  </conditionalFormatting>
  <conditionalFormatting sqref="M36">
    <cfRule type="cellIs" dxfId="7" priority="7" operator="lessThan">
      <formula>0</formula>
    </cfRule>
    <cfRule type="cellIs" dxfId="6" priority="8" operator="greaterThan">
      <formula>0</formula>
    </cfRule>
  </conditionalFormatting>
  <conditionalFormatting sqref="N36">
    <cfRule type="cellIs" dxfId="5" priority="5" operator="lessThan">
      <formula>0</formula>
    </cfRule>
    <cfRule type="cellIs" dxfId="4" priority="6" operator="greaterThan">
      <formula>0</formula>
    </cfRule>
  </conditionalFormatting>
  <conditionalFormatting sqref="M51">
    <cfRule type="cellIs" dxfId="3" priority="3" operator="lessThan">
      <formula>0</formula>
    </cfRule>
    <cfRule type="cellIs" dxfId="2" priority="4" operator="greaterThan">
      <formula>0</formula>
    </cfRule>
  </conditionalFormatting>
  <conditionalFormatting sqref="N51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BL171"/>
  <sheetViews>
    <sheetView topLeftCell="A16" workbookViewId="0">
      <selection activeCell="Q99" sqref="Q99"/>
    </sheetView>
  </sheetViews>
  <sheetFormatPr defaultRowHeight="15" x14ac:dyDescent="0.25"/>
  <cols>
    <col min="3" max="3" width="14.5703125" bestFit="1" customWidth="1"/>
    <col min="5" max="5" width="14.140625" bestFit="1" customWidth="1"/>
    <col min="6" max="6" width="10.85546875" customWidth="1"/>
    <col min="9" max="9" width="12.28515625" customWidth="1"/>
    <col min="10" max="10" width="15.140625" bestFit="1" customWidth="1"/>
  </cols>
  <sheetData>
    <row r="2" spans="3:10" x14ac:dyDescent="0.25">
      <c r="C2" s="39"/>
      <c r="D2" s="56" t="s">
        <v>163</v>
      </c>
      <c r="E2" s="56" t="s">
        <v>165</v>
      </c>
      <c r="I2" s="37" t="s">
        <v>166</v>
      </c>
      <c r="J2" s="37" t="s">
        <v>167</v>
      </c>
    </row>
    <row r="3" spans="3:10" x14ac:dyDescent="0.25">
      <c r="C3" s="57" t="s">
        <v>164</v>
      </c>
      <c r="D3" s="37">
        <v>4000</v>
      </c>
      <c r="E3" s="37">
        <v>6.59</v>
      </c>
      <c r="I3" s="40" t="s">
        <v>168</v>
      </c>
      <c r="J3" s="41">
        <f>'Phase Totals'!C13/'Phase Totals'!C78</f>
        <v>0.37825974696617609</v>
      </c>
    </row>
    <row r="4" spans="3:10" x14ac:dyDescent="0.25">
      <c r="C4" s="58" t="s">
        <v>162</v>
      </c>
      <c r="D4" s="53">
        <v>1172</v>
      </c>
      <c r="E4" s="54">
        <f ca="1">('Phase Totals'!J51+'Phase Totals'!K51)/30</f>
        <v>6.333333333333333</v>
      </c>
      <c r="I4" s="37" t="s">
        <v>169</v>
      </c>
      <c r="J4" s="41">
        <f>'Phase Totals'!C30/'Phase Totals'!C78</f>
        <v>0.31706687322489024</v>
      </c>
    </row>
    <row r="5" spans="3:10" x14ac:dyDescent="0.25">
      <c r="C5" s="59" t="s">
        <v>189</v>
      </c>
      <c r="D5" s="55">
        <f>D4/D3</f>
        <v>0.29299999999999998</v>
      </c>
      <c r="E5" s="55">
        <f ca="1">E4/E3</f>
        <v>0.96105209914011125</v>
      </c>
      <c r="I5" s="37" t="s">
        <v>170</v>
      </c>
      <c r="J5" s="41">
        <f>'Phase Totals'!C45/'Phase Totals'!C78</f>
        <v>0.30467337980893361</v>
      </c>
    </row>
    <row r="8" spans="3:10" x14ac:dyDescent="0.25">
      <c r="C8" s="37" t="s">
        <v>166</v>
      </c>
      <c r="D8" s="38" t="s">
        <v>164</v>
      </c>
      <c r="E8" s="38" t="s">
        <v>174</v>
      </c>
      <c r="F8" s="43" t="s">
        <v>176</v>
      </c>
    </row>
    <row r="9" spans="3:10" x14ac:dyDescent="0.25">
      <c r="C9" s="37" t="s">
        <v>168</v>
      </c>
      <c r="D9" s="37">
        <f>SUM(Tasks!F2:F14)</f>
        <v>78</v>
      </c>
      <c r="E9" s="37">
        <f>SUM(Tasks!H2:H14)</f>
        <v>73.25</v>
      </c>
      <c r="F9" s="41">
        <f>E9/D9</f>
        <v>0.9391025641025641</v>
      </c>
    </row>
    <row r="10" spans="3:10" x14ac:dyDescent="0.25">
      <c r="C10" s="37" t="s">
        <v>169</v>
      </c>
      <c r="D10" s="37">
        <f>SUM(Tasks!F16:F36)</f>
        <v>80</v>
      </c>
      <c r="E10" s="37">
        <f>SUM(Tasks!H16:H36)</f>
        <v>61.4</v>
      </c>
      <c r="F10" s="41">
        <f t="shared" ref="F10:F11" si="0">E10/D10</f>
        <v>0.76749999999999996</v>
      </c>
    </row>
    <row r="11" spans="3:10" x14ac:dyDescent="0.25">
      <c r="C11" s="37" t="s">
        <v>170</v>
      </c>
      <c r="D11" s="37">
        <f>SUM(Tasks!F38:F57)</f>
        <v>61.5</v>
      </c>
      <c r="E11" s="37">
        <f>SUM(Tasks!H38:H57)</f>
        <v>59</v>
      </c>
      <c r="F11" s="41">
        <f t="shared" si="0"/>
        <v>0.95934959349593496</v>
      </c>
    </row>
    <row r="169" spans="20:64" x14ac:dyDescent="0.25">
      <c r="BL169" t="s">
        <v>175</v>
      </c>
    </row>
    <row r="171" spans="20:64" x14ac:dyDescent="0.25">
      <c r="T171" t="s">
        <v>175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Time</vt:lpstr>
      <vt:lpstr>Tasks</vt:lpstr>
      <vt:lpstr>Phase Totals</vt:lpstr>
      <vt:lpstr>Estimates and 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2016-12-11T02:33:20Z</dcterms:modified>
</cp:coreProperties>
</file>