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ecker\Documents\WFIRST_C\SE\Binaries\"/>
    </mc:Choice>
  </mc:AlternateContent>
  <bookViews>
    <workbookView xWindow="0" yWindow="0" windowWidth="23040" windowHeight="9624"/>
  </bookViews>
  <sheets>
    <sheet name="Sheet1" sheetId="1" r:id="rId1"/>
  </sheets>
  <definedNames>
    <definedName name="arcsec">PI()/180/3600</definedName>
    <definedName name="NetN0">Sheet1!$I$8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O22" i="1" l="1"/>
  <c r="N22" i="1"/>
  <c r="O24" i="1"/>
  <c r="N24" i="1"/>
  <c r="O21" i="1"/>
  <c r="N21" i="1"/>
  <c r="I5" i="1"/>
  <c r="I8" i="1" s="1"/>
  <c r="F9" i="1" l="1"/>
  <c r="N25" i="1"/>
  <c r="O25" i="1"/>
  <c r="K25" i="1"/>
  <c r="L25" i="1"/>
  <c r="Q25" i="1" s="1"/>
  <c r="E27" i="1"/>
  <c r="E19" i="1"/>
  <c r="E11" i="1"/>
  <c r="F24" i="1"/>
  <c r="F16" i="1"/>
  <c r="E26" i="1"/>
  <c r="E18" i="1"/>
  <c r="E10" i="1"/>
  <c r="F23" i="1"/>
  <c r="F15" i="1"/>
  <c r="E25" i="1"/>
  <c r="E17" i="1"/>
  <c r="F30" i="1"/>
  <c r="F22" i="1"/>
  <c r="F14" i="1"/>
  <c r="E24" i="1"/>
  <c r="E16" i="1"/>
  <c r="F29" i="1"/>
  <c r="F21" i="1"/>
  <c r="F13" i="1"/>
  <c r="E9" i="1"/>
  <c r="E23" i="1"/>
  <c r="E15" i="1"/>
  <c r="F28" i="1"/>
  <c r="F20" i="1"/>
  <c r="F12" i="1"/>
  <c r="E30" i="1"/>
  <c r="E22" i="1"/>
  <c r="E14" i="1"/>
  <c r="F27" i="1"/>
  <c r="F19" i="1"/>
  <c r="F11" i="1"/>
  <c r="E29" i="1"/>
  <c r="E21" i="1"/>
  <c r="E13" i="1"/>
  <c r="F26" i="1"/>
  <c r="F18" i="1"/>
  <c r="F10" i="1"/>
  <c r="E28" i="1"/>
  <c r="E20" i="1"/>
  <c r="E12" i="1"/>
  <c r="F25" i="1"/>
  <c r="F17" i="1"/>
  <c r="P25" i="1" l="1"/>
</calcChain>
</file>

<file path=xl/comments1.xml><?xml version="1.0" encoding="utf-8"?>
<comments xmlns="http://schemas.openxmlformats.org/spreadsheetml/2006/main">
  <authors>
    <author>Charley Noecker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Charley Noecker:</t>
        </r>
        <r>
          <rPr>
            <sz val="9"/>
            <color indexed="81"/>
            <rFont val="Tahoma"/>
            <family val="2"/>
          </rPr>
          <t xml:space="preserve">
Constant is scaled for 1 arcsec reference angle, to simplify the formula</t>
        </r>
      </text>
    </comment>
  </commentList>
</comments>
</file>

<file path=xl/sharedStrings.xml><?xml version="1.0" encoding="utf-8"?>
<sst xmlns="http://schemas.openxmlformats.org/spreadsheetml/2006/main" count="77" uniqueCount="69">
  <si>
    <t># of scattering mirrors</t>
  </si>
  <si>
    <t>Constant</t>
  </si>
  <si>
    <t>phot/sec/m^2/nm reference for Vmag=0</t>
  </si>
  <si>
    <t>Ref angle (rad)</t>
  </si>
  <si>
    <t>(1 arcsec)</t>
  </si>
  <si>
    <t>power law slope</t>
  </si>
  <si>
    <t>throughput</t>
  </si>
  <si>
    <t>Primary star</t>
  </si>
  <si>
    <t>Companion</t>
  </si>
  <si>
    <t>SW</t>
  </si>
  <si>
    <t>KH</t>
  </si>
  <si>
    <t>nm</t>
  </si>
  <si>
    <t>HIP</t>
  </si>
  <si>
    <t>Name</t>
  </si>
  <si>
    <t>V mag</t>
  </si>
  <si>
    <t>Sep angle</t>
  </si>
  <si>
    <t>SL simplified</t>
  </si>
  <si>
    <t>phot/sec</t>
  </si>
  <si>
    <t>*alf Cen A</t>
  </si>
  <si>
    <t>*alf Cen B</t>
  </si>
  <si>
    <t>*Procyon A</t>
  </si>
  <si>
    <t>*1 Ori</t>
  </si>
  <si>
    <t>*mu Her A</t>
  </si>
  <si>
    <t>*eta Cas</t>
  </si>
  <si>
    <t>*tau Ceti</t>
  </si>
  <si>
    <t xml:space="preserve">*gam Lep </t>
  </si>
  <si>
    <t xml:space="preserve">*iot Peg A </t>
  </si>
  <si>
    <t xml:space="preserve">*gam Ser </t>
  </si>
  <si>
    <t>*70 Oph</t>
  </si>
  <si>
    <t xml:space="preserve">*iot Per </t>
  </si>
  <si>
    <t xml:space="preserve">*tet Per A </t>
  </si>
  <si>
    <t xml:space="preserve">*bet Com </t>
  </si>
  <si>
    <t xml:space="preserve">*36 Oph </t>
  </si>
  <si>
    <t>*40 Eri A</t>
  </si>
  <si>
    <t>*ksi Boo</t>
  </si>
  <si>
    <t>*sig Dra</t>
  </si>
  <si>
    <t xml:space="preserve">*61 Vir </t>
  </si>
  <si>
    <t>*36 UMa A</t>
  </si>
  <si>
    <t xml:space="preserve">*i Boo </t>
  </si>
  <si>
    <t xml:space="preserve">*kap Cet </t>
  </si>
  <si>
    <t>Simple model of mirror BRDF stray light surface brightness, checked against my prior BATC formulas on IntTimes worksheet</t>
  </si>
  <si>
    <t xml:space="preserve">Changed factors: </t>
  </si>
  <si>
    <t>* Not referencing stray light to zodi at the outset; directly calculating surface brightness from star flux</t>
  </si>
  <si>
    <t>* Flux in 1 arcsec^2 not in a pixel or an integration region on the detector</t>
  </si>
  <si>
    <t>Compared to my prior numbers in BATC spreadsheet, this amounts to an increase by a constant factor 25.07425 =10^(0.4)*arcsec^2/(nxN*omegaN)</t>
  </si>
  <si>
    <t>Also the BRDF model parameters were changed, and the formulas accordingly, so that the reference angle is always 1 arcsec</t>
  </si>
  <si>
    <t xml:space="preserve">In the BATC original, the parameters included a reference angle which ranged between 100 arcsec and 10 millirad </t>
  </si>
  <si>
    <t>This is just to simplify the formulas</t>
  </si>
  <si>
    <t>The parameter transformations were these:</t>
  </si>
  <si>
    <t>BRDF model params:</t>
  </si>
  <si>
    <t>m diam</t>
  </si>
  <si>
    <t>m^2 area (ignores obscuration)</t>
  </si>
  <si>
    <t>Original</t>
  </si>
  <si>
    <t>Revised</t>
  </si>
  <si>
    <t>Spyak &amp; Wolfe</t>
  </si>
  <si>
    <t>Kuhn &amp; Hawley</t>
  </si>
  <si>
    <t>Krist</t>
  </si>
  <si>
    <t>P.R. Spyak and W.L. Wolfe, "Scatter from particulate-contaminated mirrors. part 1: theory and experiment for polystyrene spheres and lambda=0.6328 um," Opt. Eng. 31(8), 1746-1756 (1992)</t>
  </si>
  <si>
    <t>J.R. Kuhn and S.L. Hawley, "Some Astronomical Performance Advantages of Off-Axis Telescopes," PASP 111(759), 601-620 (1999)</t>
  </si>
  <si>
    <t>P.R. Spyak and W.L. Wolfe, "Scatter from particulate-contaminated mirrors. part 2: theory and experiment for dust and lambda=0.6328 um," Opt. Eng. 31(8), 1757-1763 (1992)</t>
  </si>
  <si>
    <t>P.R. Spyak and W.L. Wolfe, "Scatter from particulate-contaminated mirrors. part 3: theory and experiment for dust and lambda=10.6 um," Opt. Eng. 31(8), 1764-1774 (1992)</t>
  </si>
  <si>
    <t>P.R. Spyak and W.L. Wolfe, "Scatter from particulate-contaminated mirrors. part 4: properties of scatter from dust for visible to far-infrared wavelengths," Opt. Eng. 31(8), 1775-1784 (1992)</t>
  </si>
  <si>
    <t>==&gt;</t>
  </si>
  <si>
    <t>KH and SW models were derived from the plots in these papers, as a valiant attempt to develop useful estimates for small-angle BRDF</t>
  </si>
  <si>
    <t>It would also be useful to re-do the estimation of power-law coefficients from the plots.</t>
  </si>
  <si>
    <t>Krist PSD assumptions (needs conversion to BRDFs, extrapolation to several arcsec)</t>
  </si>
  <si>
    <t>See also</t>
  </si>
  <si>
    <t>The KH plots span the angular range we're interested in, and it includes an HST trace. But much of it is for large ground-based telescopes with air scatter.</t>
  </si>
  <si>
    <t>It is important to note that the SW model is being significantly extrapolated to much smaller angles than the measurements and theory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</si>
</sst>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NumberFormat="1"/>
    <xf numFmtId="10" fontId="0" fillId="0" borderId="0" xfId="0" applyNumberFormat="1"/>
    <xf numFmtId="0" fontId="0" fillId="0" borderId="0" xfId="0" applyFont="1"/>
    <xf numFmtId="0" fontId="1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1" xfId="0" applyBorder="1"/>
    <xf numFmtId="0" fontId="0" fillId="0" borderId="0" xfId="0" applyFont="1" applyFill="1" applyBorder="1" applyAlignment="1"/>
    <xf numFmtId="0" fontId="0" fillId="0" borderId="0" xfId="0" applyAlignment="1">
      <alignment horizontal="centerContinuous"/>
    </xf>
    <xf numFmtId="0" fontId="4" fillId="0" borderId="0" xfId="1"/>
    <xf numFmtId="0" fontId="5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dx.doi.org/10.1117/12.5870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1117/12.58708" TargetMode="External"/><Relationship Id="rId1" Type="http://schemas.openxmlformats.org/officeDocument/2006/relationships/hyperlink" Target="http://dx.doi.org/10.1086/316356" TargetMode="External"/><Relationship Id="rId6" Type="http://schemas.openxmlformats.org/officeDocument/2006/relationships/hyperlink" Target="https://alpha-lib.jpl.nasa.gov/docushare/dsweb/Get/Document-1553587/20151215_krist_psds.pdf" TargetMode="External"/><Relationship Id="rId5" Type="http://schemas.openxmlformats.org/officeDocument/2006/relationships/hyperlink" Target="http://dx.doi.org/10.1117/12.58711" TargetMode="External"/><Relationship Id="rId4" Type="http://schemas.openxmlformats.org/officeDocument/2006/relationships/hyperlink" Target="http://dx.doi.org/10.1117/12.58710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published="0"/>
  <dimension ref="A1:Q37"/>
  <sheetViews>
    <sheetView tabSelected="1" workbookViewId="0">
      <selection activeCell="J39" sqref="J39"/>
    </sheetView>
  </sheetViews>
  <sheetFormatPr defaultRowHeight="13.2" x14ac:dyDescent="0.25"/>
  <cols>
    <col min="1" max="6" width="9.33203125" customWidth="1"/>
    <col min="9" max="9" width="8.6640625" customWidth="1"/>
    <col min="10" max="10" width="8.88671875" customWidth="1"/>
    <col min="13" max="16" width="8.88671875" customWidth="1"/>
  </cols>
  <sheetData>
    <row r="1" spans="1:10" x14ac:dyDescent="0.25">
      <c r="A1" t="s">
        <v>40</v>
      </c>
    </row>
    <row r="2" spans="1:10" x14ac:dyDescent="0.25">
      <c r="A2" s="7" t="s">
        <v>49</v>
      </c>
      <c r="B2" s="8"/>
      <c r="C2" s="8"/>
      <c r="D2" s="8"/>
      <c r="E2" s="8" t="s">
        <v>54</v>
      </c>
      <c r="F2" s="9" t="s">
        <v>55</v>
      </c>
    </row>
    <row r="3" spans="1:10" x14ac:dyDescent="0.25">
      <c r="A3" s="10"/>
      <c r="B3" s="11"/>
      <c r="C3" s="11"/>
      <c r="D3" s="12" t="s">
        <v>0</v>
      </c>
      <c r="E3" s="16">
        <v>2</v>
      </c>
      <c r="F3" s="16">
        <v>2</v>
      </c>
      <c r="G3" s="16"/>
      <c r="I3" s="6">
        <v>95000000</v>
      </c>
      <c r="J3" s="2" t="s">
        <v>2</v>
      </c>
    </row>
    <row r="4" spans="1:10" x14ac:dyDescent="0.25">
      <c r="A4" s="10"/>
      <c r="B4" s="11"/>
      <c r="C4" s="11"/>
      <c r="D4" s="12" t="s">
        <v>1</v>
      </c>
      <c r="E4" s="16">
        <v>33347529774.862598</v>
      </c>
      <c r="F4" s="16">
        <v>63095734.4480194</v>
      </c>
      <c r="G4" s="16"/>
      <c r="I4">
        <v>2.37</v>
      </c>
      <c r="J4" t="s">
        <v>50</v>
      </c>
    </row>
    <row r="5" spans="1:10" x14ac:dyDescent="0.25">
      <c r="A5" s="10"/>
      <c r="B5" s="11"/>
      <c r="C5" s="11"/>
      <c r="D5" s="12" t="s">
        <v>3</v>
      </c>
      <c r="E5" s="16" t="s">
        <v>4</v>
      </c>
      <c r="F5" s="16" t="s">
        <v>4</v>
      </c>
      <c r="G5" s="16"/>
      <c r="I5" s="3">
        <f>0.25*PI()*I4^2</f>
        <v>4.4115029439871272</v>
      </c>
      <c r="J5" s="17" t="s">
        <v>51</v>
      </c>
    </row>
    <row r="6" spans="1:10" x14ac:dyDescent="0.25">
      <c r="A6" s="13"/>
      <c r="B6" s="14"/>
      <c r="C6" s="14"/>
      <c r="D6" s="15" t="s">
        <v>5</v>
      </c>
      <c r="E6" s="16">
        <v>-3.3</v>
      </c>
      <c r="F6" s="16">
        <v>-2.2000000000000002</v>
      </c>
      <c r="G6" s="16"/>
      <c r="I6" s="4">
        <v>1.2920000000000004E-2</v>
      </c>
      <c r="J6" t="s">
        <v>6</v>
      </c>
    </row>
    <row r="7" spans="1:10" x14ac:dyDescent="0.25">
      <c r="B7" t="s">
        <v>7</v>
      </c>
      <c r="C7" t="s">
        <v>8</v>
      </c>
      <c r="E7" t="s">
        <v>9</v>
      </c>
      <c r="F7" t="s">
        <v>10</v>
      </c>
      <c r="G7" t="s">
        <v>56</v>
      </c>
      <c r="I7">
        <v>55</v>
      </c>
      <c r="J7" t="s">
        <v>11</v>
      </c>
    </row>
    <row r="8" spans="1:10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16</v>
      </c>
      <c r="I8">
        <f>I3*I5*I6*I7</f>
        <v>297807329.23973912</v>
      </c>
      <c r="J8" s="5" t="s">
        <v>17</v>
      </c>
    </row>
    <row r="9" spans="1:10" x14ac:dyDescent="0.25">
      <c r="A9">
        <v>71683</v>
      </c>
      <c r="B9" t="s">
        <v>18</v>
      </c>
      <c r="C9">
        <v>1.35</v>
      </c>
      <c r="D9">
        <v>8.3000000000000007</v>
      </c>
      <c r="E9">
        <f t="shared" ref="E9:F30" si="0">NetN0*10^(-0.4*$C9)*arcsec^2*E$3*E$4*$D9^E$6</f>
        <v>124801.86498094679</v>
      </c>
      <c r="F9">
        <f t="shared" si="0"/>
        <v>2421.8280664851909</v>
      </c>
    </row>
    <row r="10" spans="1:10" x14ac:dyDescent="0.25">
      <c r="A10">
        <v>71681</v>
      </c>
      <c r="B10" t="s">
        <v>19</v>
      </c>
      <c r="C10">
        <v>-0.01</v>
      </c>
      <c r="D10">
        <v>8.3000000000000007</v>
      </c>
      <c r="E10">
        <f t="shared" si="0"/>
        <v>436738.09486207925</v>
      </c>
      <c r="F10">
        <f t="shared" si="0"/>
        <v>8475.0702724012372</v>
      </c>
    </row>
    <row r="11" spans="1:10" x14ac:dyDescent="0.25">
      <c r="A11">
        <v>37279</v>
      </c>
      <c r="B11" t="s">
        <v>20</v>
      </c>
      <c r="C11">
        <v>10.3</v>
      </c>
      <c r="D11">
        <v>4.7</v>
      </c>
      <c r="E11">
        <f t="shared" si="0"/>
        <v>214.41533798141919</v>
      </c>
      <c r="F11">
        <f t="shared" si="0"/>
        <v>2.2258701411130146</v>
      </c>
      <c r="I11" t="s">
        <v>41</v>
      </c>
    </row>
    <row r="12" spans="1:10" x14ac:dyDescent="0.25">
      <c r="A12">
        <v>22449</v>
      </c>
      <c r="B12" t="s">
        <v>21</v>
      </c>
      <c r="C12">
        <v>11.277349709999999</v>
      </c>
      <c r="D12">
        <v>74.900000000000006</v>
      </c>
      <c r="E12">
        <f t="shared" si="0"/>
        <v>9.3853159565530243E-3</v>
      </c>
      <c r="F12">
        <f t="shared" si="0"/>
        <v>2.0479305668087652E-3</v>
      </c>
      <c r="I12" t="s">
        <v>42</v>
      </c>
    </row>
    <row r="13" spans="1:10" x14ac:dyDescent="0.25">
      <c r="A13">
        <v>86974</v>
      </c>
      <c r="B13" t="s">
        <v>22</v>
      </c>
      <c r="C13">
        <v>12.71549237</v>
      </c>
      <c r="D13">
        <v>1.4</v>
      </c>
      <c r="E13">
        <f t="shared" si="0"/>
        <v>1261.1284246569821</v>
      </c>
      <c r="F13">
        <f t="shared" si="0"/>
        <v>3.4549079802501725</v>
      </c>
      <c r="I13" t="s">
        <v>43</v>
      </c>
    </row>
    <row r="14" spans="1:10" x14ac:dyDescent="0.25">
      <c r="A14">
        <v>3821</v>
      </c>
      <c r="B14" t="s">
        <v>23</v>
      </c>
      <c r="C14">
        <v>7.253043634</v>
      </c>
      <c r="D14">
        <v>13</v>
      </c>
      <c r="E14">
        <f t="shared" si="0"/>
        <v>123.58002078358625</v>
      </c>
      <c r="F14">
        <f t="shared" si="0"/>
        <v>3.9284595205283201</v>
      </c>
      <c r="I14" t="s">
        <v>44</v>
      </c>
    </row>
    <row r="15" spans="1:10" x14ac:dyDescent="0.25">
      <c r="A15">
        <v>8102</v>
      </c>
      <c r="B15" t="s">
        <v>24</v>
      </c>
      <c r="C15">
        <v>13.09</v>
      </c>
      <c r="D15">
        <v>137</v>
      </c>
      <c r="E15">
        <f t="shared" si="0"/>
        <v>2.409910470048759E-4</v>
      </c>
      <c r="F15">
        <f t="shared" si="0"/>
        <v>1.0217152211536625E-4</v>
      </c>
    </row>
    <row r="16" spans="1:10" x14ac:dyDescent="0.25">
      <c r="A16">
        <v>27072</v>
      </c>
      <c r="B16" t="s">
        <v>25</v>
      </c>
      <c r="C16">
        <v>6.2856956559999997</v>
      </c>
      <c r="D16">
        <v>97.1</v>
      </c>
      <c r="E16">
        <f t="shared" si="0"/>
        <v>0.39543677816169204</v>
      </c>
      <c r="F16">
        <f t="shared" si="0"/>
        <v>0.11480334519883351</v>
      </c>
      <c r="I16" t="s">
        <v>45</v>
      </c>
    </row>
    <row r="17" spans="1:17" x14ac:dyDescent="0.25">
      <c r="A17">
        <v>109176</v>
      </c>
      <c r="B17" t="s">
        <v>26</v>
      </c>
      <c r="C17">
        <v>11.263020969999999</v>
      </c>
      <c r="D17">
        <v>126.4</v>
      </c>
      <c r="E17">
        <f t="shared" si="0"/>
        <v>1.6912392460777207E-3</v>
      </c>
      <c r="F17">
        <f t="shared" si="0"/>
        <v>6.5624069797582448E-4</v>
      </c>
      <c r="I17" t="s">
        <v>46</v>
      </c>
    </row>
    <row r="18" spans="1:17" x14ac:dyDescent="0.25">
      <c r="A18">
        <v>78072</v>
      </c>
      <c r="B18" t="s">
        <v>27</v>
      </c>
      <c r="C18">
        <v>10.55</v>
      </c>
      <c r="D18">
        <v>220.3</v>
      </c>
      <c r="E18">
        <f t="shared" si="0"/>
        <v>5.2147193422485646E-4</v>
      </c>
      <c r="F18">
        <f t="shared" si="0"/>
        <v>3.7280627818245851E-4</v>
      </c>
      <c r="I18" t="s">
        <v>47</v>
      </c>
    </row>
    <row r="19" spans="1:17" x14ac:dyDescent="0.25">
      <c r="A19">
        <v>88601</v>
      </c>
      <c r="B19" t="s">
        <v>28</v>
      </c>
      <c r="C19">
        <v>6.03</v>
      </c>
      <c r="D19">
        <v>5.4</v>
      </c>
      <c r="E19">
        <f t="shared" si="0"/>
        <v>6922.7615473751648</v>
      </c>
      <c r="F19">
        <f t="shared" si="0"/>
        <v>83.723782253870382</v>
      </c>
      <c r="I19" t="s">
        <v>48</v>
      </c>
    </row>
    <row r="20" spans="1:17" x14ac:dyDescent="0.25">
      <c r="A20">
        <v>14632</v>
      </c>
      <c r="B20" t="s">
        <v>29</v>
      </c>
      <c r="C20">
        <v>12.44897531</v>
      </c>
      <c r="D20">
        <v>146.19999999999999</v>
      </c>
      <c r="E20">
        <f t="shared" si="0"/>
        <v>3.5096380226873401E-4</v>
      </c>
      <c r="F20">
        <f t="shared" si="0"/>
        <v>1.5982354793428173E-4</v>
      </c>
      <c r="K20" s="18" t="s">
        <v>52</v>
      </c>
      <c r="L20" s="18"/>
      <c r="N20" s="18" t="s">
        <v>53</v>
      </c>
      <c r="O20" s="18"/>
    </row>
    <row r="21" spans="1:17" x14ac:dyDescent="0.25">
      <c r="A21">
        <v>12777</v>
      </c>
      <c r="B21" t="s">
        <v>30</v>
      </c>
      <c r="C21">
        <v>10.00273198</v>
      </c>
      <c r="D21">
        <v>20.6</v>
      </c>
      <c r="E21">
        <f t="shared" si="0"/>
        <v>2.1494342306138257</v>
      </c>
      <c r="F21">
        <f t="shared" si="0"/>
        <v>0.11337425188485581</v>
      </c>
      <c r="J21" s="1" t="s">
        <v>0</v>
      </c>
      <c r="K21" s="16">
        <v>2</v>
      </c>
      <c r="L21" s="16">
        <v>2</v>
      </c>
      <c r="N21" s="16">
        <f>K21</f>
        <v>2</v>
      </c>
      <c r="O21" s="16">
        <f>L21</f>
        <v>2</v>
      </c>
    </row>
    <row r="22" spans="1:17" x14ac:dyDescent="0.25">
      <c r="A22">
        <v>64394</v>
      </c>
      <c r="B22" t="s">
        <v>31</v>
      </c>
      <c r="C22">
        <v>10.04343005</v>
      </c>
      <c r="D22">
        <v>85.8</v>
      </c>
      <c r="E22">
        <f t="shared" si="0"/>
        <v>1.8676638390370745E-2</v>
      </c>
      <c r="F22">
        <f t="shared" si="0"/>
        <v>4.7322868078894589E-3</v>
      </c>
      <c r="J22" s="1" t="s">
        <v>1</v>
      </c>
      <c r="K22" s="16">
        <v>0.38500000000000001</v>
      </c>
      <c r="L22" s="16">
        <v>2511.8864315095811</v>
      </c>
      <c r="M22" s="20" t="s">
        <v>62</v>
      </c>
      <c r="N22" s="16">
        <f>K22*(arcsec/K23)^K24</f>
        <v>33347529774.862606</v>
      </c>
      <c r="O22" s="16">
        <f>L22*(arcsec/L23)^L24</f>
        <v>63095734.448019385</v>
      </c>
    </row>
    <row r="23" spans="1:17" x14ac:dyDescent="0.25">
      <c r="A23">
        <v>84405</v>
      </c>
      <c r="B23" t="s">
        <v>32</v>
      </c>
      <c r="C23">
        <v>4.33</v>
      </c>
      <c r="D23">
        <v>5.0999999999999996</v>
      </c>
      <c r="E23">
        <f t="shared" si="0"/>
        <v>40012.639290751933</v>
      </c>
      <c r="F23">
        <f t="shared" si="0"/>
        <v>454.42343867345642</v>
      </c>
      <c r="J23" s="1" t="s">
        <v>3</v>
      </c>
      <c r="K23" s="16">
        <v>0.01</v>
      </c>
      <c r="L23" s="16">
        <v>4.8481368110953597E-4</v>
      </c>
      <c r="N23" s="16" t="s">
        <v>4</v>
      </c>
      <c r="O23" s="16" t="s">
        <v>4</v>
      </c>
    </row>
    <row r="24" spans="1:17" x14ac:dyDescent="0.25">
      <c r="A24">
        <v>19849</v>
      </c>
      <c r="B24" t="s">
        <v>33</v>
      </c>
      <c r="C24">
        <v>9.73</v>
      </c>
      <c r="D24">
        <v>83</v>
      </c>
      <c r="E24">
        <f t="shared" si="0"/>
        <v>2.7811286261802765E-2</v>
      </c>
      <c r="F24">
        <f t="shared" si="0"/>
        <v>6.7942779230530962E-3</v>
      </c>
      <c r="J24" s="1" t="s">
        <v>5</v>
      </c>
      <c r="K24" s="16">
        <v>-3.3</v>
      </c>
      <c r="L24" s="16">
        <v>-2.2000000000000002</v>
      </c>
      <c r="N24" s="16">
        <f>K24</f>
        <v>-3.3</v>
      </c>
      <c r="O24" s="16">
        <f>L24</f>
        <v>-2.2000000000000002</v>
      </c>
    </row>
    <row r="25" spans="1:17" x14ac:dyDescent="0.25">
      <c r="A25">
        <v>72659</v>
      </c>
      <c r="B25" t="s">
        <v>34</v>
      </c>
      <c r="C25">
        <v>6.7250759100000002</v>
      </c>
      <c r="D25">
        <v>6.3</v>
      </c>
      <c r="E25">
        <f t="shared" si="0"/>
        <v>2194.4445071531059</v>
      </c>
      <c r="F25">
        <f t="shared" si="0"/>
        <v>31.44383714826504</v>
      </c>
      <c r="J25" t="str">
        <f>B9</f>
        <v>*alf Cen A</v>
      </c>
      <c r="K25">
        <f>NetN0*10^(-0.4*$C9)*arcsec^2*K$21*K$22*($D9*arcsec/K23)^K$24</f>
        <v>124801.86498094672</v>
      </c>
      <c r="L25">
        <f>NetN0*10^(-0.4*$C9)*arcsec^2*L$21*L$22*($D9*arcsec/L23)^L$24</f>
        <v>2421.8280664851904</v>
      </c>
      <c r="N25">
        <f>NetN0*10^(-0.4*$C9)*arcsec^2*N$21*N$22*$D9^N$24</f>
        <v>124801.86498094682</v>
      </c>
      <c r="O25">
        <f>NetN0*10^(-0.4*$C9)*arcsec^2*O$21*O$22*$D9^O$24</f>
        <v>2421.8280664851904</v>
      </c>
      <c r="P25" t="b">
        <f>K25=N25</f>
        <v>1</v>
      </c>
      <c r="Q25" t="b">
        <f>L25=O25</f>
        <v>1</v>
      </c>
    </row>
    <row r="26" spans="1:17" x14ac:dyDescent="0.25">
      <c r="A26">
        <v>96100</v>
      </c>
      <c r="B26" t="s">
        <v>35</v>
      </c>
      <c r="C26">
        <v>10.86474975</v>
      </c>
      <c r="D26">
        <v>492.8</v>
      </c>
      <c r="E26">
        <f t="shared" si="0"/>
        <v>2.7382025647999634E-5</v>
      </c>
      <c r="F26">
        <f t="shared" si="0"/>
        <v>4.7461304732561239E-5</v>
      </c>
    </row>
    <row r="27" spans="1:17" x14ac:dyDescent="0.25">
      <c r="A27">
        <v>64924</v>
      </c>
      <c r="B27" t="s">
        <v>36</v>
      </c>
      <c r="C27">
        <v>11.64</v>
      </c>
      <c r="D27">
        <v>376.2</v>
      </c>
      <c r="E27">
        <f t="shared" si="0"/>
        <v>3.2681107771425303E-5</v>
      </c>
      <c r="F27">
        <f t="shared" si="0"/>
        <v>4.2091438712598741E-5</v>
      </c>
      <c r="I27" t="s">
        <v>63</v>
      </c>
    </row>
    <row r="28" spans="1:17" x14ac:dyDescent="0.25">
      <c r="A28">
        <v>51459</v>
      </c>
      <c r="B28" t="s">
        <v>37</v>
      </c>
      <c r="C28">
        <v>8.8217342480000003</v>
      </c>
      <c r="D28">
        <v>122.5</v>
      </c>
      <c r="E28">
        <f t="shared" si="0"/>
        <v>1.7767895374308802E-2</v>
      </c>
      <c r="F28">
        <f t="shared" si="0"/>
        <v>6.6607328739533549E-3</v>
      </c>
      <c r="I28" t="s">
        <v>68</v>
      </c>
    </row>
    <row r="29" spans="1:17" x14ac:dyDescent="0.25">
      <c r="A29">
        <v>73695</v>
      </c>
      <c r="B29" t="s">
        <v>38</v>
      </c>
      <c r="C29">
        <v>5.83</v>
      </c>
      <c r="D29">
        <v>1.8</v>
      </c>
      <c r="E29">
        <f t="shared" si="0"/>
        <v>312449.26925287553</v>
      </c>
      <c r="F29">
        <f t="shared" si="0"/>
        <v>1128.5364739715774</v>
      </c>
      <c r="I29" t="s">
        <v>64</v>
      </c>
    </row>
    <row r="30" spans="1:17" x14ac:dyDescent="0.25">
      <c r="A30">
        <v>15457</v>
      </c>
      <c r="B30" t="s">
        <v>39</v>
      </c>
      <c r="C30">
        <v>8.8448853019999998</v>
      </c>
      <c r="D30">
        <v>266.60000000000002</v>
      </c>
      <c r="E30">
        <f t="shared" si="0"/>
        <v>1.3362452689423914E-3</v>
      </c>
      <c r="F30">
        <f t="shared" si="0"/>
        <v>1.178334710981741E-3</v>
      </c>
      <c r="I30" t="s">
        <v>67</v>
      </c>
    </row>
    <row r="31" spans="1:17" x14ac:dyDescent="0.25">
      <c r="I31" s="19" t="s">
        <v>58</v>
      </c>
    </row>
    <row r="32" spans="1:17" x14ac:dyDescent="0.25">
      <c r="D32" s="1"/>
      <c r="I32" s="19" t="s">
        <v>61</v>
      </c>
    </row>
    <row r="33" spans="9:9" x14ac:dyDescent="0.25">
      <c r="I33" t="s">
        <v>66</v>
      </c>
    </row>
    <row r="34" spans="9:9" x14ac:dyDescent="0.25">
      <c r="I34" s="19" t="s">
        <v>57</v>
      </c>
    </row>
    <row r="35" spans="9:9" x14ac:dyDescent="0.25">
      <c r="I35" s="19" t="s">
        <v>59</v>
      </c>
    </row>
    <row r="36" spans="9:9" x14ac:dyDescent="0.25">
      <c r="I36" s="19" t="s">
        <v>60</v>
      </c>
    </row>
    <row r="37" spans="9:9" x14ac:dyDescent="0.25">
      <c r="I37" s="19" t="s">
        <v>65</v>
      </c>
    </row>
  </sheetData>
  <hyperlinks>
    <hyperlink ref="I31" r:id="rId1" display="J. R. Kuhn and S. L. Hawley, &quot;Some Astronomical Performance Advantages of Off-Axis Telescopes,&quot; PASP 111(759), 601-620 (1999)"/>
    <hyperlink ref="I34" r:id="rId2"/>
    <hyperlink ref="I35" r:id="rId3" display="a"/>
    <hyperlink ref="I36" r:id="rId4"/>
    <hyperlink ref="I32" r:id="rId5"/>
    <hyperlink ref="I37" r:id="rId6" display="Krist"/>
  </hyperlinks>
  <pageMargins left="0.7" right="0.7" top="0.75" bottom="0.75" header="0.3" footer="0.3"/>
  <pageSetup orientation="portrait" horizontalDpi="4294967295" verticalDpi="4294967295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NetN0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Noecker</dc:creator>
  <cp:lastModifiedBy>Charley Noecker</cp:lastModifiedBy>
  <dcterms:created xsi:type="dcterms:W3CDTF">2017-03-30T19:04:03Z</dcterms:created>
  <dcterms:modified xsi:type="dcterms:W3CDTF">2017-04-03T18:36:44Z</dcterms:modified>
</cp:coreProperties>
</file>