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BigArchive\Work\0 Standard Folders\SNR\"/>
    </mc:Choice>
  </mc:AlternateContent>
  <bookViews>
    <workbookView xWindow="0" yWindow="0" windowWidth="25605" windowHeight="16005" tabRatio="500"/>
  </bookViews>
  <sheets>
    <sheet name="targets" sheetId="1" r:id="rId1"/>
    <sheet name="Phase Variations Cassini" sheetId="2" r:id="rId2"/>
    <sheet name="Teff" sheetId="3" r:id="rId3"/>
    <sheet name="constants" sheetId="4" r:id="rId4"/>
  </sheets>
  <definedNames>
    <definedName name="AU">constants!$B$3</definedName>
    <definedName name="deg">constants!$B$9</definedName>
  </definedNames>
  <calcPr calcId="162913"/>
</workbook>
</file>

<file path=xl/calcChain.xml><?xml version="1.0" encoding="utf-8"?>
<calcChain xmlns="http://schemas.openxmlformats.org/spreadsheetml/2006/main">
  <c r="E4" i="4" l="1"/>
  <c r="D4" i="4"/>
  <c r="N7" i="2" l="1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6" i="2"/>
  <c r="B9" i="4"/>
  <c r="I103" i="3" l="1"/>
  <c r="H103" i="3"/>
  <c r="E103" i="3"/>
  <c r="D103" i="3"/>
  <c r="C103" i="3"/>
  <c r="B103" i="3"/>
  <c r="I102" i="3"/>
  <c r="H102" i="3"/>
  <c r="E102" i="3"/>
  <c r="D102" i="3"/>
  <c r="C102" i="3"/>
  <c r="B102" i="3"/>
  <c r="I101" i="3"/>
  <c r="H101" i="3"/>
  <c r="E101" i="3"/>
  <c r="D101" i="3"/>
  <c r="C101" i="3"/>
  <c r="B101" i="3"/>
  <c r="I100" i="3"/>
  <c r="H100" i="3"/>
  <c r="E100" i="3"/>
  <c r="D100" i="3"/>
  <c r="C100" i="3"/>
  <c r="B100" i="3"/>
  <c r="I99" i="3"/>
  <c r="H99" i="3"/>
  <c r="E99" i="3"/>
  <c r="D99" i="3"/>
  <c r="C99" i="3"/>
  <c r="B99" i="3"/>
  <c r="I98" i="3"/>
  <c r="H98" i="3"/>
  <c r="E98" i="3"/>
  <c r="D98" i="3"/>
  <c r="C98" i="3"/>
  <c r="B98" i="3"/>
  <c r="I97" i="3"/>
  <c r="H97" i="3"/>
  <c r="E97" i="3"/>
  <c r="D97" i="3"/>
  <c r="C97" i="3"/>
  <c r="B97" i="3"/>
  <c r="I96" i="3"/>
  <c r="H96" i="3"/>
  <c r="E96" i="3"/>
  <c r="D96" i="3"/>
  <c r="C96" i="3"/>
  <c r="B96" i="3"/>
  <c r="I95" i="3"/>
  <c r="H95" i="3"/>
  <c r="E95" i="3"/>
  <c r="D95" i="3"/>
  <c r="C95" i="3"/>
  <c r="B95" i="3"/>
  <c r="I94" i="3"/>
  <c r="H94" i="3"/>
  <c r="E94" i="3"/>
  <c r="D94" i="3"/>
  <c r="C94" i="3"/>
  <c r="B94" i="3"/>
  <c r="I93" i="3"/>
  <c r="H93" i="3"/>
  <c r="E93" i="3"/>
  <c r="D93" i="3"/>
  <c r="C93" i="3"/>
  <c r="B93" i="3"/>
  <c r="I92" i="3"/>
  <c r="H92" i="3"/>
  <c r="E92" i="3"/>
  <c r="D92" i="3"/>
  <c r="C92" i="3"/>
  <c r="B92" i="3"/>
  <c r="I91" i="3"/>
  <c r="H91" i="3"/>
  <c r="E91" i="3"/>
  <c r="D91" i="3"/>
  <c r="C91" i="3"/>
  <c r="B91" i="3"/>
  <c r="I90" i="3"/>
  <c r="H90" i="3"/>
  <c r="E90" i="3"/>
  <c r="D90" i="3"/>
  <c r="C90" i="3"/>
  <c r="B90" i="3"/>
  <c r="I89" i="3"/>
  <c r="H89" i="3"/>
  <c r="E89" i="3"/>
  <c r="D89" i="3"/>
  <c r="C89" i="3"/>
  <c r="B89" i="3"/>
  <c r="I88" i="3"/>
  <c r="H88" i="3"/>
  <c r="E88" i="3"/>
  <c r="D88" i="3"/>
  <c r="C88" i="3"/>
  <c r="B88" i="3"/>
  <c r="I87" i="3"/>
  <c r="H87" i="3"/>
  <c r="E87" i="3"/>
  <c r="D87" i="3"/>
  <c r="C87" i="3"/>
  <c r="B87" i="3"/>
  <c r="I86" i="3"/>
  <c r="H86" i="3"/>
  <c r="E86" i="3"/>
  <c r="D86" i="3"/>
  <c r="C86" i="3"/>
  <c r="B86" i="3"/>
  <c r="I85" i="3"/>
  <c r="H85" i="3"/>
  <c r="E85" i="3"/>
  <c r="D85" i="3"/>
  <c r="C85" i="3"/>
  <c r="B85" i="3"/>
  <c r="I84" i="3"/>
  <c r="H84" i="3"/>
  <c r="E84" i="3"/>
  <c r="D84" i="3"/>
  <c r="C84" i="3"/>
  <c r="B84" i="3"/>
  <c r="I83" i="3"/>
  <c r="H83" i="3"/>
  <c r="E83" i="3"/>
  <c r="D83" i="3"/>
  <c r="C83" i="3"/>
  <c r="B83" i="3"/>
  <c r="I82" i="3"/>
  <c r="H82" i="3"/>
  <c r="E82" i="3"/>
  <c r="D82" i="3"/>
  <c r="C82" i="3"/>
  <c r="B82" i="3"/>
  <c r="I81" i="3"/>
  <c r="H81" i="3"/>
  <c r="E81" i="3"/>
  <c r="D81" i="3"/>
  <c r="C81" i="3"/>
  <c r="B81" i="3"/>
  <c r="I80" i="3"/>
  <c r="H80" i="3"/>
  <c r="E80" i="3"/>
  <c r="D80" i="3"/>
  <c r="C80" i="3"/>
  <c r="B80" i="3"/>
  <c r="I79" i="3"/>
  <c r="H79" i="3"/>
  <c r="E79" i="3"/>
  <c r="D79" i="3"/>
  <c r="C79" i="3"/>
  <c r="B79" i="3"/>
  <c r="I78" i="3"/>
  <c r="H78" i="3"/>
  <c r="E78" i="3"/>
  <c r="D78" i="3"/>
  <c r="C78" i="3"/>
  <c r="B78" i="3"/>
  <c r="I77" i="3"/>
  <c r="H77" i="3"/>
  <c r="E77" i="3"/>
  <c r="D77" i="3"/>
  <c r="C77" i="3"/>
  <c r="B77" i="3"/>
  <c r="I76" i="3"/>
  <c r="H76" i="3"/>
  <c r="E76" i="3"/>
  <c r="D76" i="3"/>
  <c r="C76" i="3"/>
  <c r="B76" i="3"/>
  <c r="I75" i="3"/>
  <c r="H75" i="3"/>
  <c r="E75" i="3"/>
  <c r="D75" i="3"/>
  <c r="C75" i="3"/>
  <c r="B75" i="3"/>
  <c r="I74" i="3"/>
  <c r="H74" i="3"/>
  <c r="E74" i="3"/>
  <c r="D74" i="3"/>
  <c r="C74" i="3"/>
  <c r="B74" i="3"/>
  <c r="I73" i="3"/>
  <c r="H73" i="3"/>
  <c r="E73" i="3"/>
  <c r="D73" i="3"/>
  <c r="C73" i="3"/>
  <c r="B73" i="3"/>
  <c r="I72" i="3"/>
  <c r="H72" i="3"/>
  <c r="E72" i="3"/>
  <c r="D72" i="3"/>
  <c r="C72" i="3"/>
  <c r="B72" i="3"/>
  <c r="I71" i="3"/>
  <c r="H71" i="3"/>
  <c r="E71" i="3"/>
  <c r="D71" i="3"/>
  <c r="C71" i="3"/>
  <c r="B71" i="3"/>
  <c r="I70" i="3"/>
  <c r="H70" i="3"/>
  <c r="E70" i="3"/>
  <c r="D70" i="3"/>
  <c r="C70" i="3"/>
  <c r="B70" i="3"/>
  <c r="I69" i="3"/>
  <c r="H69" i="3"/>
  <c r="E69" i="3"/>
  <c r="D69" i="3"/>
  <c r="C69" i="3"/>
  <c r="B69" i="3"/>
  <c r="I68" i="3"/>
  <c r="H68" i="3"/>
  <c r="E68" i="3"/>
  <c r="D68" i="3"/>
  <c r="C68" i="3"/>
  <c r="B68" i="3"/>
  <c r="I67" i="3"/>
  <c r="H67" i="3"/>
  <c r="E67" i="3"/>
  <c r="D67" i="3"/>
  <c r="C67" i="3"/>
  <c r="B67" i="3"/>
  <c r="I66" i="3"/>
  <c r="H66" i="3"/>
  <c r="E66" i="3"/>
  <c r="D66" i="3"/>
  <c r="C66" i="3"/>
  <c r="B66" i="3"/>
  <c r="I65" i="3"/>
  <c r="H65" i="3"/>
  <c r="E65" i="3"/>
  <c r="D65" i="3"/>
  <c r="C65" i="3"/>
  <c r="B65" i="3"/>
  <c r="I64" i="3"/>
  <c r="H64" i="3"/>
  <c r="E64" i="3"/>
  <c r="D64" i="3"/>
  <c r="C64" i="3"/>
  <c r="B64" i="3"/>
  <c r="I63" i="3"/>
  <c r="H63" i="3"/>
  <c r="E63" i="3"/>
  <c r="D63" i="3"/>
  <c r="C63" i="3"/>
  <c r="B63" i="3"/>
  <c r="I62" i="3"/>
  <c r="H62" i="3"/>
  <c r="E62" i="3"/>
  <c r="D62" i="3"/>
  <c r="C62" i="3"/>
  <c r="B62" i="3"/>
  <c r="I61" i="3"/>
  <c r="H61" i="3"/>
  <c r="E61" i="3"/>
  <c r="D61" i="3"/>
  <c r="C61" i="3"/>
  <c r="B61" i="3"/>
  <c r="I60" i="3"/>
  <c r="H60" i="3"/>
  <c r="E60" i="3"/>
  <c r="D60" i="3"/>
  <c r="C60" i="3"/>
  <c r="B60" i="3"/>
  <c r="I59" i="3"/>
  <c r="H59" i="3"/>
  <c r="E59" i="3"/>
  <c r="D59" i="3"/>
  <c r="C59" i="3"/>
  <c r="B59" i="3"/>
  <c r="I58" i="3"/>
  <c r="H58" i="3"/>
  <c r="E58" i="3"/>
  <c r="D58" i="3"/>
  <c r="C58" i="3"/>
  <c r="B58" i="3"/>
  <c r="I57" i="3"/>
  <c r="H57" i="3"/>
  <c r="E57" i="3"/>
  <c r="D57" i="3"/>
  <c r="C57" i="3"/>
  <c r="B57" i="3"/>
  <c r="I56" i="3"/>
  <c r="H56" i="3"/>
  <c r="E56" i="3"/>
  <c r="D56" i="3"/>
  <c r="C56" i="3"/>
  <c r="B56" i="3"/>
  <c r="I55" i="3"/>
  <c r="H55" i="3"/>
  <c r="E55" i="3"/>
  <c r="D55" i="3"/>
  <c r="C55" i="3"/>
  <c r="B55" i="3"/>
  <c r="I54" i="3"/>
  <c r="H54" i="3"/>
  <c r="E54" i="3"/>
  <c r="D54" i="3"/>
  <c r="C54" i="3"/>
  <c r="B54" i="3"/>
  <c r="I53" i="3"/>
  <c r="H53" i="3"/>
  <c r="E53" i="3"/>
  <c r="D53" i="3"/>
  <c r="C53" i="3"/>
  <c r="B53" i="3"/>
  <c r="I52" i="3"/>
  <c r="H52" i="3"/>
  <c r="E52" i="3"/>
  <c r="D52" i="3"/>
  <c r="C52" i="3"/>
  <c r="B52" i="3"/>
  <c r="I51" i="3"/>
  <c r="H51" i="3"/>
  <c r="E51" i="3"/>
  <c r="D51" i="3"/>
  <c r="C51" i="3"/>
  <c r="B51" i="3"/>
  <c r="I50" i="3"/>
  <c r="H50" i="3"/>
  <c r="E50" i="3"/>
  <c r="D50" i="3"/>
  <c r="C50" i="3"/>
  <c r="B50" i="3"/>
  <c r="I49" i="3"/>
  <c r="H49" i="3"/>
  <c r="E49" i="3"/>
  <c r="D49" i="3"/>
  <c r="C49" i="3"/>
  <c r="B49" i="3"/>
  <c r="I48" i="3"/>
  <c r="H48" i="3"/>
  <c r="E48" i="3"/>
  <c r="D48" i="3"/>
  <c r="C48" i="3"/>
  <c r="B48" i="3"/>
  <c r="I47" i="3"/>
  <c r="H47" i="3"/>
  <c r="E47" i="3"/>
  <c r="D47" i="3"/>
  <c r="C47" i="3"/>
  <c r="B47" i="3"/>
  <c r="I46" i="3"/>
  <c r="H46" i="3"/>
  <c r="E46" i="3"/>
  <c r="D46" i="3"/>
  <c r="C46" i="3"/>
  <c r="B46" i="3"/>
  <c r="I45" i="3"/>
  <c r="H45" i="3"/>
  <c r="E45" i="3"/>
  <c r="D45" i="3"/>
  <c r="C45" i="3"/>
  <c r="B45" i="3"/>
  <c r="I44" i="3"/>
  <c r="H44" i="3"/>
  <c r="E44" i="3"/>
  <c r="D44" i="3"/>
  <c r="C44" i="3"/>
  <c r="B44" i="3"/>
  <c r="I43" i="3"/>
  <c r="H43" i="3"/>
  <c r="E43" i="3"/>
  <c r="D43" i="3"/>
  <c r="C43" i="3"/>
  <c r="B43" i="3"/>
  <c r="F36" i="3"/>
  <c r="D36" i="3"/>
  <c r="F35" i="3"/>
  <c r="D35" i="3"/>
  <c r="F34" i="3"/>
  <c r="D34" i="3"/>
  <c r="F33" i="3"/>
  <c r="D33" i="3"/>
  <c r="F32" i="3"/>
  <c r="D32" i="3"/>
  <c r="F31" i="3"/>
  <c r="D31" i="3"/>
  <c r="F30" i="3"/>
  <c r="D30" i="3"/>
  <c r="F29" i="3"/>
  <c r="D29" i="3"/>
  <c r="F28" i="3"/>
  <c r="D28" i="3"/>
  <c r="F27" i="3"/>
  <c r="D27" i="3"/>
  <c r="F26" i="3"/>
  <c r="D26" i="3"/>
  <c r="F25" i="3"/>
  <c r="D25" i="3"/>
  <c r="F24" i="3"/>
  <c r="D24" i="3"/>
  <c r="F23" i="3"/>
  <c r="D23" i="3"/>
  <c r="F22" i="3"/>
  <c r="D22" i="3"/>
  <c r="F21" i="3"/>
  <c r="D21" i="3"/>
  <c r="F20" i="3"/>
  <c r="D20" i="3"/>
  <c r="F19" i="3"/>
  <c r="D19" i="3"/>
  <c r="F18" i="3"/>
  <c r="D18" i="3"/>
  <c r="F17" i="3"/>
  <c r="D17" i="3"/>
  <c r="F16" i="3"/>
  <c r="D16" i="3"/>
  <c r="F15" i="3"/>
  <c r="D15" i="3"/>
  <c r="F14" i="3"/>
  <c r="D14" i="3"/>
  <c r="F13" i="3"/>
  <c r="D13" i="3"/>
  <c r="F12" i="3"/>
  <c r="D12" i="3"/>
  <c r="F11" i="3"/>
  <c r="D11" i="3"/>
  <c r="F10" i="3"/>
  <c r="D10" i="3"/>
  <c r="F9" i="3"/>
  <c r="D9" i="3"/>
  <c r="F8" i="3"/>
  <c r="D8" i="3"/>
  <c r="F7" i="3"/>
  <c r="D7" i="3"/>
  <c r="F6" i="3"/>
  <c r="D6" i="3"/>
  <c r="F5" i="3"/>
  <c r="D5" i="3"/>
  <c r="F4" i="3"/>
  <c r="D4" i="3"/>
  <c r="F3" i="3"/>
  <c r="D3" i="3"/>
  <c r="H15" i="2"/>
  <c r="H14" i="2"/>
  <c r="H13" i="2"/>
  <c r="H12" i="2"/>
  <c r="J5" i="2" s="1"/>
  <c r="H11" i="2"/>
  <c r="H10" i="2"/>
  <c r="R36" i="1"/>
  <c r="Q36" i="1"/>
  <c r="N36" i="1"/>
  <c r="M36" i="1"/>
  <c r="L36" i="1"/>
  <c r="K36" i="1"/>
  <c r="R35" i="1"/>
  <c r="Q35" i="1"/>
  <c r="N35" i="1"/>
  <c r="M35" i="1"/>
  <c r="L35" i="1"/>
  <c r="K35" i="1"/>
  <c r="R34" i="1"/>
  <c r="Q34" i="1"/>
  <c r="N34" i="1"/>
  <c r="M34" i="1"/>
  <c r="L34" i="1"/>
  <c r="K34" i="1"/>
  <c r="R33" i="1"/>
  <c r="Q33" i="1"/>
  <c r="N33" i="1"/>
  <c r="M33" i="1"/>
  <c r="L33" i="1"/>
  <c r="K33" i="1"/>
  <c r="R32" i="1"/>
  <c r="Q32" i="1"/>
  <c r="N32" i="1"/>
  <c r="M32" i="1"/>
  <c r="L32" i="1"/>
  <c r="K32" i="1"/>
  <c r="R31" i="1"/>
  <c r="Q31" i="1"/>
  <c r="N31" i="1"/>
  <c r="M31" i="1"/>
  <c r="L31" i="1"/>
  <c r="K31" i="1"/>
  <c r="R30" i="1"/>
  <c r="Q30" i="1"/>
  <c r="N30" i="1"/>
  <c r="M30" i="1"/>
  <c r="L30" i="1"/>
  <c r="K30" i="1"/>
  <c r="R29" i="1"/>
  <c r="Q29" i="1"/>
  <c r="N29" i="1"/>
  <c r="M29" i="1"/>
  <c r="L29" i="1"/>
  <c r="K29" i="1"/>
  <c r="R28" i="1"/>
  <c r="Q28" i="1"/>
  <c r="N28" i="1"/>
  <c r="M28" i="1"/>
  <c r="L28" i="1"/>
  <c r="K28" i="1"/>
  <c r="R27" i="1"/>
  <c r="Q27" i="1"/>
  <c r="N27" i="1"/>
  <c r="M27" i="1"/>
  <c r="L27" i="1"/>
  <c r="K27" i="1"/>
  <c r="R26" i="1"/>
  <c r="Q26" i="1"/>
  <c r="N26" i="1"/>
  <c r="M26" i="1"/>
  <c r="L26" i="1"/>
  <c r="K26" i="1"/>
  <c r="R25" i="1"/>
  <c r="Q25" i="1"/>
  <c r="N25" i="1"/>
  <c r="M25" i="1"/>
  <c r="L25" i="1"/>
  <c r="K25" i="1"/>
  <c r="R24" i="1"/>
  <c r="Q24" i="1"/>
  <c r="N24" i="1"/>
  <c r="M24" i="1"/>
  <c r="L24" i="1"/>
  <c r="K24" i="1"/>
  <c r="R23" i="1"/>
  <c r="Q23" i="1"/>
  <c r="N23" i="1"/>
  <c r="M23" i="1"/>
  <c r="L23" i="1"/>
  <c r="K23" i="1"/>
  <c r="R22" i="1"/>
  <c r="Q22" i="1"/>
  <c r="N22" i="1"/>
  <c r="M22" i="1"/>
  <c r="L22" i="1"/>
  <c r="K22" i="1"/>
  <c r="R21" i="1"/>
  <c r="Q21" i="1"/>
  <c r="N21" i="1"/>
  <c r="M21" i="1"/>
  <c r="L21" i="1"/>
  <c r="K21" i="1"/>
  <c r="R20" i="1"/>
  <c r="Q20" i="1"/>
  <c r="N20" i="1"/>
  <c r="M20" i="1"/>
  <c r="L20" i="1"/>
  <c r="K20" i="1"/>
  <c r="R19" i="1"/>
  <c r="Q19" i="1"/>
  <c r="N19" i="1"/>
  <c r="M19" i="1"/>
  <c r="L19" i="1"/>
  <c r="K19" i="1"/>
  <c r="R18" i="1"/>
  <c r="Q18" i="1"/>
  <c r="N18" i="1"/>
  <c r="M18" i="1"/>
  <c r="L18" i="1"/>
  <c r="K18" i="1"/>
  <c r="R17" i="1"/>
  <c r="Q17" i="1"/>
  <c r="N17" i="1"/>
  <c r="M17" i="1"/>
  <c r="L17" i="1"/>
  <c r="K17" i="1"/>
  <c r="R16" i="1"/>
  <c r="Q16" i="1"/>
  <c r="N16" i="1"/>
  <c r="M16" i="1"/>
  <c r="L16" i="1"/>
  <c r="K16" i="1"/>
  <c r="R15" i="1"/>
  <c r="Q15" i="1"/>
  <c r="N15" i="1"/>
  <c r="M15" i="1"/>
  <c r="L15" i="1"/>
  <c r="K15" i="1"/>
  <c r="R14" i="1"/>
  <c r="Q14" i="1"/>
  <c r="N14" i="1"/>
  <c r="M14" i="1"/>
  <c r="L14" i="1"/>
  <c r="K14" i="1"/>
  <c r="R13" i="1"/>
  <c r="Q13" i="1"/>
  <c r="N13" i="1"/>
  <c r="M13" i="1"/>
  <c r="L13" i="1"/>
  <c r="K13" i="1"/>
  <c r="R12" i="1"/>
  <c r="Q12" i="1"/>
  <c r="N12" i="1"/>
  <c r="M12" i="1"/>
  <c r="L12" i="1"/>
  <c r="K12" i="1"/>
  <c r="R11" i="1"/>
  <c r="Q11" i="1"/>
  <c r="N11" i="1"/>
  <c r="M11" i="1"/>
  <c r="L11" i="1"/>
  <c r="K11" i="1"/>
  <c r="R10" i="1"/>
  <c r="Q10" i="1"/>
  <c r="N10" i="1"/>
  <c r="M10" i="1"/>
  <c r="L10" i="1"/>
  <c r="K10" i="1"/>
  <c r="R9" i="1"/>
  <c r="Q9" i="1"/>
  <c r="N9" i="1"/>
  <c r="M9" i="1"/>
  <c r="L9" i="1"/>
  <c r="K9" i="1"/>
  <c r="R8" i="1"/>
  <c r="Q8" i="1"/>
  <c r="N8" i="1"/>
  <c r="M8" i="1"/>
  <c r="L8" i="1"/>
  <c r="K8" i="1"/>
  <c r="R7" i="1"/>
  <c r="Q7" i="1"/>
  <c r="N7" i="1"/>
  <c r="M7" i="1"/>
  <c r="L7" i="1"/>
  <c r="K7" i="1"/>
  <c r="R6" i="1"/>
  <c r="Q6" i="1"/>
  <c r="N6" i="1"/>
  <c r="M6" i="1"/>
  <c r="L6" i="1"/>
  <c r="K6" i="1"/>
  <c r="R5" i="1"/>
  <c r="Q5" i="1"/>
  <c r="N5" i="1"/>
  <c r="M5" i="1"/>
  <c r="L5" i="1"/>
  <c r="K5" i="1"/>
  <c r="R4" i="1"/>
  <c r="Q4" i="1"/>
  <c r="N4" i="1"/>
  <c r="M4" i="1"/>
  <c r="L4" i="1"/>
  <c r="K4" i="1"/>
  <c r="R3" i="1"/>
  <c r="Q3" i="1"/>
  <c r="N3" i="1"/>
  <c r="M3" i="1"/>
  <c r="L3" i="1"/>
  <c r="K3" i="1"/>
</calcChain>
</file>

<file path=xl/sharedStrings.xml><?xml version="1.0" encoding="utf-8"?>
<sst xmlns="http://schemas.openxmlformats.org/spreadsheetml/2006/main" count="162" uniqueCount="109">
  <si>
    <t>beta Gem b</t>
  </si>
  <si>
    <t>gamma Cep b</t>
  </si>
  <si>
    <t>HD 147513 b</t>
  </si>
  <si>
    <t>HD 192310 c</t>
  </si>
  <si>
    <t>upsilon And d</t>
  </si>
  <si>
    <t>epsilon Eri b</t>
  </si>
  <si>
    <t>47 UMa b</t>
  </si>
  <si>
    <t>HD 10647 b</t>
  </si>
  <si>
    <t>47 UMa c</t>
  </si>
  <si>
    <t>HD 39091 b</t>
  </si>
  <si>
    <t>HD 114613 b</t>
  </si>
  <si>
    <t>HD 128311 c</t>
  </si>
  <si>
    <t>HD 190360 b</t>
  </si>
  <si>
    <t>14 Her b</t>
  </si>
  <si>
    <t>HD 89307 b</t>
  </si>
  <si>
    <t>55 Cnc d</t>
  </si>
  <si>
    <t>HD 70642 b</t>
  </si>
  <si>
    <t>HD 217107 c</t>
  </si>
  <si>
    <t>HD 154345 b</t>
  </si>
  <si>
    <t>HD 117207 b</t>
  </si>
  <si>
    <t>HD 134987 c</t>
  </si>
  <si>
    <t>HD 87883 b</t>
  </si>
  <si>
    <t>HD 222155 b</t>
  </si>
  <si>
    <t>HD 181433 d</t>
  </si>
  <si>
    <t>HD 24040 b</t>
  </si>
  <si>
    <t>HD 13931 b</t>
  </si>
  <si>
    <t>HD 187123 c</t>
  </si>
  <si>
    <t>GJ 832 b</t>
  </si>
  <si>
    <t>NAME</t>
  </si>
  <si>
    <t>MSINI</t>
  </si>
  <si>
    <t>A</t>
  </si>
  <si>
    <t>OM</t>
  </si>
  <si>
    <t>T0</t>
  </si>
  <si>
    <t>V</t>
  </si>
  <si>
    <t>DIST</t>
  </si>
  <si>
    <t>Separation</t>
  </si>
  <si>
    <t>mjupiter</t>
  </si>
  <si>
    <t>au</t>
  </si>
  <si>
    <t>day</t>
  </si>
  <si>
    <t>deg</t>
  </si>
  <si>
    <t>jd</t>
  </si>
  <si>
    <t>pc</t>
  </si>
  <si>
    <t>arcsec</t>
  </si>
  <si>
    <t>HD 30562 b</t>
  </si>
  <si>
    <t>Stellar Flux</t>
  </si>
  <si>
    <t>cgs</t>
  </si>
  <si>
    <t>Planetary Flux</t>
  </si>
  <si>
    <t>Ag =0.5</t>
  </si>
  <si>
    <t>Contrast</t>
  </si>
  <si>
    <t>Ag</t>
  </si>
  <si>
    <t>A (α = 0 deg)</t>
  </si>
  <si>
    <t>A (α = 65 deg)</t>
  </si>
  <si>
    <t>Notes</t>
  </si>
  <si>
    <t>HD 142 c</t>
  </si>
  <si>
    <t>nu Oph c</t>
  </si>
  <si>
    <t>calling this a planet is probably a bit of a stretch</t>
  </si>
  <si>
    <t>aka Pollux b, aka HD 62509 b</t>
  </si>
  <si>
    <t>I have removed upsilon And e from list given questionable nature</t>
  </si>
  <si>
    <t>psi Dra B b</t>
  </si>
  <si>
    <t>any concerns about binary star system?</t>
  </si>
  <si>
    <t>HD 169830 c</t>
  </si>
  <si>
    <t>These are the polynomial fits to phase variations of Jupiter as observed by Cassini</t>
  </si>
  <si>
    <t>α (deg)</t>
  </si>
  <si>
    <t>geometric albedo</t>
  </si>
  <si>
    <t>phase angle</t>
  </si>
  <si>
    <t>λeff</t>
  </si>
  <si>
    <t>a</t>
  </si>
  <si>
    <t>b</t>
  </si>
  <si>
    <t>c</t>
  </si>
  <si>
    <t>d</t>
  </si>
  <si>
    <t>e</t>
  </si>
  <si>
    <t>f</t>
  </si>
  <si>
    <t>A (α)</t>
  </si>
  <si>
    <t>A (α) = a + b*α+c*α^2+d*α^3+e*α^4+f*α^5</t>
  </si>
  <si>
    <t>Cite:</t>
  </si>
  <si>
    <t>Mayorga et al. (2016)</t>
  </si>
  <si>
    <t>565 nm (Band 2)</t>
  </si>
  <si>
    <t>T_sun</t>
  </si>
  <si>
    <t>R_sun</t>
  </si>
  <si>
    <t>K</t>
  </si>
  <si>
    <t>m</t>
  </si>
  <si>
    <t>AU</t>
  </si>
  <si>
    <t>R_J</t>
  </si>
  <si>
    <t>M_J</t>
  </si>
  <si>
    <t>kg</t>
  </si>
  <si>
    <t>R_e</t>
  </si>
  <si>
    <t>gc</t>
  </si>
  <si>
    <t>mks</t>
  </si>
  <si>
    <t>Lum</t>
  </si>
  <si>
    <t>L_sun</t>
  </si>
  <si>
    <t>mu Ara e</t>
  </si>
  <si>
    <t>aka HD 160691 e</t>
  </si>
  <si>
    <t>Teq</t>
  </si>
  <si>
    <t>Tint</t>
  </si>
  <si>
    <t>Teff</t>
  </si>
  <si>
    <t>Note: Values of Tint equal to 100 or 200 are likely ballparked</t>
  </si>
  <si>
    <t>Solar-like Star</t>
  </si>
  <si>
    <t>Jupiter-like planet</t>
  </si>
  <si>
    <t>Distance (AU)</t>
  </si>
  <si>
    <t>Teff (K)</t>
  </si>
  <si>
    <t>Teq (K)</t>
  </si>
  <si>
    <t>Neptune-like planet</t>
  </si>
  <si>
    <t>Est A_g (565 nm)</t>
  </si>
  <si>
    <t>Est A (65 deg) 565 nm</t>
  </si>
  <si>
    <t>Traub etal</t>
  </si>
  <si>
    <t>Lewis</t>
  </si>
  <si>
    <t>Period</t>
  </si>
  <si>
    <t>Eccentricity</t>
  </si>
  <si>
    <t>Neptune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</si>
</sst>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7" formatCode="0.0000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right"/>
    </xf>
    <xf numFmtId="2" fontId="0" fillId="0" borderId="0" xfId="0" applyNumberFormat="1"/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164" fontId="6" fillId="0" borderId="0" xfId="0" applyNumberFormat="1" applyFont="1"/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1" fontId="0" fillId="0" borderId="0" xfId="0" applyNumberFormat="1" applyFill="1" applyAlignment="1">
      <alignment horizontal="center"/>
    </xf>
    <xf numFmtId="167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 Function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Lewis (Cassini)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'Phase Variations Cassini'!$J$6:$J$24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'Phase Variations Cassini'!$K$6:$K$24</c:f>
              <c:numCache>
                <c:formatCode>0.0000</c:formatCode>
                <c:ptCount val="19"/>
                <c:pt idx="0">
                  <c:v>0.37318772560000002</c:v>
                </c:pt>
                <c:pt idx="1">
                  <c:v>0.35652759627500008</c:v>
                </c:pt>
                <c:pt idx="2">
                  <c:v>0.33925137920000004</c:v>
                </c:pt>
                <c:pt idx="3">
                  <c:v>0.32151695312500006</c:v>
                </c:pt>
                <c:pt idx="4">
                  <c:v>0.30347604080000001</c:v>
                </c:pt>
                <c:pt idx="5">
                  <c:v>0.28527377997499997</c:v>
                </c:pt>
                <c:pt idx="6">
                  <c:v>0.26704829440000005</c:v>
                </c:pt>
                <c:pt idx="7">
                  <c:v>0.248930264825</c:v>
                </c:pt>
                <c:pt idx="8">
                  <c:v>0.23104250000000001</c:v>
                </c:pt>
                <c:pt idx="9">
                  <c:v>0.21349950767500003</c:v>
                </c:pt>
                <c:pt idx="10">
                  <c:v>0.19640706560000004</c:v>
                </c:pt>
                <c:pt idx="11">
                  <c:v>0.17986179252500001</c:v>
                </c:pt>
                <c:pt idx="12">
                  <c:v>0.16395071920000001</c:v>
                </c:pt>
                <c:pt idx="13">
                  <c:v>0.14875085937499999</c:v>
                </c:pt>
                <c:pt idx="14">
                  <c:v>0.13432878079999999</c:v>
                </c:pt>
                <c:pt idx="15">
                  <c:v>0.12074017622499998</c:v>
                </c:pt>
                <c:pt idx="16">
                  <c:v>0.10802943439999996</c:v>
                </c:pt>
                <c:pt idx="17">
                  <c:v>9.6229211075000015E-2</c:v>
                </c:pt>
                <c:pt idx="18">
                  <c:v>8.5359999999999978E-2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0D-4203-AAB8-054FDD77CB70}"/>
            </c:ext>
          </c:extLst>
        </c:ser>
        <c:ser>
          <c:idx val="1"/>
          <c:order val="1"/>
          <c:tx>
            <c:v>Traub etal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'Phase Variations Cassini'!$M$6:$M$24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'Phase Variations Cassini'!$N$6:$N$24</c:f>
              <c:numCache>
                <c:formatCode>0.0000</c:formatCode>
                <c:ptCount val="19"/>
                <c:pt idx="0">
                  <c:v>0.98537014284737978</c:v>
                </c:pt>
                <c:pt idx="1">
                  <c:v>0.96781666822042667</c:v>
                </c:pt>
                <c:pt idx="2">
                  <c:v>0.94415072248203169</c:v>
                </c:pt>
                <c:pt idx="3">
                  <c:v>0.91495527629765538</c:v>
                </c:pt>
                <c:pt idx="4">
                  <c:v>0.88084277957892765</c:v>
                </c:pt>
                <c:pt idx="5">
                  <c:v>0.84244753029429353</c:v>
                </c:pt>
                <c:pt idx="6">
                  <c:v>0.80041799552776727</c:v>
                </c:pt>
                <c:pt idx="7">
                  <c:v>0.75540916492918719</c:v>
                </c:pt>
                <c:pt idx="8">
                  <c:v>0.70807501538564999</c:v>
                </c:pt>
                <c:pt idx="9">
                  <c:v>0.65906116367307499</c:v>
                </c:pt>
                <c:pt idx="10">
                  <c:v>0.60899778104422952</c:v>
                </c:pt>
                <c:pt idx="11">
                  <c:v>0.55849284020678835</c:v>
                </c:pt>
                <c:pt idx="12">
                  <c:v>0.50812576098024143</c:v>
                </c:pt>
                <c:pt idx="13">
                  <c:v>0.45844151613786105</c:v>
                </c:pt>
                <c:pt idx="14">
                  <c:v>0.40994525358919193</c:v>
                </c:pt>
                <c:pt idx="15">
                  <c:v>0.36309748519440987</c:v>
                </c:pt>
                <c:pt idx="16">
                  <c:v>0.31830988618379069</c:v>
                </c:pt>
                <c:pt idx="17">
                  <c:v>0.27594174244675179</c:v>
                </c:pt>
                <c:pt idx="18">
                  <c:v>0.23629707592226157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0D-4203-AAB8-054FDD77C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13024"/>
        <c:axId val="470119584"/>
      </c:scatterChart>
      <c:valAx>
        <c:axId val="47011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 Angle (deg)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119584"/>
        <c:crosses val="autoZero"/>
        <c:crossBetween val="midCat"/>
      </c:valAx>
      <c:valAx>
        <c:axId val="4701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Albedo at Phase Angle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11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16</xdr:row>
      <xdr:rowOff>166687</xdr:rowOff>
    </xdr:from>
    <xdr:to>
      <xdr:col>8</xdr:col>
      <xdr:colOff>38099</xdr:colOff>
      <xdr:row>30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115" zoomScaleNormal="115" workbookViewId="0">
      <selection activeCell="P36" sqref="P36"/>
    </sheetView>
  </sheetViews>
  <sheetFormatPr defaultColWidth="11" defaultRowHeight="15.75" x14ac:dyDescent="0.25"/>
  <cols>
    <col min="1" max="1" width="17.125" customWidth="1"/>
    <col min="2" max="2" width="4.625" customWidth="1"/>
    <col min="11" max="11" width="18.375" customWidth="1"/>
    <col min="13" max="14" width="12.125" bestFit="1" customWidth="1"/>
    <col min="15" max="15" width="16.625" style="3" customWidth="1"/>
    <col min="16" max="18" width="15.625" style="3" customWidth="1"/>
    <col min="19" max="19" width="20.875" customWidth="1"/>
  </cols>
  <sheetData>
    <row r="1" spans="1:19" x14ac:dyDescent="0.25">
      <c r="A1" t="s">
        <v>28</v>
      </c>
      <c r="C1" t="s">
        <v>29</v>
      </c>
      <c r="D1" t="s">
        <v>30</v>
      </c>
      <c r="E1" t="s">
        <v>106</v>
      </c>
      <c r="F1" t="s">
        <v>107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44</v>
      </c>
      <c r="M1" t="s">
        <v>46</v>
      </c>
      <c r="N1" t="s">
        <v>48</v>
      </c>
      <c r="O1" s="3" t="s">
        <v>50</v>
      </c>
      <c r="P1" s="3" t="s">
        <v>51</v>
      </c>
      <c r="Q1" s="3" t="s">
        <v>46</v>
      </c>
      <c r="R1" s="3" t="s">
        <v>48</v>
      </c>
      <c r="S1" t="s">
        <v>52</v>
      </c>
    </row>
    <row r="2" spans="1:19" x14ac:dyDescent="0.25">
      <c r="C2" t="s">
        <v>36</v>
      </c>
      <c r="D2" t="s">
        <v>37</v>
      </c>
      <c r="E2" t="s">
        <v>38</v>
      </c>
      <c r="G2" t="s">
        <v>39</v>
      </c>
      <c r="H2" t="s">
        <v>40</v>
      </c>
      <c r="J2" t="s">
        <v>41</v>
      </c>
      <c r="K2" t="s">
        <v>42</v>
      </c>
      <c r="L2" t="s">
        <v>45</v>
      </c>
      <c r="M2" t="s">
        <v>47</v>
      </c>
      <c r="O2" s="3" t="s">
        <v>76</v>
      </c>
      <c r="P2" s="3" t="s">
        <v>76</v>
      </c>
      <c r="Q2" s="3" t="s">
        <v>51</v>
      </c>
      <c r="R2" s="3" t="s">
        <v>51</v>
      </c>
    </row>
    <row r="3" spans="1:19" x14ac:dyDescent="0.25">
      <c r="A3" t="s">
        <v>0</v>
      </c>
      <c r="B3">
        <v>1</v>
      </c>
      <c r="C3">
        <v>2.7582200000000001</v>
      </c>
      <c r="D3">
        <v>1.75739</v>
      </c>
      <c r="E3">
        <v>589.64000999999996</v>
      </c>
      <c r="F3">
        <v>0.02</v>
      </c>
      <c r="G3">
        <v>354.58</v>
      </c>
      <c r="H3">
        <v>2447739.02</v>
      </c>
      <c r="I3">
        <v>1.1499999999999999</v>
      </c>
      <c r="J3">
        <v>10.3584</v>
      </c>
      <c r="K3">
        <f t="shared" ref="K3:K36" si="0">D3/J3</f>
        <v>0.16965844145814027</v>
      </c>
      <c r="L3">
        <f t="shared" ref="L3:L35" si="1">3.64*10^(I3/-2.5)</f>
        <v>1.2621221356472152</v>
      </c>
      <c r="M3">
        <f>0.5*((1/2092.5)*(1/$D3))^2*$L3</f>
        <v>4.666638428336564E-8</v>
      </c>
      <c r="N3">
        <f>M3/L3</f>
        <v>3.6974539123691984E-8</v>
      </c>
      <c r="O3" s="12">
        <v>0.21</v>
      </c>
      <c r="P3" s="12">
        <v>0.1</v>
      </c>
      <c r="Q3" s="13">
        <f>$P3*((1/2092.5)*(1/$D3))^2*$L3</f>
        <v>9.3332768566731287E-9</v>
      </c>
      <c r="R3" s="13">
        <f>Q3/L3</f>
        <v>7.3949078247383977E-9</v>
      </c>
      <c r="S3" t="s">
        <v>56</v>
      </c>
    </row>
    <row r="4" spans="1:19" x14ac:dyDescent="0.25">
      <c r="A4" t="s">
        <v>1</v>
      </c>
      <c r="B4">
        <v>2</v>
      </c>
      <c r="C4">
        <v>1.51728</v>
      </c>
      <c r="D4">
        <v>1.9793000000000001</v>
      </c>
      <c r="E4">
        <v>905.57399999999996</v>
      </c>
      <c r="F4">
        <v>0.12</v>
      </c>
      <c r="G4">
        <v>49.6</v>
      </c>
      <c r="H4">
        <v>2453121.9249999998</v>
      </c>
      <c r="I4">
        <v>3.21</v>
      </c>
      <c r="J4">
        <v>14.102399999999999</v>
      </c>
      <c r="K4">
        <f t="shared" si="0"/>
        <v>0.14035199682323576</v>
      </c>
      <c r="L4">
        <f t="shared" si="1"/>
        <v>0.18927854273819977</v>
      </c>
      <c r="M4">
        <f t="shared" ref="M4:M32" si="2">0.5*((1/2092.5)*(1/D4))^2*L4</f>
        <v>5.5171806622212234E-9</v>
      </c>
      <c r="N4">
        <f t="shared" ref="N4:N32" si="3">M4/L4</f>
        <v>2.9148473896760186E-8</v>
      </c>
      <c r="O4" s="12">
        <v>0.12</v>
      </c>
      <c r="P4" s="12">
        <v>0.05</v>
      </c>
      <c r="Q4" s="13">
        <f t="shared" ref="Q4:Q36" si="4">$P4*((1/2092.5)*(1/$D4))^2*$L4</f>
        <v>5.5171806622212234E-10</v>
      </c>
      <c r="R4" s="13">
        <f t="shared" ref="R4:R36" si="5">Q4/L4</f>
        <v>2.9148473896760185E-9</v>
      </c>
    </row>
    <row r="5" spans="1:19" x14ac:dyDescent="0.25">
      <c r="A5" t="s">
        <v>2</v>
      </c>
      <c r="B5">
        <v>3</v>
      </c>
      <c r="C5">
        <v>1.1796500000000001</v>
      </c>
      <c r="D5">
        <v>1.30958</v>
      </c>
      <c r="E5">
        <v>528.40002000000004</v>
      </c>
      <c r="F5">
        <v>0.26</v>
      </c>
      <c r="G5">
        <v>282</v>
      </c>
      <c r="H5">
        <v>2451123</v>
      </c>
      <c r="I5">
        <v>5.37</v>
      </c>
      <c r="J5">
        <v>12.777900000000001</v>
      </c>
      <c r="K5">
        <f t="shared" si="0"/>
        <v>0.10248788924627676</v>
      </c>
      <c r="L5">
        <f t="shared" si="1"/>
        <v>2.5888171896981147E-2</v>
      </c>
      <c r="M5">
        <f t="shared" si="2"/>
        <v>1.7237583657106694E-9</v>
      </c>
      <c r="N5">
        <f t="shared" si="3"/>
        <v>6.6584785228179014E-8</v>
      </c>
      <c r="O5" s="12">
        <v>0.31</v>
      </c>
      <c r="P5" s="12">
        <v>0.14000000000000001</v>
      </c>
      <c r="Q5" s="13">
        <f t="shared" si="4"/>
        <v>4.8265234239898742E-10</v>
      </c>
      <c r="R5" s="13">
        <f t="shared" si="5"/>
        <v>1.8643739863890125E-8</v>
      </c>
    </row>
    <row r="6" spans="1:19" x14ac:dyDescent="0.25">
      <c r="A6" t="s">
        <v>3</v>
      </c>
      <c r="B6">
        <v>4</v>
      </c>
      <c r="C6">
        <v>7.3607300000000001E-2</v>
      </c>
      <c r="D6">
        <v>1.1835800000000001</v>
      </c>
      <c r="E6">
        <v>525.79999999999995</v>
      </c>
      <c r="F6">
        <v>0.32</v>
      </c>
      <c r="G6">
        <v>110</v>
      </c>
      <c r="H6">
        <v>2455311.915</v>
      </c>
      <c r="I6">
        <v>5.73</v>
      </c>
      <c r="J6">
        <v>8.9110700000000005</v>
      </c>
      <c r="K6">
        <f t="shared" si="0"/>
        <v>0.13282131102101094</v>
      </c>
      <c r="L6">
        <f t="shared" si="1"/>
        <v>1.858238199910477E-2</v>
      </c>
      <c r="M6">
        <f t="shared" si="2"/>
        <v>1.5147648502596594E-9</v>
      </c>
      <c r="N6">
        <f t="shared" si="3"/>
        <v>8.1516182927066892E-8</v>
      </c>
      <c r="O6" s="12">
        <v>0.33</v>
      </c>
      <c r="P6" s="12">
        <v>0.14000000000000001</v>
      </c>
      <c r="Q6" s="13">
        <f t="shared" si="4"/>
        <v>4.2413415807270467E-10</v>
      </c>
      <c r="R6" s="13">
        <f t="shared" si="5"/>
        <v>2.2824531219578733E-8</v>
      </c>
      <c r="S6" t="s">
        <v>108</v>
      </c>
    </row>
    <row r="7" spans="1:19" x14ac:dyDescent="0.25">
      <c r="A7" t="s">
        <v>4</v>
      </c>
      <c r="B7">
        <v>5</v>
      </c>
      <c r="C7">
        <v>4.1158200000000003</v>
      </c>
      <c r="D7">
        <v>2.5245199999999999</v>
      </c>
      <c r="E7">
        <v>1278.1217999999999</v>
      </c>
      <c r="F7">
        <v>0.26739499999999999</v>
      </c>
      <c r="G7">
        <v>269.685</v>
      </c>
      <c r="H7">
        <v>2453937.7280000001</v>
      </c>
      <c r="I7">
        <v>4.0999999999999996</v>
      </c>
      <c r="J7">
        <v>13.4916</v>
      </c>
      <c r="K7">
        <f t="shared" si="0"/>
        <v>0.18711791040351033</v>
      </c>
      <c r="L7">
        <f t="shared" si="1"/>
        <v>8.3387582560746923E-2</v>
      </c>
      <c r="M7">
        <f t="shared" si="2"/>
        <v>1.4941108630879035E-9</v>
      </c>
      <c r="N7">
        <f t="shared" si="3"/>
        <v>1.7917666122524422E-8</v>
      </c>
      <c r="O7" s="12">
        <v>0.22</v>
      </c>
      <c r="P7" s="12">
        <v>0.11</v>
      </c>
      <c r="Q7" s="13">
        <f t="shared" si="4"/>
        <v>3.2870438987933878E-10</v>
      </c>
      <c r="R7" s="13">
        <f t="shared" si="5"/>
        <v>3.9418865469553732E-9</v>
      </c>
      <c r="S7" t="s">
        <v>57</v>
      </c>
    </row>
    <row r="8" spans="1:19" x14ac:dyDescent="0.25">
      <c r="A8" t="s">
        <v>5</v>
      </c>
      <c r="B8">
        <v>6</v>
      </c>
      <c r="C8">
        <v>1.0544800000000001</v>
      </c>
      <c r="D8">
        <v>3.3755799999999998</v>
      </c>
      <c r="E8">
        <v>2500</v>
      </c>
      <c r="F8">
        <v>0.25</v>
      </c>
      <c r="G8">
        <v>6</v>
      </c>
      <c r="H8">
        <v>2448940</v>
      </c>
      <c r="I8">
        <v>3.72</v>
      </c>
      <c r="J8">
        <v>3.2160500000000001</v>
      </c>
      <c r="K8">
        <f t="shared" si="0"/>
        <v>1.0496043282909158</v>
      </c>
      <c r="L8">
        <f t="shared" si="1"/>
        <v>0.11833177624829808</v>
      </c>
      <c r="M8">
        <f t="shared" si="2"/>
        <v>1.1858879182559415E-9</v>
      </c>
      <c r="N8">
        <f t="shared" si="3"/>
        <v>1.0021719912051077E-8</v>
      </c>
      <c r="O8" s="12">
        <v>0.38</v>
      </c>
      <c r="P8" s="12">
        <v>0.18</v>
      </c>
      <c r="Q8" s="13">
        <f t="shared" si="4"/>
        <v>4.2691965057213891E-10</v>
      </c>
      <c r="R8" s="13">
        <f t="shared" si="5"/>
        <v>3.6078191683383876E-9</v>
      </c>
    </row>
    <row r="9" spans="1:19" x14ac:dyDescent="0.25">
      <c r="A9" t="s">
        <v>6</v>
      </c>
      <c r="B9">
        <v>7</v>
      </c>
      <c r="C9">
        <v>2.54589</v>
      </c>
      <c r="D9">
        <v>2.1014900000000001</v>
      </c>
      <c r="E9">
        <v>1078</v>
      </c>
      <c r="F9">
        <v>3.2000000000000001E-2</v>
      </c>
      <c r="G9">
        <v>334</v>
      </c>
      <c r="H9">
        <v>2451917</v>
      </c>
      <c r="I9">
        <v>5.03</v>
      </c>
      <c r="J9">
        <v>14.0627</v>
      </c>
      <c r="K9">
        <f t="shared" si="0"/>
        <v>0.14943716356034048</v>
      </c>
      <c r="L9">
        <f t="shared" si="1"/>
        <v>3.5407998945481502E-2</v>
      </c>
      <c r="M9">
        <f t="shared" si="2"/>
        <v>9.1555786800177609E-10</v>
      </c>
      <c r="N9">
        <f t="shared" si="3"/>
        <v>2.5857373906147063E-8</v>
      </c>
      <c r="O9" s="12">
        <v>0.35</v>
      </c>
      <c r="P9" s="12">
        <v>0.16</v>
      </c>
      <c r="Q9" s="13">
        <f t="shared" si="4"/>
        <v>2.9297851776056832E-10</v>
      </c>
      <c r="R9" s="13">
        <f t="shared" si="5"/>
        <v>8.2743596499670599E-9</v>
      </c>
    </row>
    <row r="10" spans="1:19" x14ac:dyDescent="0.25">
      <c r="A10" t="s">
        <v>7</v>
      </c>
      <c r="B10">
        <v>8</v>
      </c>
      <c r="C10">
        <v>0.925037</v>
      </c>
      <c r="D10">
        <v>2.0217499999999999</v>
      </c>
      <c r="E10">
        <v>1003</v>
      </c>
      <c r="F10">
        <v>0.16</v>
      </c>
      <c r="G10">
        <v>336</v>
      </c>
      <c r="H10">
        <v>2450960</v>
      </c>
      <c r="I10">
        <v>5.52</v>
      </c>
      <c r="J10">
        <v>17.433800000000002</v>
      </c>
      <c r="K10">
        <f t="shared" si="0"/>
        <v>0.11596725900262707</v>
      </c>
      <c r="L10">
        <f t="shared" si="1"/>
        <v>2.2547655132794855E-2</v>
      </c>
      <c r="M10">
        <f t="shared" si="2"/>
        <v>6.2992022285069453E-10</v>
      </c>
      <c r="N10">
        <f t="shared" si="3"/>
        <v>2.7937283018600696E-8</v>
      </c>
      <c r="O10" s="12">
        <v>0.48</v>
      </c>
      <c r="P10" s="12">
        <v>0.22</v>
      </c>
      <c r="Q10" s="13">
        <f t="shared" si="4"/>
        <v>2.7716489805430562E-10</v>
      </c>
      <c r="R10" s="13">
        <f t="shared" si="5"/>
        <v>1.2292404528184308E-8</v>
      </c>
    </row>
    <row r="11" spans="1:19" x14ac:dyDescent="0.25">
      <c r="A11" t="s">
        <v>8</v>
      </c>
      <c r="B11">
        <v>9</v>
      </c>
      <c r="C11">
        <v>0.54577399999999998</v>
      </c>
      <c r="D11">
        <v>3.5719699999999999</v>
      </c>
      <c r="E11">
        <v>2391</v>
      </c>
      <c r="F11">
        <v>9.8000000000000004E-2</v>
      </c>
      <c r="G11">
        <v>295</v>
      </c>
      <c r="H11">
        <v>2452441</v>
      </c>
      <c r="I11">
        <v>5.03</v>
      </c>
      <c r="J11">
        <v>14.0627</v>
      </c>
      <c r="K11">
        <f t="shared" si="0"/>
        <v>0.2540031430664097</v>
      </c>
      <c r="L11">
        <f t="shared" si="1"/>
        <v>3.5407998945481502E-2</v>
      </c>
      <c r="M11">
        <f t="shared" si="2"/>
        <v>3.1690190452514649E-10</v>
      </c>
      <c r="N11">
        <f t="shared" si="3"/>
        <v>8.9500088670101779E-9</v>
      </c>
      <c r="O11" s="12">
        <v>0.63</v>
      </c>
      <c r="P11" s="12">
        <v>0.28000000000000003</v>
      </c>
      <c r="Q11" s="13">
        <f t="shared" si="4"/>
        <v>1.7746506653408203E-10</v>
      </c>
      <c r="R11" s="13">
        <f t="shared" si="5"/>
        <v>5.0120049655256999E-9</v>
      </c>
    </row>
    <row r="12" spans="1:19" x14ac:dyDescent="0.25">
      <c r="A12" t="s">
        <v>9</v>
      </c>
      <c r="B12">
        <v>10</v>
      </c>
      <c r="C12">
        <v>10.087999999999999</v>
      </c>
      <c r="D12">
        <v>3.3465099999999999</v>
      </c>
      <c r="E12">
        <v>2151</v>
      </c>
      <c r="F12">
        <v>0.64049999999999996</v>
      </c>
      <c r="G12">
        <v>330.24</v>
      </c>
      <c r="H12">
        <v>2447820</v>
      </c>
      <c r="I12">
        <v>5.65</v>
      </c>
      <c r="J12">
        <v>18.315000000000001</v>
      </c>
      <c r="K12">
        <f t="shared" si="0"/>
        <v>0.18271962871962871</v>
      </c>
      <c r="L12">
        <f t="shared" si="1"/>
        <v>2.0003287808417522E-2</v>
      </c>
      <c r="M12">
        <f t="shared" si="2"/>
        <v>2.0396525865324406E-10</v>
      </c>
      <c r="N12">
        <f t="shared" si="3"/>
        <v>1.0196586711481203E-8</v>
      </c>
      <c r="O12" s="12">
        <v>0.12</v>
      </c>
      <c r="P12" s="12">
        <v>0.05</v>
      </c>
      <c r="Q12" s="13">
        <f t="shared" si="4"/>
        <v>2.0396525865324408E-11</v>
      </c>
      <c r="R12" s="13">
        <f t="shared" si="5"/>
        <v>1.0196586711481203E-9</v>
      </c>
    </row>
    <row r="13" spans="1:19" x14ac:dyDescent="0.25">
      <c r="A13" t="s">
        <v>10</v>
      </c>
      <c r="B13">
        <v>11</v>
      </c>
      <c r="C13">
        <v>0.50603900000000002</v>
      </c>
      <c r="D13">
        <v>5.3109000000000002</v>
      </c>
      <c r="E13">
        <v>3827</v>
      </c>
      <c r="F13">
        <v>0.25</v>
      </c>
      <c r="G13">
        <v>244</v>
      </c>
      <c r="H13">
        <v>2455550.2999999998</v>
      </c>
      <c r="I13">
        <v>4.8499999999999996</v>
      </c>
      <c r="J13">
        <v>20.669699999999999</v>
      </c>
      <c r="K13">
        <f t="shared" si="0"/>
        <v>0.25694131990304653</v>
      </c>
      <c r="L13">
        <f t="shared" si="1"/>
        <v>4.1792791822486526E-2</v>
      </c>
      <c r="M13">
        <f t="shared" si="2"/>
        <v>1.6920149909749235E-10</v>
      </c>
      <c r="N13">
        <f t="shared" si="3"/>
        <v>4.0485809087885301E-9</v>
      </c>
      <c r="O13" s="12">
        <v>0.45</v>
      </c>
      <c r="P13" s="12">
        <v>0.2</v>
      </c>
      <c r="Q13" s="13">
        <f t="shared" si="4"/>
        <v>6.7680599638996942E-11</v>
      </c>
      <c r="R13" s="13">
        <f t="shared" si="5"/>
        <v>1.6194323635154122E-9</v>
      </c>
    </row>
    <row r="14" spans="1:19" x14ac:dyDescent="0.25">
      <c r="A14" t="s">
        <v>11</v>
      </c>
      <c r="B14">
        <v>12</v>
      </c>
      <c r="C14">
        <v>3.2484799999999998</v>
      </c>
      <c r="D14">
        <v>1.74533</v>
      </c>
      <c r="E14">
        <v>923.8</v>
      </c>
      <c r="F14">
        <v>0.23</v>
      </c>
      <c r="G14">
        <v>28</v>
      </c>
      <c r="H14">
        <v>2456987</v>
      </c>
      <c r="I14">
        <v>7.48</v>
      </c>
      <c r="J14">
        <v>16.5016</v>
      </c>
      <c r="K14">
        <f t="shared" si="0"/>
        <v>0.10576731953265138</v>
      </c>
      <c r="L14">
        <f t="shared" si="1"/>
        <v>3.7076726525169844E-3</v>
      </c>
      <c r="M14">
        <f t="shared" si="2"/>
        <v>1.3899057360032136E-10</v>
      </c>
      <c r="N14">
        <f t="shared" si="3"/>
        <v>3.748728289320969E-8</v>
      </c>
      <c r="O14" s="12">
        <v>0.45</v>
      </c>
      <c r="P14" s="12">
        <v>0.2</v>
      </c>
      <c r="Q14" s="13">
        <f t="shared" si="4"/>
        <v>5.5596229440128537E-11</v>
      </c>
      <c r="R14" s="13">
        <f t="shared" si="5"/>
        <v>1.4994913157283875E-8</v>
      </c>
    </row>
    <row r="15" spans="1:19" x14ac:dyDescent="0.25">
      <c r="A15" t="s">
        <v>12</v>
      </c>
      <c r="B15">
        <v>13</v>
      </c>
      <c r="C15">
        <v>1.53512</v>
      </c>
      <c r="D15">
        <v>3.9728500000000002</v>
      </c>
      <c r="E15">
        <v>2915.0369000000001</v>
      </c>
      <c r="F15">
        <v>0.31310500000000002</v>
      </c>
      <c r="G15">
        <v>12.9274</v>
      </c>
      <c r="H15">
        <v>2453541.662</v>
      </c>
      <c r="I15">
        <v>5.73</v>
      </c>
      <c r="J15">
        <v>15.857900000000001</v>
      </c>
      <c r="K15">
        <f t="shared" si="0"/>
        <v>0.25052812793623369</v>
      </c>
      <c r="L15">
        <f t="shared" si="1"/>
        <v>1.858238199910477E-2</v>
      </c>
      <c r="M15">
        <f t="shared" si="2"/>
        <v>1.344423572568976E-10</v>
      </c>
      <c r="N15">
        <f t="shared" si="3"/>
        <v>7.2349366869852606E-9</v>
      </c>
      <c r="O15" s="12">
        <v>0.62</v>
      </c>
      <c r="P15" s="12">
        <v>0.28000000000000003</v>
      </c>
      <c r="Q15" s="13">
        <f t="shared" si="4"/>
        <v>7.5287720063862668E-11</v>
      </c>
      <c r="R15" s="13">
        <f t="shared" si="5"/>
        <v>4.0515645447117465E-9</v>
      </c>
    </row>
    <row r="16" spans="1:19" x14ac:dyDescent="0.25">
      <c r="A16" t="s">
        <v>90</v>
      </c>
      <c r="B16">
        <v>14</v>
      </c>
      <c r="C16">
        <v>1.88907</v>
      </c>
      <c r="D16">
        <v>5.3405699999999996</v>
      </c>
      <c r="E16">
        <v>4205.8</v>
      </c>
      <c r="F16">
        <v>9.8500000000000004E-2</v>
      </c>
      <c r="G16">
        <v>57.6</v>
      </c>
      <c r="H16">
        <v>2452955.2000000002</v>
      </c>
      <c r="I16">
        <v>5.12</v>
      </c>
      <c r="J16">
        <v>15.511100000000001</v>
      </c>
      <c r="K16">
        <f t="shared" si="0"/>
        <v>0.344306335462991</v>
      </c>
      <c r="L16">
        <f t="shared" si="1"/>
        <v>3.2591277466005208E-2</v>
      </c>
      <c r="M16">
        <f t="shared" si="2"/>
        <v>1.3048639443713231E-10</v>
      </c>
      <c r="N16">
        <f t="shared" si="3"/>
        <v>4.0037213813799712E-9</v>
      </c>
      <c r="O16" s="12">
        <v>0.63</v>
      </c>
      <c r="P16" s="12">
        <v>0.28000000000000003</v>
      </c>
      <c r="Q16" s="13">
        <f t="shared" si="4"/>
        <v>7.3072380884794095E-11</v>
      </c>
      <c r="R16" s="13">
        <f t="shared" si="5"/>
        <v>2.242083973572784E-9</v>
      </c>
      <c r="S16" t="s">
        <v>91</v>
      </c>
    </row>
    <row r="17" spans="1:18" x14ac:dyDescent="0.25">
      <c r="A17" t="s">
        <v>13</v>
      </c>
      <c r="B17">
        <v>15</v>
      </c>
      <c r="C17">
        <v>5.2148599999999998</v>
      </c>
      <c r="D17">
        <v>2.9336199999999999</v>
      </c>
      <c r="E17">
        <v>1773.4</v>
      </c>
      <c r="F17">
        <v>0.36899999999999999</v>
      </c>
      <c r="G17">
        <v>22.6</v>
      </c>
      <c r="H17">
        <v>2451372.7000000002</v>
      </c>
      <c r="I17">
        <v>6.61</v>
      </c>
      <c r="J17">
        <v>17.5716</v>
      </c>
      <c r="K17">
        <f t="shared" si="0"/>
        <v>0.16695235493637459</v>
      </c>
      <c r="L17">
        <f t="shared" si="1"/>
        <v>8.262308060857107E-3</v>
      </c>
      <c r="M17">
        <f t="shared" si="2"/>
        <v>1.0963083934142604E-10</v>
      </c>
      <c r="N17">
        <f t="shared" si="3"/>
        <v>1.3268791061035948E-8</v>
      </c>
      <c r="O17" s="12">
        <v>0.45</v>
      </c>
      <c r="P17" s="12">
        <v>0.2</v>
      </c>
      <c r="Q17" s="13">
        <f t="shared" si="4"/>
        <v>4.3852335736570421E-11</v>
      </c>
      <c r="R17" s="13">
        <f t="shared" si="5"/>
        <v>5.3075164244143797E-9</v>
      </c>
    </row>
    <row r="18" spans="1:18" x14ac:dyDescent="0.25">
      <c r="A18" t="s">
        <v>14</v>
      </c>
      <c r="B18">
        <v>16</v>
      </c>
      <c r="C18">
        <v>1.79148</v>
      </c>
      <c r="D18">
        <v>3.2660900000000002</v>
      </c>
      <c r="E18">
        <v>2166</v>
      </c>
      <c r="F18">
        <v>0.2</v>
      </c>
      <c r="G18">
        <v>4.9000000000000004</v>
      </c>
      <c r="H18">
        <v>2452346.4</v>
      </c>
      <c r="I18">
        <v>7.02</v>
      </c>
      <c r="J18">
        <v>32.362499999999997</v>
      </c>
      <c r="K18">
        <f t="shared" si="0"/>
        <v>0.10092205484743146</v>
      </c>
      <c r="L18">
        <f t="shared" si="1"/>
        <v>5.6637148990424701E-3</v>
      </c>
      <c r="M18">
        <f t="shared" si="2"/>
        <v>6.0629524023231198E-11</v>
      </c>
      <c r="N18">
        <f t="shared" si="3"/>
        <v>1.0704903955084579E-8</v>
      </c>
      <c r="O18" s="12">
        <v>0.64</v>
      </c>
      <c r="P18" s="12">
        <v>0.28999999999999998</v>
      </c>
      <c r="Q18" s="13">
        <f t="shared" si="4"/>
        <v>3.5165123933474092E-11</v>
      </c>
      <c r="R18" s="13">
        <f t="shared" si="5"/>
        <v>6.2088442939490559E-9</v>
      </c>
    </row>
    <row r="19" spans="1:18" x14ac:dyDescent="0.25">
      <c r="A19" t="s">
        <v>15</v>
      </c>
      <c r="B19">
        <v>17</v>
      </c>
      <c r="C19">
        <v>3.5445099999999998</v>
      </c>
      <c r="D19">
        <v>5.4746699999999997</v>
      </c>
      <c r="E19">
        <v>4909</v>
      </c>
      <c r="F19">
        <v>0.02</v>
      </c>
      <c r="G19">
        <v>254</v>
      </c>
      <c r="H19">
        <v>2453490</v>
      </c>
      <c r="I19">
        <v>5.96</v>
      </c>
      <c r="J19">
        <v>12.341100000000001</v>
      </c>
      <c r="K19">
        <f t="shared" si="0"/>
        <v>0.44361280598974157</v>
      </c>
      <c r="L19">
        <f t="shared" si="1"/>
        <v>1.5034929072441866E-2</v>
      </c>
      <c r="M19">
        <f t="shared" si="2"/>
        <v>5.7282842768850964E-11</v>
      </c>
      <c r="N19">
        <f t="shared" si="3"/>
        <v>3.8099842368958707E-9</v>
      </c>
      <c r="O19" s="12">
        <v>0.63</v>
      </c>
      <c r="P19" s="12">
        <v>0.28000000000000003</v>
      </c>
      <c r="Q19" s="13">
        <f t="shared" si="4"/>
        <v>3.2078391950556542E-11</v>
      </c>
      <c r="R19" s="13">
        <f t="shared" si="5"/>
        <v>2.1335911726616876E-9</v>
      </c>
    </row>
    <row r="20" spans="1:18" x14ac:dyDescent="0.25">
      <c r="A20" t="s">
        <v>16</v>
      </c>
      <c r="B20">
        <v>18</v>
      </c>
      <c r="C20">
        <v>1.90944</v>
      </c>
      <c r="D20">
        <v>3.18072</v>
      </c>
      <c r="E20">
        <v>2068</v>
      </c>
      <c r="F20">
        <v>3.4000000000000002E-2</v>
      </c>
      <c r="G20">
        <v>205</v>
      </c>
      <c r="H20">
        <v>2451350</v>
      </c>
      <c r="I20">
        <v>7.17</v>
      </c>
      <c r="J20">
        <v>28.066199999999998</v>
      </c>
      <c r="K20">
        <f t="shared" si="0"/>
        <v>0.11332920024798512</v>
      </c>
      <c r="L20">
        <f t="shared" si="1"/>
        <v>4.9328894609577687E-3</v>
      </c>
      <c r="M20">
        <f t="shared" si="2"/>
        <v>5.5678762639342382E-11</v>
      </c>
      <c r="N20">
        <f t="shared" si="3"/>
        <v>1.1287251230748602E-8</v>
      </c>
      <c r="O20" s="12">
        <v>0.61</v>
      </c>
      <c r="P20" s="12">
        <v>0.27</v>
      </c>
      <c r="Q20" s="13">
        <f t="shared" si="4"/>
        <v>3.0066531825244887E-11</v>
      </c>
      <c r="R20" s="13">
        <f t="shared" si="5"/>
        <v>6.0951156646042449E-9</v>
      </c>
    </row>
    <row r="21" spans="1:18" x14ac:dyDescent="0.25">
      <c r="A21" t="s">
        <v>17</v>
      </c>
      <c r="B21">
        <v>19</v>
      </c>
      <c r="C21">
        <v>2.6154600000000001</v>
      </c>
      <c r="D21">
        <v>5.3341399999999997</v>
      </c>
      <c r="E21">
        <v>4270</v>
      </c>
      <c r="F21">
        <v>0.51722199999999996</v>
      </c>
      <c r="G21">
        <v>198.59800000000001</v>
      </c>
      <c r="H21">
        <v>2451106.321</v>
      </c>
      <c r="I21">
        <v>6.17</v>
      </c>
      <c r="J21">
        <v>19.856999999999999</v>
      </c>
      <c r="K21">
        <f t="shared" si="0"/>
        <v>0.26862768796897818</v>
      </c>
      <c r="L21">
        <f t="shared" si="1"/>
        <v>1.2390858105116424E-2</v>
      </c>
      <c r="M21">
        <f t="shared" si="2"/>
        <v>4.9729218538225713E-11</v>
      </c>
      <c r="N21">
        <f t="shared" si="3"/>
        <v>4.0133797123938948E-9</v>
      </c>
      <c r="O21" s="12">
        <v>0.63</v>
      </c>
      <c r="P21" s="12">
        <v>0.28000000000000003</v>
      </c>
      <c r="Q21" s="13">
        <f t="shared" si="4"/>
        <v>2.7848362381406399E-11</v>
      </c>
      <c r="R21" s="13">
        <f t="shared" si="5"/>
        <v>2.2474926389405812E-9</v>
      </c>
    </row>
    <row r="22" spans="1:18" x14ac:dyDescent="0.25">
      <c r="A22" t="s">
        <v>18</v>
      </c>
      <c r="B22">
        <v>20</v>
      </c>
      <c r="C22">
        <v>0.956901</v>
      </c>
      <c r="D22">
        <v>4.2137700000000002</v>
      </c>
      <c r="E22">
        <v>3341.5587999999998</v>
      </c>
      <c r="F22">
        <v>4.3999999999999997E-2</v>
      </c>
      <c r="G22">
        <v>68.154300000000006</v>
      </c>
      <c r="H22">
        <v>2452831.2230000002</v>
      </c>
      <c r="I22">
        <v>6.76</v>
      </c>
      <c r="J22">
        <v>18.587399999999999</v>
      </c>
      <c r="K22">
        <f t="shared" si="0"/>
        <v>0.22670034539526779</v>
      </c>
      <c r="L22">
        <f t="shared" si="1"/>
        <v>7.1961694900071725E-3</v>
      </c>
      <c r="M22">
        <f t="shared" si="2"/>
        <v>4.6280580848502194E-11</v>
      </c>
      <c r="N22">
        <f t="shared" si="3"/>
        <v>6.4312799903850045E-9</v>
      </c>
      <c r="O22" s="12">
        <v>0.54</v>
      </c>
      <c r="P22" s="12">
        <v>0.24</v>
      </c>
      <c r="Q22" s="13">
        <f t="shared" si="4"/>
        <v>2.221467880728105E-11</v>
      </c>
      <c r="R22" s="13">
        <f t="shared" si="5"/>
        <v>3.0870143953848018E-9</v>
      </c>
    </row>
    <row r="23" spans="1:18" x14ac:dyDescent="0.25">
      <c r="A23" t="s">
        <v>19</v>
      </c>
      <c r="B23">
        <v>21</v>
      </c>
      <c r="C23">
        <v>1.8189</v>
      </c>
      <c r="D23">
        <v>3.73753</v>
      </c>
      <c r="E23">
        <v>2597</v>
      </c>
      <c r="F23">
        <v>0.14399999999999999</v>
      </c>
      <c r="G23">
        <v>73</v>
      </c>
      <c r="H23">
        <v>2450630</v>
      </c>
      <c r="I23">
        <v>7.26</v>
      </c>
      <c r="J23">
        <v>33.046900000000001</v>
      </c>
      <c r="K23">
        <f t="shared" si="0"/>
        <v>0.11309774895678566</v>
      </c>
      <c r="L23">
        <f t="shared" si="1"/>
        <v>4.5404759918443094E-3</v>
      </c>
      <c r="M23">
        <f t="shared" si="2"/>
        <v>3.7116847288651123E-11</v>
      </c>
      <c r="N23">
        <f t="shared" si="3"/>
        <v>8.1746599597313419E-9</v>
      </c>
      <c r="O23" s="12">
        <v>0.61</v>
      </c>
      <c r="P23" s="12">
        <v>0.27</v>
      </c>
      <c r="Q23" s="13">
        <f t="shared" si="4"/>
        <v>2.0043097535871612E-11</v>
      </c>
      <c r="R23" s="13">
        <f t="shared" si="5"/>
        <v>4.4143163782549253E-9</v>
      </c>
    </row>
    <row r="24" spans="1:18" s="14" customFormat="1" x14ac:dyDescent="0.25">
      <c r="A24" s="14" t="s">
        <v>20</v>
      </c>
      <c r="B24" s="14">
        <v>22</v>
      </c>
      <c r="C24" s="14">
        <v>0.80492600000000003</v>
      </c>
      <c r="D24" s="14">
        <v>5.8251299999999997</v>
      </c>
      <c r="E24" s="14">
        <v>5000</v>
      </c>
      <c r="F24" s="14">
        <v>0.12</v>
      </c>
      <c r="G24" s="14">
        <v>195</v>
      </c>
      <c r="H24" s="14">
        <v>2451100</v>
      </c>
      <c r="I24" s="14">
        <v>6.47</v>
      </c>
      <c r="J24" s="14">
        <v>26.205500000000001</v>
      </c>
      <c r="K24" s="14">
        <f t="shared" si="0"/>
        <v>0.22228654290129932</v>
      </c>
      <c r="L24" s="14">
        <f t="shared" si="1"/>
        <v>9.3994270939099251E-3</v>
      </c>
      <c r="M24" s="14">
        <f t="shared" si="2"/>
        <v>3.1632186363467653E-11</v>
      </c>
      <c r="N24" s="14">
        <f t="shared" si="3"/>
        <v>3.3653313172632375E-9</v>
      </c>
      <c r="O24" s="15">
        <v>0.51</v>
      </c>
      <c r="P24" s="15">
        <v>0.23</v>
      </c>
      <c r="Q24" s="16">
        <f t="shared" si="4"/>
        <v>1.4550805727195121E-11</v>
      </c>
      <c r="R24" s="16">
        <f t="shared" si="5"/>
        <v>1.5480524059410893E-9</v>
      </c>
    </row>
    <row r="25" spans="1:18" x14ac:dyDescent="0.25">
      <c r="A25" t="s">
        <v>21</v>
      </c>
      <c r="B25">
        <v>23</v>
      </c>
      <c r="C25">
        <v>1.7557100000000001</v>
      </c>
      <c r="D25">
        <v>3.5764800000000001</v>
      </c>
      <c r="E25">
        <v>2754</v>
      </c>
      <c r="F25">
        <v>0.53</v>
      </c>
      <c r="G25">
        <v>291</v>
      </c>
      <c r="H25">
        <v>2451139</v>
      </c>
      <c r="I25">
        <v>7.57</v>
      </c>
      <c r="J25">
        <v>18.204999999999998</v>
      </c>
      <c r="K25">
        <f t="shared" si="0"/>
        <v>0.19645591870365287</v>
      </c>
      <c r="L25">
        <f t="shared" si="1"/>
        <v>3.4127257052102016E-3</v>
      </c>
      <c r="M25">
        <f t="shared" si="2"/>
        <v>3.0466941109480428E-11</v>
      </c>
      <c r="N25">
        <f t="shared" si="3"/>
        <v>8.9274508827259717E-9</v>
      </c>
      <c r="O25" s="12">
        <v>0.21</v>
      </c>
      <c r="P25" s="12">
        <v>0.09</v>
      </c>
      <c r="Q25" s="13">
        <f t="shared" si="4"/>
        <v>5.4840493997064768E-12</v>
      </c>
      <c r="R25" s="13">
        <f t="shared" si="5"/>
        <v>1.6069411588906747E-9</v>
      </c>
    </row>
    <row r="26" spans="1:18" x14ac:dyDescent="0.25">
      <c r="A26" t="s">
        <v>22</v>
      </c>
      <c r="B26">
        <v>24</v>
      </c>
      <c r="C26">
        <v>2.0263300000000002</v>
      </c>
      <c r="D26">
        <v>5.1386399999999997</v>
      </c>
      <c r="E26">
        <v>3999</v>
      </c>
      <c r="F26">
        <v>0.16</v>
      </c>
      <c r="G26">
        <v>137</v>
      </c>
      <c r="H26">
        <v>2456319</v>
      </c>
      <c r="I26">
        <v>7.12</v>
      </c>
      <c r="J26">
        <v>49.1</v>
      </c>
      <c r="K26">
        <f t="shared" si="0"/>
        <v>0.10465661914460284</v>
      </c>
      <c r="L26">
        <f t="shared" si="1"/>
        <v>5.1653693789482924E-3</v>
      </c>
      <c r="M26">
        <f t="shared" si="2"/>
        <v>2.2337988770478576E-11</v>
      </c>
      <c r="N26">
        <f t="shared" si="3"/>
        <v>4.3245675442918195E-9</v>
      </c>
      <c r="O26" s="12">
        <v>0.63</v>
      </c>
      <c r="P26" s="12">
        <v>0.28000000000000003</v>
      </c>
      <c r="Q26" s="13">
        <f t="shared" si="4"/>
        <v>1.2509273711468004E-11</v>
      </c>
      <c r="R26" s="13">
        <f t="shared" si="5"/>
        <v>2.4217578248034191E-9</v>
      </c>
    </row>
    <row r="27" spans="1:18" x14ac:dyDescent="0.25">
      <c r="A27" t="s">
        <v>23</v>
      </c>
      <c r="B27">
        <v>25</v>
      </c>
      <c r="C27">
        <v>0.53548200000000001</v>
      </c>
      <c r="D27">
        <v>3.0220799999999999</v>
      </c>
      <c r="E27">
        <v>2172</v>
      </c>
      <c r="F27">
        <v>0.48</v>
      </c>
      <c r="G27">
        <v>330</v>
      </c>
      <c r="H27">
        <v>2452154</v>
      </c>
      <c r="I27">
        <v>8.3800000000000008</v>
      </c>
      <c r="J27">
        <v>26.759399999999999</v>
      </c>
      <c r="K27">
        <f t="shared" si="0"/>
        <v>0.11293526760689701</v>
      </c>
      <c r="L27">
        <f t="shared" si="1"/>
        <v>1.6184578135875535E-3</v>
      </c>
      <c r="M27">
        <f t="shared" si="2"/>
        <v>2.0236180345542314E-11</v>
      </c>
      <c r="N27">
        <f t="shared" si="3"/>
        <v>1.2503372145787229E-8</v>
      </c>
      <c r="O27" s="12">
        <v>0.46</v>
      </c>
      <c r="P27" s="12">
        <v>0.21</v>
      </c>
      <c r="Q27" s="13">
        <f t="shared" si="4"/>
        <v>8.4991957451277728E-12</v>
      </c>
      <c r="R27" s="13">
        <f t="shared" si="5"/>
        <v>5.2514163012306368E-9</v>
      </c>
    </row>
    <row r="28" spans="1:18" x14ac:dyDescent="0.25">
      <c r="A28" t="s">
        <v>24</v>
      </c>
      <c r="B28">
        <v>26</v>
      </c>
      <c r="C28">
        <v>4.02189</v>
      </c>
      <c r="D28">
        <v>4.9240599999999999</v>
      </c>
      <c r="E28">
        <v>3668</v>
      </c>
      <c r="F28">
        <v>0.04</v>
      </c>
      <c r="G28">
        <v>154</v>
      </c>
      <c r="H28">
        <v>2454308</v>
      </c>
      <c r="I28">
        <v>7.5</v>
      </c>
      <c r="J28">
        <v>46.598300000000002</v>
      </c>
      <c r="K28">
        <f t="shared" si="0"/>
        <v>0.10567037853312244</v>
      </c>
      <c r="L28">
        <f t="shared" si="1"/>
        <v>3.64E-3</v>
      </c>
      <c r="M28">
        <f t="shared" si="2"/>
        <v>1.7143274622020054E-11</v>
      </c>
      <c r="N28">
        <f t="shared" si="3"/>
        <v>4.7096908302252891E-9</v>
      </c>
      <c r="O28" s="12">
        <v>0.45</v>
      </c>
      <c r="P28" s="12">
        <v>0.2</v>
      </c>
      <c r="Q28" s="13">
        <f t="shared" si="4"/>
        <v>6.8573098488080213E-12</v>
      </c>
      <c r="R28" s="13">
        <f t="shared" si="5"/>
        <v>1.8838763320901157E-9</v>
      </c>
    </row>
    <row r="29" spans="1:18" x14ac:dyDescent="0.25">
      <c r="A29" t="s">
        <v>25</v>
      </c>
      <c r="B29">
        <v>27</v>
      </c>
      <c r="C29">
        <v>1.88123</v>
      </c>
      <c r="D29">
        <v>5.1493099999999998</v>
      </c>
      <c r="E29">
        <v>4218</v>
      </c>
      <c r="F29">
        <v>0.02</v>
      </c>
      <c r="G29">
        <v>290</v>
      </c>
      <c r="H29">
        <v>2454494</v>
      </c>
      <c r="I29">
        <v>7.61</v>
      </c>
      <c r="J29">
        <v>44.228200000000001</v>
      </c>
      <c r="K29">
        <f t="shared" si="0"/>
        <v>0.11642594543752628</v>
      </c>
      <c r="L29">
        <f t="shared" si="1"/>
        <v>3.289284084349176E-3</v>
      </c>
      <c r="M29">
        <f t="shared" si="2"/>
        <v>1.4165841506732499E-11</v>
      </c>
      <c r="N29">
        <f t="shared" si="3"/>
        <v>4.3066640470901678E-9</v>
      </c>
      <c r="O29" s="12">
        <v>0.52</v>
      </c>
      <c r="P29" s="12">
        <v>0.23</v>
      </c>
      <c r="Q29" s="13">
        <f t="shared" si="4"/>
        <v>6.5162870930969494E-12</v>
      </c>
      <c r="R29" s="13">
        <f t="shared" si="5"/>
        <v>1.9810654616614772E-9</v>
      </c>
    </row>
    <row r="30" spans="1:18" x14ac:dyDescent="0.25">
      <c r="A30" t="s">
        <v>26</v>
      </c>
      <c r="B30">
        <v>28</v>
      </c>
      <c r="C30">
        <v>1.9421999999999999</v>
      </c>
      <c r="D30">
        <v>4.8314599999999999</v>
      </c>
      <c r="E30">
        <v>3805.6705000000002</v>
      </c>
      <c r="F30">
        <v>0.25208599999999998</v>
      </c>
      <c r="G30">
        <v>242.97300000000001</v>
      </c>
      <c r="H30">
        <v>2453580.0359999998</v>
      </c>
      <c r="I30">
        <v>7.83</v>
      </c>
      <c r="J30">
        <v>48.262599999999999</v>
      </c>
      <c r="K30">
        <f t="shared" si="0"/>
        <v>0.10010774388449856</v>
      </c>
      <c r="L30">
        <f t="shared" si="1"/>
        <v>2.6859713976699257E-3</v>
      </c>
      <c r="M30">
        <f t="shared" si="2"/>
        <v>1.313964639599215E-11</v>
      </c>
      <c r="N30">
        <f t="shared" si="3"/>
        <v>4.8919532082101713E-9</v>
      </c>
      <c r="O30" s="12">
        <v>0.53</v>
      </c>
      <c r="P30" s="12">
        <v>0.24</v>
      </c>
      <c r="Q30" s="13">
        <f t="shared" si="4"/>
        <v>6.3070302700762326E-12</v>
      </c>
      <c r="R30" s="13">
        <f t="shared" si="5"/>
        <v>2.3481375399408821E-9</v>
      </c>
    </row>
    <row r="31" spans="1:18" x14ac:dyDescent="0.25">
      <c r="A31" t="s">
        <v>27</v>
      </c>
      <c r="B31">
        <v>29</v>
      </c>
      <c r="C31">
        <v>0.684002</v>
      </c>
      <c r="D31">
        <v>3.5615299999999999</v>
      </c>
      <c r="E31">
        <v>3657</v>
      </c>
      <c r="F31">
        <v>0.08</v>
      </c>
      <c r="G31">
        <v>246</v>
      </c>
      <c r="H31">
        <v>2451211</v>
      </c>
      <c r="I31">
        <v>8.66</v>
      </c>
      <c r="J31">
        <v>4.9536800000000003</v>
      </c>
      <c r="K31">
        <f t="shared" si="0"/>
        <v>0.71896650570888709</v>
      </c>
      <c r="L31">
        <f t="shared" si="1"/>
        <v>1.2505509303555426E-3</v>
      </c>
      <c r="M31">
        <f t="shared" si="2"/>
        <v>1.1258155445694178E-11</v>
      </c>
      <c r="N31">
        <f t="shared" si="3"/>
        <v>9.0025565312189119E-9</v>
      </c>
      <c r="O31" s="12">
        <v>0.46</v>
      </c>
      <c r="P31" s="12">
        <v>0.21</v>
      </c>
      <c r="Q31" s="13">
        <f t="shared" si="4"/>
        <v>4.7284252871915541E-12</v>
      </c>
      <c r="R31" s="13">
        <f t="shared" si="5"/>
        <v>3.7810737431119426E-9</v>
      </c>
    </row>
    <row r="32" spans="1:18" x14ac:dyDescent="0.25">
      <c r="A32" t="s">
        <v>43</v>
      </c>
      <c r="B32">
        <v>30</v>
      </c>
      <c r="C32">
        <v>1.3325400000000001</v>
      </c>
      <c r="D32">
        <v>2.34083</v>
      </c>
      <c r="E32">
        <v>1157</v>
      </c>
      <c r="F32">
        <v>0.76</v>
      </c>
      <c r="G32">
        <v>81</v>
      </c>
      <c r="H32">
        <v>2450131.5</v>
      </c>
      <c r="I32">
        <v>5.77</v>
      </c>
      <c r="J32">
        <v>26.420100000000001</v>
      </c>
      <c r="K32">
        <f t="shared" si="0"/>
        <v>8.8600345948728426E-2</v>
      </c>
      <c r="L32">
        <f t="shared" si="1"/>
        <v>1.7910239098804806E-2</v>
      </c>
      <c r="M32">
        <f t="shared" si="2"/>
        <v>3.7325076388481291E-10</v>
      </c>
      <c r="N32">
        <f t="shared" si="3"/>
        <v>2.0840077110401101E-8</v>
      </c>
      <c r="O32" s="12">
        <v>0.4</v>
      </c>
      <c r="P32" s="12">
        <v>0.18</v>
      </c>
      <c r="Q32" s="13">
        <f t="shared" si="4"/>
        <v>1.3437027499853264E-10</v>
      </c>
      <c r="R32" s="13">
        <f t="shared" si="5"/>
        <v>7.5024277597443959E-9</v>
      </c>
    </row>
    <row r="33" spans="1:19" x14ac:dyDescent="0.25">
      <c r="A33" t="s">
        <v>53</v>
      </c>
      <c r="B33">
        <v>31</v>
      </c>
      <c r="C33">
        <v>5.3</v>
      </c>
      <c r="D33">
        <v>6.8</v>
      </c>
      <c r="E33">
        <v>6005</v>
      </c>
      <c r="F33">
        <v>0.21</v>
      </c>
      <c r="G33">
        <v>250</v>
      </c>
      <c r="H33">
        <v>2455954</v>
      </c>
      <c r="I33">
        <v>5.7</v>
      </c>
      <c r="J33">
        <v>20.6</v>
      </c>
      <c r="K33">
        <f t="shared" si="0"/>
        <v>0.33009708737864074</v>
      </c>
      <c r="L33">
        <f t="shared" si="1"/>
        <v>1.9102991553091697E-2</v>
      </c>
      <c r="M33">
        <f>0.5*((1/2092.5)*(1/D33))^2*L33</f>
        <v>4.717616451249259E-11</v>
      </c>
      <c r="N33">
        <f>M33/L33</f>
        <v>2.4695694588661131E-9</v>
      </c>
      <c r="O33" s="12">
        <v>0.42</v>
      </c>
      <c r="P33" s="12">
        <v>0.19</v>
      </c>
      <c r="Q33" s="13">
        <f t="shared" si="4"/>
        <v>1.7926942514747182E-11</v>
      </c>
      <c r="R33" s="13">
        <f t="shared" si="5"/>
        <v>9.3843639436912288E-10</v>
      </c>
    </row>
    <row r="34" spans="1:19" x14ac:dyDescent="0.25">
      <c r="A34" t="s">
        <v>54</v>
      </c>
      <c r="B34">
        <v>32</v>
      </c>
      <c r="C34">
        <v>27</v>
      </c>
      <c r="D34">
        <v>6.1</v>
      </c>
      <c r="E34">
        <v>3186</v>
      </c>
      <c r="F34">
        <v>0.18</v>
      </c>
      <c r="G34">
        <v>0</v>
      </c>
      <c r="H34">
        <v>2453038</v>
      </c>
      <c r="I34">
        <v>3.34</v>
      </c>
      <c r="J34">
        <v>46.8</v>
      </c>
      <c r="K34">
        <f t="shared" si="0"/>
        <v>0.13034188034188035</v>
      </c>
      <c r="L34">
        <f t="shared" si="1"/>
        <v>0.16791959713997812</v>
      </c>
      <c r="M34">
        <f>0.5*((1/2092.5)*(1/D34))^2*L34</f>
        <v>5.1532449297515957E-10</v>
      </c>
      <c r="N34">
        <f>M34/L34</f>
        <v>3.0688764250999486E-9</v>
      </c>
      <c r="O34" s="12">
        <v>0.12</v>
      </c>
      <c r="P34" s="12">
        <v>0.05</v>
      </c>
      <c r="Q34" s="13">
        <f t="shared" si="4"/>
        <v>5.1532449297515955E-11</v>
      </c>
      <c r="R34" s="13">
        <f t="shared" si="5"/>
        <v>3.0688764250999483E-10</v>
      </c>
      <c r="S34" t="s">
        <v>55</v>
      </c>
    </row>
    <row r="35" spans="1:19" x14ac:dyDescent="0.25">
      <c r="A35" t="s">
        <v>58</v>
      </c>
      <c r="B35">
        <v>33</v>
      </c>
      <c r="C35">
        <v>1.53</v>
      </c>
      <c r="D35">
        <v>4.43</v>
      </c>
      <c r="E35">
        <v>3117</v>
      </c>
      <c r="F35">
        <v>0.4</v>
      </c>
      <c r="G35">
        <v>64</v>
      </c>
      <c r="H35">
        <v>2449344</v>
      </c>
      <c r="I35">
        <v>5.81</v>
      </c>
      <c r="J35">
        <v>22.04</v>
      </c>
      <c r="K35">
        <f t="shared" si="0"/>
        <v>0.20099818511796733</v>
      </c>
      <c r="L35">
        <f t="shared" si="1"/>
        <v>1.7262408263472903E-2</v>
      </c>
      <c r="M35">
        <f>0.5*((1/2092.5)*(1/D35))^2*L35</f>
        <v>1.0044608220464208E-10</v>
      </c>
      <c r="N35">
        <f>M35/L35</f>
        <v>5.8187757276709223E-9</v>
      </c>
      <c r="O35" s="12">
        <v>0.64</v>
      </c>
      <c r="P35" s="12">
        <v>0.28999999999999998</v>
      </c>
      <c r="Q35" s="13">
        <f t="shared" si="4"/>
        <v>5.8258727678692409E-11</v>
      </c>
      <c r="R35" s="13">
        <f t="shared" si="5"/>
        <v>3.374889922049135E-9</v>
      </c>
      <c r="S35" t="s">
        <v>59</v>
      </c>
    </row>
    <row r="36" spans="1:19" x14ac:dyDescent="0.25">
      <c r="A36" t="s">
        <v>60</v>
      </c>
      <c r="B36">
        <v>34</v>
      </c>
      <c r="C36">
        <v>4.0640700000000001</v>
      </c>
      <c r="D36">
        <v>3.6018400000000002</v>
      </c>
      <c r="E36">
        <v>2102</v>
      </c>
      <c r="F36">
        <v>0.33</v>
      </c>
      <c r="G36">
        <v>252</v>
      </c>
      <c r="H36">
        <v>2452516</v>
      </c>
      <c r="I36">
        <v>5.9</v>
      </c>
      <c r="J36">
        <v>36.603200000000001</v>
      </c>
      <c r="K36">
        <f t="shared" si="0"/>
        <v>9.8402325479739483E-2</v>
      </c>
      <c r="L36">
        <f>3.64*10^(I36/-2.5)</f>
        <v>1.5889176293542018E-2</v>
      </c>
      <c r="M36">
        <f>0.5*((1/2092.5)*(1/D36))^2*L36</f>
        <v>1.3985938721140411E-10</v>
      </c>
      <c r="N36">
        <f>M36/L36</f>
        <v>8.802179837871673E-9</v>
      </c>
      <c r="O36" s="12">
        <v>0.35</v>
      </c>
      <c r="P36" s="12">
        <v>0.16</v>
      </c>
      <c r="Q36" s="13">
        <f t="shared" si="4"/>
        <v>4.4755003907649318E-11</v>
      </c>
      <c r="R36" s="13">
        <f t="shared" si="5"/>
        <v>2.8166975481189355E-9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H9" sqref="H9"/>
    </sheetView>
  </sheetViews>
  <sheetFormatPr defaultColWidth="11" defaultRowHeight="15.75" x14ac:dyDescent="0.25"/>
  <cols>
    <col min="12" max="12" width="3.5" customWidth="1"/>
  </cols>
  <sheetData>
    <row r="1" spans="1:14" x14ac:dyDescent="0.25">
      <c r="A1" s="1" t="s">
        <v>61</v>
      </c>
    </row>
    <row r="2" spans="1:14" x14ac:dyDescent="0.25">
      <c r="A2" s="6" t="s">
        <v>74</v>
      </c>
      <c r="B2" s="1" t="s">
        <v>75</v>
      </c>
    </row>
    <row r="3" spans="1:14" x14ac:dyDescent="0.25">
      <c r="J3" t="s">
        <v>105</v>
      </c>
    </row>
    <row r="4" spans="1:14" x14ac:dyDescent="0.25">
      <c r="A4" s="2" t="s">
        <v>49</v>
      </c>
      <c r="B4">
        <v>0.5</v>
      </c>
      <c r="C4" s="1" t="s">
        <v>63</v>
      </c>
      <c r="M4" t="s">
        <v>104</v>
      </c>
    </row>
    <row r="5" spans="1:14" x14ac:dyDescent="0.25">
      <c r="A5" s="2" t="s">
        <v>62</v>
      </c>
      <c r="B5">
        <v>65</v>
      </c>
      <c r="C5" s="1" t="s">
        <v>64</v>
      </c>
      <c r="J5" s="7">
        <f>H12</f>
        <v>0.22482724065625001</v>
      </c>
      <c r="K5">
        <v>0.4</v>
      </c>
    </row>
    <row r="6" spans="1:14" x14ac:dyDescent="0.25">
      <c r="A6" s="2"/>
      <c r="C6" s="1"/>
      <c r="J6" s="8">
        <v>10</v>
      </c>
      <c r="K6" s="9">
        <f t="dataTable" ref="K6:K24" dt2D="1" dtr="1" r1="B4" r2="B5"/>
        <v>0.37318772560000002</v>
      </c>
      <c r="M6" s="10">
        <v>10</v>
      </c>
      <c r="N6" s="11">
        <f t="shared" ref="N6:N24" si="0">(SIN(M6*deg)+(PI()-M6*deg)*COS(M6*deg))/PI()</f>
        <v>0.98537014284737978</v>
      </c>
    </row>
    <row r="7" spans="1:14" x14ac:dyDescent="0.25">
      <c r="A7" s="2"/>
      <c r="B7" s="1" t="s">
        <v>73</v>
      </c>
      <c r="C7" s="1"/>
      <c r="J7" s="8">
        <v>15</v>
      </c>
      <c r="K7" s="9">
        <v>0.35652759627500008</v>
      </c>
      <c r="M7" s="10">
        <v>15</v>
      </c>
      <c r="N7" s="11">
        <f t="shared" si="0"/>
        <v>0.96781666822042667</v>
      </c>
    </row>
    <row r="8" spans="1:14" x14ac:dyDescent="0.25">
      <c r="J8" s="8">
        <v>20</v>
      </c>
      <c r="K8" s="9">
        <v>0.33925137920000004</v>
      </c>
      <c r="M8" s="10">
        <v>20</v>
      </c>
      <c r="N8" s="11">
        <f t="shared" si="0"/>
        <v>0.94415072248203169</v>
      </c>
    </row>
    <row r="9" spans="1:14" x14ac:dyDescent="0.25">
      <c r="A9" s="4" t="s">
        <v>65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J9" s="8">
        <v>25</v>
      </c>
      <c r="K9" s="9">
        <v>0.32151695312500006</v>
      </c>
      <c r="M9" s="10">
        <v>25</v>
      </c>
      <c r="N9" s="11">
        <f t="shared" si="0"/>
        <v>0.91495527629765538</v>
      </c>
    </row>
    <row r="10" spans="1:14" x14ac:dyDescent="0.25">
      <c r="A10">
        <v>420</v>
      </c>
      <c r="B10">
        <v>1.01</v>
      </c>
      <c r="C10" s="5">
        <v>-1.04E-2</v>
      </c>
      <c r="D10" s="5">
        <v>6.2600000000000004E-5</v>
      </c>
      <c r="E10" s="5">
        <v>-1.17E-6</v>
      </c>
      <c r="F10" s="5">
        <v>1.0800000000000001E-8</v>
      </c>
      <c r="G10" s="5">
        <v>-3.0200000000000003E-11</v>
      </c>
      <c r="H10" s="7">
        <f t="shared" ref="H10:H15" si="1">$B$4*(B10+C10*$B$5+D10*$B$5^2+E10*$B$5^3+F10*$B$5^4+G10*$B$5^5)</f>
        <v>0.21745986156250008</v>
      </c>
      <c r="J10" s="8">
        <v>30</v>
      </c>
      <c r="K10" s="9">
        <v>0.30347604080000001</v>
      </c>
      <c r="M10" s="10">
        <v>30</v>
      </c>
      <c r="N10" s="11">
        <f t="shared" si="0"/>
        <v>0.88084277957892765</v>
      </c>
    </row>
    <row r="11" spans="1:14" x14ac:dyDescent="0.25">
      <c r="A11">
        <v>463</v>
      </c>
      <c r="B11">
        <v>1.01</v>
      </c>
      <c r="C11" s="5">
        <v>-2.0200000000000001E-3</v>
      </c>
      <c r="D11" s="5">
        <v>-2.8299999999999999E-4</v>
      </c>
      <c r="E11" s="5">
        <v>3.8500000000000004E-6</v>
      </c>
      <c r="F11" s="5">
        <v>-2E-8</v>
      </c>
      <c r="G11" s="5">
        <v>3.75E-11</v>
      </c>
      <c r="H11" s="7">
        <f t="shared" si="1"/>
        <v>0.21341482421875005</v>
      </c>
      <c r="J11" s="8">
        <v>35</v>
      </c>
      <c r="K11" s="9">
        <v>0.28527377997499997</v>
      </c>
      <c r="M11" s="10">
        <v>35</v>
      </c>
      <c r="N11" s="11">
        <f t="shared" si="0"/>
        <v>0.84244753029429353</v>
      </c>
    </row>
    <row r="12" spans="1:14" x14ac:dyDescent="0.25">
      <c r="A12">
        <v>568</v>
      </c>
      <c r="B12">
        <v>1.01</v>
      </c>
      <c r="C12" s="5">
        <v>-7.1999999999999998E-3</v>
      </c>
      <c r="D12" s="5">
        <v>-5.6100000000000002E-5</v>
      </c>
      <c r="E12" s="5">
        <v>5.8699999999999995E-7</v>
      </c>
      <c r="F12" s="5">
        <v>-7.4000000000000003E-10</v>
      </c>
      <c r="G12" s="5">
        <v>-2.8599999999999999E-12</v>
      </c>
      <c r="H12" s="7">
        <f t="shared" si="1"/>
        <v>0.22482724065625001</v>
      </c>
      <c r="J12" s="8">
        <v>40</v>
      </c>
      <c r="K12" s="9">
        <v>0.26704829440000005</v>
      </c>
      <c r="M12" s="10">
        <v>40</v>
      </c>
      <c r="N12" s="11">
        <f t="shared" si="0"/>
        <v>0.80041799552776727</v>
      </c>
    </row>
    <row r="13" spans="1:14" x14ac:dyDescent="0.25">
      <c r="A13">
        <v>647</v>
      </c>
      <c r="B13">
        <v>1</v>
      </c>
      <c r="C13" s="5">
        <v>-6.7799999999999996E-3</v>
      </c>
      <c r="D13" s="5">
        <v>-2.79E-6</v>
      </c>
      <c r="E13" s="5">
        <v>-8.5899999999999995E-7</v>
      </c>
      <c r="F13" s="5">
        <v>1.11E-8</v>
      </c>
      <c r="G13" s="5">
        <v>-3.3699999999999997E-11</v>
      </c>
      <c r="H13" s="7">
        <f t="shared" si="1"/>
        <v>0.23532475921875004</v>
      </c>
      <c r="J13" s="8">
        <v>45</v>
      </c>
      <c r="K13" s="9">
        <v>0.248930264825</v>
      </c>
      <c r="M13" s="10">
        <v>45</v>
      </c>
      <c r="N13" s="11">
        <f t="shared" si="0"/>
        <v>0.75540916492918719</v>
      </c>
    </row>
    <row r="14" spans="1:14" x14ac:dyDescent="0.25">
      <c r="A14">
        <v>752</v>
      </c>
      <c r="B14">
        <v>1</v>
      </c>
      <c r="C14" s="5">
        <v>-6.2700000000000004E-3</v>
      </c>
      <c r="D14" s="5">
        <v>-5.0399999999999999E-5</v>
      </c>
      <c r="E14" s="5">
        <v>2.7099999999999998E-7</v>
      </c>
      <c r="F14" s="5">
        <v>1.8400000000000001E-9</v>
      </c>
      <c r="G14" s="5">
        <v>-9.2700000000000007E-12</v>
      </c>
      <c r="H14" s="7">
        <f t="shared" si="1"/>
        <v>0.23801131545312496</v>
      </c>
      <c r="J14" s="8">
        <v>50</v>
      </c>
      <c r="K14" s="9">
        <v>0.23104250000000001</v>
      </c>
      <c r="M14" s="10">
        <v>50</v>
      </c>
      <c r="N14" s="11">
        <f t="shared" si="0"/>
        <v>0.70807501538564999</v>
      </c>
    </row>
    <row r="15" spans="1:14" x14ac:dyDescent="0.25">
      <c r="A15">
        <v>939</v>
      </c>
      <c r="B15">
        <v>1</v>
      </c>
      <c r="C15" s="5">
        <v>-2.2799999999999999E-3</v>
      </c>
      <c r="D15" s="5">
        <v>-2.14E-4</v>
      </c>
      <c r="E15" s="5">
        <v>1.9199999999999998E-6</v>
      </c>
      <c r="F15" s="5">
        <v>-2.7299999999999999E-9</v>
      </c>
      <c r="G15" s="5">
        <v>-1.0599999999999999E-11</v>
      </c>
      <c r="H15" s="7">
        <f t="shared" si="1"/>
        <v>0.20694935656249996</v>
      </c>
      <c r="J15" s="8">
        <v>55</v>
      </c>
      <c r="K15" s="9">
        <v>0.21349950767500003</v>
      </c>
      <c r="M15" s="10">
        <v>55</v>
      </c>
      <c r="N15" s="11">
        <f t="shared" si="0"/>
        <v>0.65906116367307499</v>
      </c>
    </row>
    <row r="16" spans="1:14" x14ac:dyDescent="0.25">
      <c r="J16" s="8">
        <v>60</v>
      </c>
      <c r="K16" s="9">
        <v>0.19640706560000004</v>
      </c>
      <c r="M16" s="10">
        <v>60</v>
      </c>
      <c r="N16" s="11">
        <f t="shared" si="0"/>
        <v>0.60899778104422952</v>
      </c>
    </row>
    <row r="17" spans="10:14" x14ac:dyDescent="0.25">
      <c r="J17" s="8">
        <v>65</v>
      </c>
      <c r="K17" s="9">
        <v>0.17986179252500001</v>
      </c>
      <c r="M17" s="10">
        <v>65</v>
      </c>
      <c r="N17" s="11">
        <f t="shared" si="0"/>
        <v>0.55849284020678835</v>
      </c>
    </row>
    <row r="18" spans="10:14" x14ac:dyDescent="0.25">
      <c r="J18" s="8">
        <v>70</v>
      </c>
      <c r="K18" s="9">
        <v>0.16395071920000001</v>
      </c>
      <c r="M18" s="10">
        <v>70</v>
      </c>
      <c r="N18" s="11">
        <f t="shared" si="0"/>
        <v>0.50812576098024143</v>
      </c>
    </row>
    <row r="19" spans="10:14" x14ac:dyDescent="0.25">
      <c r="J19" s="8">
        <v>75</v>
      </c>
      <c r="K19" s="9">
        <v>0.14875085937499999</v>
      </c>
      <c r="M19" s="10">
        <v>75</v>
      </c>
      <c r="N19" s="11">
        <f t="shared" si="0"/>
        <v>0.45844151613786105</v>
      </c>
    </row>
    <row r="20" spans="10:14" x14ac:dyDescent="0.25">
      <c r="J20" s="8">
        <v>80</v>
      </c>
      <c r="K20" s="9">
        <v>0.13432878079999999</v>
      </c>
      <c r="M20" s="10">
        <v>80</v>
      </c>
      <c r="N20" s="11">
        <f t="shared" si="0"/>
        <v>0.40994525358919193</v>
      </c>
    </row>
    <row r="21" spans="10:14" x14ac:dyDescent="0.25">
      <c r="J21" s="8">
        <v>85</v>
      </c>
      <c r="K21" s="9">
        <v>0.12074017622499998</v>
      </c>
      <c r="M21" s="10">
        <v>85</v>
      </c>
      <c r="N21" s="11">
        <f t="shared" si="0"/>
        <v>0.36309748519440987</v>
      </c>
    </row>
    <row r="22" spans="10:14" x14ac:dyDescent="0.25">
      <c r="J22" s="8">
        <v>90</v>
      </c>
      <c r="K22" s="9">
        <v>0.10802943439999996</v>
      </c>
      <c r="M22" s="10">
        <v>90</v>
      </c>
      <c r="N22" s="11">
        <f t="shared" si="0"/>
        <v>0.31830988618379069</v>
      </c>
    </row>
    <row r="23" spans="10:14" x14ac:dyDescent="0.25">
      <c r="J23" s="8">
        <v>95</v>
      </c>
      <c r="K23" s="9">
        <v>9.6229211075000015E-2</v>
      </c>
      <c r="M23" s="10">
        <v>95</v>
      </c>
      <c r="N23" s="11">
        <f t="shared" si="0"/>
        <v>0.27594174244675179</v>
      </c>
    </row>
    <row r="24" spans="10:14" x14ac:dyDescent="0.25">
      <c r="J24" s="8">
        <v>100</v>
      </c>
      <c r="K24" s="9">
        <v>8.5359999999999978E-2</v>
      </c>
      <c r="M24" s="10">
        <v>100</v>
      </c>
      <c r="N24" s="11">
        <f t="shared" si="0"/>
        <v>0.23629707592226157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C36" sqref="C36"/>
    </sheetView>
  </sheetViews>
  <sheetFormatPr defaultColWidth="11" defaultRowHeight="15.75" x14ac:dyDescent="0.25"/>
  <cols>
    <col min="1" max="1" width="20" customWidth="1"/>
    <col min="4" max="4" width="15.375" customWidth="1"/>
    <col min="5" max="5" width="19" customWidth="1"/>
    <col min="6" max="6" width="13.375" customWidth="1"/>
  </cols>
  <sheetData>
    <row r="1" spans="1:6" x14ac:dyDescent="0.25">
      <c r="A1" t="s">
        <v>28</v>
      </c>
      <c r="B1" s="3" t="s">
        <v>88</v>
      </c>
      <c r="C1" s="3" t="s">
        <v>30</v>
      </c>
      <c r="D1" s="3" t="s">
        <v>92</v>
      </c>
      <c r="E1" s="3" t="s">
        <v>93</v>
      </c>
      <c r="F1" s="3" t="s">
        <v>94</v>
      </c>
    </row>
    <row r="2" spans="1:6" x14ac:dyDescent="0.25">
      <c r="B2" s="3" t="s">
        <v>89</v>
      </c>
      <c r="C2" s="3" t="s">
        <v>81</v>
      </c>
      <c r="D2" s="3" t="s">
        <v>79</v>
      </c>
      <c r="E2" s="3" t="s">
        <v>79</v>
      </c>
      <c r="F2" s="3" t="s">
        <v>79</v>
      </c>
    </row>
    <row r="3" spans="1:6" x14ac:dyDescent="0.25">
      <c r="A3" t="s">
        <v>0</v>
      </c>
      <c r="B3" s="7">
        <v>42.22</v>
      </c>
      <c r="C3">
        <v>1.75739</v>
      </c>
      <c r="D3" s="7">
        <f>((B3*constants!$B$1^4*constants!$B$2^2)/(C3*constants!$B$3)^2*0.25*(1-0.3))^0.25</f>
        <v>489.96876225008015</v>
      </c>
      <c r="E3">
        <v>277</v>
      </c>
      <c r="F3" s="7">
        <f>(D3^4+E3^4)^0.25</f>
        <v>502.02891800607597</v>
      </c>
    </row>
    <row r="4" spans="1:6" x14ac:dyDescent="0.25">
      <c r="A4" t="s">
        <v>1</v>
      </c>
      <c r="B4" s="7">
        <v>11.98</v>
      </c>
      <c r="C4">
        <v>1.9793000000000001</v>
      </c>
      <c r="D4" s="7">
        <f>((B4*constants!$B$1^4*constants!$B$2^2)/(C4*constants!$B$3)^2*0.25*(1-0.3))^0.25</f>
        <v>336.96229156525783</v>
      </c>
      <c r="E4">
        <v>126</v>
      </c>
      <c r="F4" s="7">
        <f t="shared" ref="F4:F36" si="0">(D4^4+E4^4)^0.25</f>
        <v>338.5972949222861</v>
      </c>
    </row>
    <row r="5" spans="1:6" x14ac:dyDescent="0.25">
      <c r="A5" t="s">
        <v>2</v>
      </c>
      <c r="B5" s="7">
        <v>0.97</v>
      </c>
      <c r="C5">
        <v>1.30958</v>
      </c>
      <c r="D5" s="7">
        <f>((B5*constants!$B$1^4*constants!$B$2^2)/(C5*constants!$B$3)^2*0.25*(1-0.3))^0.25</f>
        <v>220.97840138367499</v>
      </c>
      <c r="E5">
        <v>198</v>
      </c>
      <c r="F5" s="7">
        <f t="shared" si="0"/>
        <v>250.24307731222405</v>
      </c>
    </row>
    <row r="6" spans="1:6" x14ac:dyDescent="0.25">
      <c r="A6" t="s">
        <v>3</v>
      </c>
      <c r="B6" s="7">
        <v>1.18</v>
      </c>
      <c r="C6">
        <v>1.1835800000000001</v>
      </c>
      <c r="D6" s="7">
        <f>((B6*constants!$B$1^4*constants!$B$2^2)/(C6*constants!$B$3)^2*0.25*(1-0.3))^0.25</f>
        <v>244.11507735026498</v>
      </c>
      <c r="E6">
        <v>42</v>
      </c>
      <c r="F6" s="7">
        <f t="shared" si="0"/>
        <v>244.16853510390598</v>
      </c>
    </row>
    <row r="7" spans="1:6" x14ac:dyDescent="0.25">
      <c r="A7" t="s">
        <v>4</v>
      </c>
      <c r="B7" s="7">
        <v>3.41</v>
      </c>
      <c r="C7">
        <v>2.5245199999999999</v>
      </c>
      <c r="D7" s="7">
        <f>((B7*constants!$B$1^4*constants!$B$2^2)/(C7*constants!$B$3)^2*0.25*(1-0.3))^0.25</f>
        <v>217.93254861254857</v>
      </c>
      <c r="E7">
        <v>332</v>
      </c>
      <c r="F7" s="7">
        <f t="shared" si="0"/>
        <v>346.44062956571895</v>
      </c>
    </row>
    <row r="8" spans="1:6" x14ac:dyDescent="0.25">
      <c r="A8" t="s">
        <v>5</v>
      </c>
      <c r="B8" s="7">
        <v>0.49</v>
      </c>
      <c r="C8">
        <v>3.3755799999999998</v>
      </c>
      <c r="D8" s="7">
        <f>((B8*constants!$B$1^4*constants!$B$2^2)/(C8*constants!$B$3)^2*0.25*(1-0.3))^0.25</f>
        <v>116.03733029248133</v>
      </c>
      <c r="E8">
        <v>220</v>
      </c>
      <c r="F8" s="7">
        <f t="shared" si="0"/>
        <v>224.13836077476293</v>
      </c>
    </row>
    <row r="9" spans="1:6" x14ac:dyDescent="0.25">
      <c r="A9" t="s">
        <v>6</v>
      </c>
      <c r="B9" s="7">
        <v>1.63</v>
      </c>
      <c r="C9">
        <v>2.1014900000000001</v>
      </c>
      <c r="D9" s="7">
        <f>((B9*constants!$B$1^4*constants!$B$2^2)/(C9*constants!$B$3)^2*0.25*(1-0.3))^0.25</f>
        <v>198.61230335272688</v>
      </c>
      <c r="E9">
        <v>200</v>
      </c>
      <c r="F9" s="7">
        <f t="shared" si="0"/>
        <v>237.02060233654049</v>
      </c>
    </row>
    <row r="10" spans="1:6" x14ac:dyDescent="0.25">
      <c r="A10" t="s">
        <v>7</v>
      </c>
      <c r="B10" s="7">
        <v>1.54</v>
      </c>
      <c r="C10">
        <v>2.0217499999999999</v>
      </c>
      <c r="D10" s="7">
        <f>((B10*constants!$B$1^4*constants!$B$2^2)/(C10*constants!$B$3)^2*0.25*(1-0.3))^0.25</f>
        <v>199.63623240653814</v>
      </c>
      <c r="E10">
        <v>103</v>
      </c>
      <c r="F10" s="7">
        <f t="shared" si="0"/>
        <v>203.08244277222678</v>
      </c>
    </row>
    <row r="11" spans="1:6" x14ac:dyDescent="0.25">
      <c r="A11" t="s">
        <v>8</v>
      </c>
      <c r="B11" s="7">
        <v>1.63</v>
      </c>
      <c r="C11">
        <v>3.5719699999999999</v>
      </c>
      <c r="D11" s="7">
        <f>((B11*constants!$B$1^4*constants!$B$2^2)/(C11*constants!$B$3)^2*0.25*(1-0.3))^0.25</f>
        <v>152.34068727975691</v>
      </c>
      <c r="E11">
        <v>73</v>
      </c>
      <c r="F11" s="7">
        <f t="shared" si="0"/>
        <v>154.31025363055701</v>
      </c>
    </row>
    <row r="12" spans="1:6" x14ac:dyDescent="0.25">
      <c r="A12" t="s">
        <v>9</v>
      </c>
      <c r="B12" s="7">
        <v>1.51</v>
      </c>
      <c r="C12">
        <v>3.3465099999999999</v>
      </c>
      <c r="D12" s="7">
        <f>((B12*constants!$B$1^4*constants!$B$2^2)/(C12*constants!$B$3)^2*0.25*(1-0.3))^0.25</f>
        <v>154.40845735539619</v>
      </c>
      <c r="E12">
        <v>334</v>
      </c>
      <c r="F12" s="7">
        <f t="shared" si="0"/>
        <v>337.75039493906013</v>
      </c>
    </row>
    <row r="13" spans="1:6" x14ac:dyDescent="0.25">
      <c r="A13" t="s">
        <v>10</v>
      </c>
      <c r="B13" s="7">
        <v>1</v>
      </c>
      <c r="C13">
        <v>5.3109000000000002</v>
      </c>
      <c r="D13" s="7">
        <f>((B13*constants!$B$1^4*constants!$B$2^2)/(C13*constants!$B$3)^2*0.25*(1-0.3))^0.25</f>
        <v>110.57039187339437</v>
      </c>
      <c r="E13">
        <v>100</v>
      </c>
      <c r="F13" s="7">
        <f t="shared" si="0"/>
        <v>125.6767049254249</v>
      </c>
    </row>
    <row r="14" spans="1:6" x14ac:dyDescent="0.25">
      <c r="A14" t="s">
        <v>11</v>
      </c>
      <c r="B14" s="7">
        <v>0.32</v>
      </c>
      <c r="C14">
        <v>1.74533</v>
      </c>
      <c r="D14" s="7">
        <f>((B14*constants!$B$1^4*constants!$B$2^2)/(C14*constants!$B$3)^2*0.25*(1-0.3))^0.25</f>
        <v>145.06800164081596</v>
      </c>
      <c r="E14">
        <v>200</v>
      </c>
      <c r="F14" s="7">
        <f t="shared" si="0"/>
        <v>212.59876547643313</v>
      </c>
    </row>
    <row r="15" spans="1:6" x14ac:dyDescent="0.25">
      <c r="A15" t="s">
        <v>12</v>
      </c>
      <c r="B15" s="7">
        <v>1.19</v>
      </c>
      <c r="C15">
        <v>3.9728500000000002</v>
      </c>
      <c r="D15" s="7">
        <f>((B15*constants!$B$1^4*constants!$B$2^2)/(C15*constants!$B$3)^2*0.25*(1-0.3))^0.25</f>
        <v>133.523764204446</v>
      </c>
      <c r="E15">
        <v>97</v>
      </c>
      <c r="F15" s="7">
        <f t="shared" si="0"/>
        <v>141.98263970218255</v>
      </c>
    </row>
    <row r="16" spans="1:6" x14ac:dyDescent="0.25">
      <c r="A16" t="s">
        <v>90</v>
      </c>
      <c r="B16" s="7">
        <v>1.88</v>
      </c>
      <c r="C16">
        <v>5.3405699999999996</v>
      </c>
      <c r="D16" s="7">
        <f>((B16*constants!$B$1^4*constants!$B$2^2)/(C16*constants!$B$3)^2*0.25*(1-0.3))^0.25</f>
        <v>129.11258228735147</v>
      </c>
      <c r="E16">
        <v>126</v>
      </c>
      <c r="F16" s="7">
        <f t="shared" si="0"/>
        <v>151.72470953525323</v>
      </c>
    </row>
    <row r="17" spans="1:6" x14ac:dyDescent="0.25">
      <c r="A17" t="s">
        <v>13</v>
      </c>
      <c r="B17" s="7">
        <v>0.65</v>
      </c>
      <c r="C17">
        <v>2.9336199999999999</v>
      </c>
      <c r="D17" s="7">
        <f>((B17*constants!$B$1^4*constants!$B$2^2)/(C17*constants!$B$3)^2*0.25*(1-0.3))^0.25</f>
        <v>133.58242435200219</v>
      </c>
      <c r="E17">
        <v>205</v>
      </c>
      <c r="F17" s="7">
        <f t="shared" si="0"/>
        <v>213.6738781790495</v>
      </c>
    </row>
    <row r="18" spans="1:6" x14ac:dyDescent="0.25">
      <c r="A18" t="s">
        <v>14</v>
      </c>
      <c r="B18" s="7">
        <v>1.34</v>
      </c>
      <c r="C18">
        <v>3.2660900000000002</v>
      </c>
      <c r="D18" s="7">
        <f>((B18*constants!$B$1^4*constants!$B$2^2)/(C18*constants!$B$3)^2*0.25*(1-0.3))^0.25</f>
        <v>151.69980986038021</v>
      </c>
      <c r="E18">
        <v>100</v>
      </c>
      <c r="F18" s="7">
        <f t="shared" si="0"/>
        <v>158.4034123951694</v>
      </c>
    </row>
    <row r="19" spans="1:6" x14ac:dyDescent="0.25">
      <c r="A19" t="s">
        <v>15</v>
      </c>
      <c r="B19" s="7">
        <v>0.57999999999999996</v>
      </c>
      <c r="C19">
        <v>5.4746699999999997</v>
      </c>
      <c r="D19" s="7">
        <f>((B19*constants!$B$1^4*constants!$B$2^2)/(C19*constants!$B$3)^2*0.25*(1-0.3))^0.25</f>
        <v>95.038798269146525</v>
      </c>
      <c r="E19">
        <v>145</v>
      </c>
      <c r="F19" s="7">
        <f t="shared" si="0"/>
        <v>151.27147458087825</v>
      </c>
    </row>
    <row r="20" spans="1:6" x14ac:dyDescent="0.25">
      <c r="A20" t="s">
        <v>16</v>
      </c>
      <c r="B20" s="7">
        <v>0.95</v>
      </c>
      <c r="C20">
        <v>3.18072</v>
      </c>
      <c r="D20" s="7">
        <f>((B20*constants!$B$1^4*constants!$B$2^2)/(C20*constants!$B$3)^2*0.25*(1-0.3))^0.25</f>
        <v>141.0558467428271</v>
      </c>
      <c r="E20">
        <v>100</v>
      </c>
      <c r="F20" s="7">
        <f t="shared" si="0"/>
        <v>149.22593520773503</v>
      </c>
    </row>
    <row r="21" spans="1:6" x14ac:dyDescent="0.25">
      <c r="A21" t="s">
        <v>17</v>
      </c>
      <c r="B21" s="7">
        <v>1.21</v>
      </c>
      <c r="C21">
        <v>5.3341399999999997</v>
      </c>
      <c r="D21" s="7">
        <f>((B21*constants!$B$1^4*constants!$B$2^2)/(C21*constants!$B$3)^2*0.25*(1-0.3))^0.25</f>
        <v>115.71430424023328</v>
      </c>
      <c r="E21">
        <v>137</v>
      </c>
      <c r="F21" s="7">
        <f t="shared" si="0"/>
        <v>151.84080735283999</v>
      </c>
    </row>
    <row r="22" spans="1:6" x14ac:dyDescent="0.25">
      <c r="A22" t="s">
        <v>18</v>
      </c>
      <c r="B22" s="7">
        <v>0.65</v>
      </c>
      <c r="C22">
        <v>4.2137700000000002</v>
      </c>
      <c r="D22" s="7">
        <f>((B22*constants!$B$1^4*constants!$B$2^2)/(C22*constants!$B$3)^2*0.25*(1-0.3))^0.25</f>
        <v>111.45917818081644</v>
      </c>
      <c r="E22">
        <v>105</v>
      </c>
      <c r="F22" s="7">
        <f t="shared" si="0"/>
        <v>128.87898793960775</v>
      </c>
    </row>
    <row r="23" spans="1:6" x14ac:dyDescent="0.25">
      <c r="A23" t="s">
        <v>19</v>
      </c>
      <c r="B23" s="7">
        <v>1.26</v>
      </c>
      <c r="C23">
        <v>3.73753</v>
      </c>
      <c r="D23" s="7">
        <f>((B23*constants!$B$1^4*constants!$B$2^2)/(C23*constants!$B$3)^2*0.25*(1-0.3))^0.25</f>
        <v>139.6442968113659</v>
      </c>
      <c r="E23">
        <v>100</v>
      </c>
      <c r="F23" s="7">
        <f t="shared" si="0"/>
        <v>148.03742188343321</v>
      </c>
    </row>
    <row r="24" spans="1:6" x14ac:dyDescent="0.25">
      <c r="A24" t="s">
        <v>20</v>
      </c>
      <c r="B24" s="7">
        <v>1.61</v>
      </c>
      <c r="C24">
        <v>5.8251299999999997</v>
      </c>
      <c r="D24" s="7">
        <f>((B24*constants!$B$1^4*constants!$B$2^2)/(C24*constants!$B$3)^2*0.25*(1-0.3))^0.25</f>
        <v>118.92593343506478</v>
      </c>
      <c r="E24">
        <v>77</v>
      </c>
      <c r="F24" s="7">
        <f t="shared" si="0"/>
        <v>123.8379828157602</v>
      </c>
    </row>
    <row r="25" spans="1:6" x14ac:dyDescent="0.25">
      <c r="A25" t="s">
        <v>21</v>
      </c>
      <c r="B25" s="7">
        <v>0.36</v>
      </c>
      <c r="C25">
        <v>3.5764800000000001</v>
      </c>
      <c r="D25" s="7">
        <f>((B25*constants!$B$1^4*constants!$B$2^2)/(C25*constants!$B$3)^2*0.25*(1-0.3))^0.25</f>
        <v>104.36878690581442</v>
      </c>
      <c r="E25">
        <v>277</v>
      </c>
      <c r="F25" s="7">
        <f t="shared" si="0"/>
        <v>278.38524573554542</v>
      </c>
    </row>
    <row r="26" spans="1:6" x14ac:dyDescent="0.25">
      <c r="A26" t="s">
        <v>22</v>
      </c>
      <c r="B26" s="7">
        <v>2.76</v>
      </c>
      <c r="C26">
        <v>5.1386399999999997</v>
      </c>
      <c r="D26" s="7">
        <f>((B26*constants!$B$1^4*constants!$B$2^2)/(C26*constants!$B$3)^2*0.25*(1-0.3))^0.25</f>
        <v>144.88588727867378</v>
      </c>
      <c r="E26">
        <v>100</v>
      </c>
      <c r="F26" s="7">
        <f t="shared" si="0"/>
        <v>152.4864326618499</v>
      </c>
    </row>
    <row r="27" spans="1:6" x14ac:dyDescent="0.25">
      <c r="A27" t="s">
        <v>23</v>
      </c>
      <c r="B27" s="7">
        <v>0.38</v>
      </c>
      <c r="C27">
        <v>3.0220799999999999</v>
      </c>
      <c r="D27" s="7">
        <f>((B27*constants!$B$1^4*constants!$B$2^2)/(C27*constants!$B$3)^2*0.25*(1-0.3))^0.25</f>
        <v>115.08423405646204</v>
      </c>
      <c r="E27">
        <v>100</v>
      </c>
      <c r="F27" s="7">
        <f t="shared" si="0"/>
        <v>128.82387420129237</v>
      </c>
    </row>
    <row r="28" spans="1:6" x14ac:dyDescent="0.25">
      <c r="A28" t="s">
        <v>24</v>
      </c>
      <c r="B28" s="7">
        <v>1.86</v>
      </c>
      <c r="C28">
        <v>4.9240599999999999</v>
      </c>
      <c r="D28" s="7">
        <f>((B28*constants!$B$1^4*constants!$B$2^2)/(C28*constants!$B$3)^2*0.25*(1-0.3))^0.25</f>
        <v>134.10330423642245</v>
      </c>
      <c r="E28">
        <v>200</v>
      </c>
      <c r="F28" s="7">
        <f t="shared" si="0"/>
        <v>209.42000004385471</v>
      </c>
    </row>
    <row r="29" spans="1:6" x14ac:dyDescent="0.25">
      <c r="A29" t="s">
        <v>25</v>
      </c>
      <c r="B29" s="7">
        <v>1.54</v>
      </c>
      <c r="C29">
        <v>5.1493099999999998</v>
      </c>
      <c r="D29" s="7">
        <f>((B29*constants!$B$1^4*constants!$B$2^2)/(C29*constants!$B$3)^2*0.25*(1-0.3))^0.25</f>
        <v>125.09172227578451</v>
      </c>
      <c r="E29">
        <v>100</v>
      </c>
      <c r="F29" s="7">
        <f t="shared" si="0"/>
        <v>136.27308085174559</v>
      </c>
    </row>
    <row r="30" spans="1:6" x14ac:dyDescent="0.25">
      <c r="A30" t="s">
        <v>26</v>
      </c>
      <c r="B30" s="7">
        <v>1.5</v>
      </c>
      <c r="C30">
        <v>4.8314599999999999</v>
      </c>
      <c r="D30" s="7">
        <f>((B30*constants!$B$1^4*constants!$B$2^2)/(C30*constants!$B$3)^2*0.25*(1-0.3))^0.25</f>
        <v>128.29405478916462</v>
      </c>
      <c r="E30">
        <v>100</v>
      </c>
      <c r="F30" s="7">
        <f t="shared" si="0"/>
        <v>138.77694873950063</v>
      </c>
    </row>
    <row r="31" spans="1:6" x14ac:dyDescent="0.25">
      <c r="A31" t="s">
        <v>27</v>
      </c>
      <c r="B31" s="7">
        <v>0.43</v>
      </c>
      <c r="C31">
        <v>3.5615299999999999</v>
      </c>
      <c r="D31" s="7">
        <f>((B31*constants!$B$1^4*constants!$B$2^2)/(C31*constants!$B$3)^2*0.25*(1-0.3))^0.25</f>
        <v>109.33814997493684</v>
      </c>
      <c r="E31">
        <v>100</v>
      </c>
      <c r="F31" s="7">
        <f t="shared" si="0"/>
        <v>124.84320734414777</v>
      </c>
    </row>
    <row r="32" spans="1:6" x14ac:dyDescent="0.25">
      <c r="A32" t="s">
        <v>43</v>
      </c>
      <c r="B32" s="7">
        <v>2.95</v>
      </c>
      <c r="C32">
        <v>2.34083</v>
      </c>
      <c r="D32" s="7">
        <f>((B32*constants!$B$1^4*constants!$B$2^2)/(C32*constants!$B$3)^2*0.25*(1-0.3))^0.25</f>
        <v>218.26971302917735</v>
      </c>
      <c r="E32">
        <v>100</v>
      </c>
      <c r="F32" s="7">
        <f t="shared" si="0"/>
        <v>220.63512225122977</v>
      </c>
    </row>
    <row r="33" spans="1:9" x14ac:dyDescent="0.25">
      <c r="A33" t="s">
        <v>53</v>
      </c>
      <c r="B33" s="7">
        <v>2.82</v>
      </c>
      <c r="C33">
        <v>6.8</v>
      </c>
      <c r="D33" s="7">
        <f>((B33*constants!$B$1^4*constants!$B$2^2)/(C33*constants!$B$3)^2*0.25*(1-0.3))^0.25</f>
        <v>126.62828690535801</v>
      </c>
      <c r="E33">
        <v>211</v>
      </c>
      <c r="F33" s="7">
        <f t="shared" si="0"/>
        <v>217.53280627830571</v>
      </c>
    </row>
    <row r="34" spans="1:9" x14ac:dyDescent="0.25">
      <c r="A34" t="s">
        <v>54</v>
      </c>
      <c r="B34" s="7">
        <v>115.15</v>
      </c>
      <c r="C34">
        <v>6.1</v>
      </c>
      <c r="D34" s="7">
        <f>((B34*constants!$B$1^4*constants!$B$2^2)/(C34*constants!$B$3)^2*0.25*(1-0.3))^0.25</f>
        <v>337.96675270071086</v>
      </c>
      <c r="E34">
        <v>400</v>
      </c>
      <c r="F34" s="7">
        <f t="shared" si="0"/>
        <v>443.38163668334408</v>
      </c>
    </row>
    <row r="35" spans="1:9" x14ac:dyDescent="0.25">
      <c r="A35" t="s">
        <v>58</v>
      </c>
      <c r="B35" s="7">
        <v>2.41</v>
      </c>
      <c r="C35">
        <v>4.43</v>
      </c>
      <c r="D35" s="7">
        <f>((B35*constants!$B$1^4*constants!$B$2^2)/(C35*constants!$B$3)^2*0.25*(1-0.3))^0.25</f>
        <v>150.84305112192021</v>
      </c>
      <c r="E35">
        <v>100</v>
      </c>
      <c r="F35" s="7">
        <f t="shared" si="0"/>
        <v>157.6519089463647</v>
      </c>
    </row>
    <row r="36" spans="1:9" x14ac:dyDescent="0.25">
      <c r="A36" t="s">
        <v>60</v>
      </c>
      <c r="B36" s="7">
        <v>4.66</v>
      </c>
      <c r="C36">
        <v>3.6018400000000002</v>
      </c>
      <c r="D36" s="7">
        <f>((B36*constants!$B$1^4*constants!$B$2^2)/(C36*constants!$B$3)^2*0.25*(1-0.3))^0.25</f>
        <v>197.26824532182326</v>
      </c>
      <c r="E36">
        <v>200</v>
      </c>
      <c r="F36" s="7">
        <f t="shared" si="0"/>
        <v>236.23386429243183</v>
      </c>
    </row>
    <row r="38" spans="1:9" x14ac:dyDescent="0.25">
      <c r="E38" t="s">
        <v>95</v>
      </c>
    </row>
    <row r="40" spans="1:9" x14ac:dyDescent="0.25">
      <c r="A40" s="1" t="s">
        <v>96</v>
      </c>
      <c r="G40" s="1" t="s">
        <v>96</v>
      </c>
    </row>
    <row r="41" spans="1:9" x14ac:dyDescent="0.25">
      <c r="A41" s="1" t="s">
        <v>97</v>
      </c>
      <c r="G41" s="1" t="s">
        <v>101</v>
      </c>
    </row>
    <row r="42" spans="1:9" x14ac:dyDescent="0.25">
      <c r="A42" s="3" t="s">
        <v>98</v>
      </c>
      <c r="B42" s="3" t="s">
        <v>100</v>
      </c>
      <c r="C42" s="3" t="s">
        <v>99</v>
      </c>
      <c r="D42" s="3" t="s">
        <v>102</v>
      </c>
      <c r="E42" s="3" t="s">
        <v>103</v>
      </c>
      <c r="G42" s="3" t="s">
        <v>98</v>
      </c>
      <c r="H42" s="3" t="s">
        <v>100</v>
      </c>
      <c r="I42" s="3" t="s">
        <v>99</v>
      </c>
    </row>
    <row r="43" spans="1:9" x14ac:dyDescent="0.25">
      <c r="A43">
        <v>0.5</v>
      </c>
      <c r="B43" s="7">
        <f>((1*constants!$B$1^4*constants!$B$2^2)/(A43*constants!$B$3)^2*0.25*(1-0.3))^0.25</f>
        <v>360.36110391906709</v>
      </c>
      <c r="C43" s="7">
        <f>(B43^4+100^4)^0.25</f>
        <v>360.89414759294107</v>
      </c>
      <c r="D43" s="7">
        <f>-0.0008-0.0266*A43+0.528*A43^2-0.2811*A43^3+0.05824*A43^4-0.00534*A43^5+0.00018*A43^6</f>
        <v>8.6238437500000015E-2</v>
      </c>
      <c r="E43" s="7">
        <f>(1.01-0.0072*65-0.0000561*65^2+0.000000587*65^3-0.00000000074*65^4-0.00000000000286*65^5)*D43</f>
        <v>3.8777499883262956E-2</v>
      </c>
      <c r="G43">
        <v>0.5</v>
      </c>
      <c r="H43" s="7">
        <f>((1*constants!$B$1^4*constants!$B$2^2)/(G43*constants!$B$3)^2*0.25*(1-0.3))^0.25</f>
        <v>360.36110391906709</v>
      </c>
      <c r="I43" s="7">
        <f>(H43^4+50^4)^0.25</f>
        <v>360.39448850158465</v>
      </c>
    </row>
    <row r="44" spans="1:9" x14ac:dyDescent="0.25">
      <c r="A44">
        <v>0.6</v>
      </c>
      <c r="B44" s="7">
        <f>((1*constants!$B$1^4*constants!$B$2^2)/(A44*constants!$B$3)^2*0.25*(1-0.3))^0.25</f>
        <v>328.96317577322725</v>
      </c>
      <c r="C44" s="7">
        <f t="shared" ref="C44:C103" si="1">(B44^4+100^4)^0.25</f>
        <v>329.66319851896992</v>
      </c>
      <c r="D44" s="7">
        <f t="shared" ref="D44:D103" si="2">-0.0008-0.0266*A44+0.528*A44^2-0.2811*A44^3+0.05824*A44^4-0.00534*A44^5+0.00018*A44^6</f>
        <v>0.11974346367999998</v>
      </c>
      <c r="E44" s="7">
        <f t="shared" ref="E44:E103" si="3">(1.01-0.0072*65-0.0000561*65^2+0.000000587*65^3-0.00000000074*65^4-0.00000000000286*65^5)*D44</f>
        <v>5.3843185051592579E-2</v>
      </c>
      <c r="G44">
        <v>0.6</v>
      </c>
      <c r="H44" s="7">
        <f>((1*constants!$B$1^4*constants!$B$2^2)/(G44*constants!$B$3)^2*0.25*(1-0.3))^0.25</f>
        <v>328.96317577322725</v>
      </c>
      <c r="I44" s="7">
        <f t="shared" ref="I44:I103" si="4">(H44^4+50^4)^0.25</f>
        <v>329.00705826399559</v>
      </c>
    </row>
    <row r="45" spans="1:9" x14ac:dyDescent="0.25">
      <c r="A45">
        <v>0.7</v>
      </c>
      <c r="B45" s="7">
        <f>((1*constants!$B$1^4*constants!$B$2^2)/(A45*constants!$B$3)^2*0.25*(1-0.3))^0.25</f>
        <v>304.56072021586454</v>
      </c>
      <c r="C45" s="7">
        <f t="shared" si="1"/>
        <v>305.44183831014203</v>
      </c>
      <c r="D45" s="7">
        <f t="shared" si="2"/>
        <v>0.15598980702000001</v>
      </c>
      <c r="E45" s="7">
        <f t="shared" si="3"/>
        <v>7.0141515765615073E-2</v>
      </c>
      <c r="G45">
        <v>0.7</v>
      </c>
      <c r="H45" s="7">
        <f>((1*constants!$B$1^4*constants!$B$2^2)/(G45*constants!$B$3)^2*0.25*(1-0.3))^0.25</f>
        <v>304.56072021586454</v>
      </c>
      <c r="I45" s="7">
        <f t="shared" si="4"/>
        <v>304.61601448008071</v>
      </c>
    </row>
    <row r="46" spans="1:9" x14ac:dyDescent="0.25">
      <c r="A46">
        <v>0.8</v>
      </c>
      <c r="B46" s="7">
        <f>((1*constants!$B$1^4*constants!$B$2^2)/(A46*constants!$B$3)^2*0.25*(1-0.3))^0.25</f>
        <v>284.89046712922027</v>
      </c>
      <c r="C46" s="7">
        <f t="shared" si="1"/>
        <v>285.96556664919558</v>
      </c>
      <c r="D46" s="7">
        <f t="shared" si="2"/>
        <v>0.1940692787200001</v>
      </c>
      <c r="E46" s="7">
        <f t="shared" si="3"/>
        <v>8.7264120861532637E-2</v>
      </c>
      <c r="G46">
        <v>0.8</v>
      </c>
      <c r="H46" s="7">
        <f>((1*constants!$B$1^4*constants!$B$2^2)/(G46*constants!$B$3)^2*0.25*(1-0.3))^0.25</f>
        <v>284.89046712922027</v>
      </c>
      <c r="I46" s="7">
        <f t="shared" si="4"/>
        <v>284.95801813385162</v>
      </c>
    </row>
    <row r="47" spans="1:9" x14ac:dyDescent="0.25">
      <c r="A47">
        <v>0.9</v>
      </c>
      <c r="B47" s="7">
        <f>((1*constants!$B$1^4*constants!$B$2^2)/(A47*constants!$B$3)^2*0.25*(1-0.3))^0.25</f>
        <v>268.59730826996667</v>
      </c>
      <c r="C47" s="7">
        <f t="shared" si="1"/>
        <v>269.87825052224593</v>
      </c>
      <c r="D47" s="7">
        <f t="shared" si="2"/>
        <v>0.23317180678000005</v>
      </c>
      <c r="E47" s="7">
        <f t="shared" si="3"/>
        <v>0.10484674783435939</v>
      </c>
      <c r="G47">
        <v>0.9</v>
      </c>
      <c r="H47" s="7">
        <f>((1*constants!$B$1^4*constants!$B$2^2)/(G47*constants!$B$3)^2*0.25*(1-0.3))^0.25</f>
        <v>268.59730826996667</v>
      </c>
      <c r="I47" s="7">
        <f t="shared" si="4"/>
        <v>268.67790540170699</v>
      </c>
    </row>
    <row r="48" spans="1:9" x14ac:dyDescent="0.25">
      <c r="A48">
        <v>1</v>
      </c>
      <c r="B48" s="7">
        <f>((1*constants!$B$1^4*constants!$B$2^2)/(A48*constants!$B$3)^2*0.25*(1-0.3))^0.25</f>
        <v>254.81378025704248</v>
      </c>
      <c r="C48" s="7">
        <f t="shared" si="1"/>
        <v>256.31154658456609</v>
      </c>
      <c r="D48" s="7">
        <f t="shared" si="2"/>
        <v>0.27258000000000004</v>
      </c>
      <c r="E48" s="7">
        <f t="shared" si="3"/>
        <v>0.12256681851616127</v>
      </c>
      <c r="G48">
        <v>1</v>
      </c>
      <c r="H48" s="7">
        <f>((1*constants!$B$1^4*constants!$B$2^2)/(G48*constants!$B$3)^2*0.25*(1-0.3))^0.25</f>
        <v>254.81378025704248</v>
      </c>
      <c r="I48" s="7">
        <f t="shared" si="4"/>
        <v>254.90816678224752</v>
      </c>
    </row>
    <row r="49" spans="1:9" x14ac:dyDescent="0.25">
      <c r="A49">
        <v>1.1000000000000001</v>
      </c>
      <c r="B49" s="7">
        <f>((1*constants!$B$1^4*constants!$B$2^2)/(A49*constants!$B$3)^2*0.25*(1-0.3))^0.25</f>
        <v>242.955406699337</v>
      </c>
      <c r="C49" s="7">
        <f t="shared" si="1"/>
        <v>244.68020501447182</v>
      </c>
      <c r="D49" s="7">
        <f t="shared" si="2"/>
        <v>0.31166384157999999</v>
      </c>
      <c r="E49" s="7">
        <f t="shared" si="3"/>
        <v>0.14014104302951608</v>
      </c>
      <c r="G49">
        <v>1.1000000000000001</v>
      </c>
      <c r="H49" s="7">
        <f>((1*constants!$B$1^4*constants!$B$2^2)/(G49*constants!$B$3)^2*0.25*(1-0.3))^0.25</f>
        <v>242.955406699337</v>
      </c>
      <c r="I49" s="7">
        <f t="shared" si="4"/>
        <v>243.06428676889701</v>
      </c>
    </row>
    <row r="50" spans="1:9" x14ac:dyDescent="0.25">
      <c r="A50">
        <v>1.2000000000000002</v>
      </c>
      <c r="B50" s="7">
        <f>((1*constants!$B$1^4*constants!$B$2^2)/(A50*constants!$B$3)^2*0.25*(1-0.3))^0.25</f>
        <v>232.61209234991114</v>
      </c>
      <c r="C50" s="7">
        <f t="shared" si="1"/>
        <v>234.57343824347302</v>
      </c>
      <c r="D50" s="7">
        <f t="shared" si="2"/>
        <v>0.34987551232000014</v>
      </c>
      <c r="E50" s="7">
        <f t="shared" si="3"/>
        <v>0.15732309201619488</v>
      </c>
      <c r="G50">
        <v>1.2000000000000002</v>
      </c>
      <c r="H50" s="7">
        <f>((1*constants!$B$1^4*constants!$B$2^2)/(G50*constants!$B$3)^2*0.25*(1-0.3))^0.25</f>
        <v>232.61209234991114</v>
      </c>
      <c r="I50" s="7">
        <f t="shared" si="4"/>
        <v>232.73613635686442</v>
      </c>
    </row>
    <row r="51" spans="1:9" x14ac:dyDescent="0.25">
      <c r="A51">
        <v>1.3</v>
      </c>
      <c r="B51" s="7">
        <f>((1*constants!$B$1^4*constants!$B$2^2)/(A51*constants!$B$3)^2*0.25*(1-0.3))^0.25</f>
        <v>223.48646940437823</v>
      </c>
      <c r="C51" s="7">
        <f t="shared" si="1"/>
        <v>225.6932496910687</v>
      </c>
      <c r="D51" s="7">
        <f t="shared" si="2"/>
        <v>0.38674434341999997</v>
      </c>
      <c r="E51" s="7">
        <f t="shared" si="3"/>
        <v>0.17390132714106346</v>
      </c>
      <c r="G51">
        <v>1.3</v>
      </c>
      <c r="H51" s="7">
        <f>((1*constants!$B$1^4*constants!$B$2^2)/(G51*constants!$B$3)^2*0.25*(1-0.3))^0.25</f>
        <v>223.48646940437823</v>
      </c>
      <c r="I51" s="7">
        <f t="shared" si="4"/>
        <v>223.62631818932485</v>
      </c>
    </row>
    <row r="52" spans="1:9" x14ac:dyDescent="0.25">
      <c r="A52">
        <v>1.4</v>
      </c>
      <c r="B52" s="7">
        <f>((1*constants!$B$1^4*constants!$B$2^2)/(A52*constants!$B$3)^2*0.25*(1-0.3))^0.25</f>
        <v>215.35695054769661</v>
      </c>
      <c r="C52" s="7">
        <f t="shared" si="1"/>
        <v>217.81747429651941</v>
      </c>
      <c r="D52" s="7">
        <f t="shared" si="2"/>
        <v>0.4218718988800001</v>
      </c>
      <c r="E52" s="7">
        <f t="shared" si="3"/>
        <v>0.18969658987120591</v>
      </c>
      <c r="G52">
        <v>1.4</v>
      </c>
      <c r="H52" s="7">
        <f>((1*constants!$B$1^4*constants!$B$2^2)/(G52*constants!$B$3)^2*0.25*(1-0.3))^0.25</f>
        <v>215.35695054769661</v>
      </c>
      <c r="I52" s="7">
        <f t="shared" si="4"/>
        <v>215.51321877075401</v>
      </c>
    </row>
    <row r="53" spans="1:9" x14ac:dyDescent="0.25">
      <c r="A53">
        <v>1.5</v>
      </c>
      <c r="B53" s="7">
        <f>((1*constants!$B$1^4*constants!$B$2^2)/(A53*constants!$B$3)^2*0.25*(1-0.3))^0.25</f>
        <v>208.05458035314396</v>
      </c>
      <c r="C53" s="7">
        <f t="shared" si="1"/>
        <v>210.77662077507489</v>
      </c>
      <c r="D53" s="7">
        <f t="shared" si="2"/>
        <v>0.45492718750000011</v>
      </c>
      <c r="E53" s="7">
        <f t="shared" si="3"/>
        <v>0.20456004853026699</v>
      </c>
      <c r="G53">
        <v>1.5</v>
      </c>
      <c r="H53" s="7">
        <f>((1*constants!$B$1^4*constants!$B$2^2)/(G53*constants!$B$3)^2*0.25*(1-0.3))^0.25</f>
        <v>208.05458035314396</v>
      </c>
      <c r="I53" s="7">
        <f t="shared" si="4"/>
        <v>208.22785924606984</v>
      </c>
    </row>
    <row r="54" spans="1:9" x14ac:dyDescent="0.25">
      <c r="A54">
        <v>1.6</v>
      </c>
      <c r="B54" s="7">
        <f>((1*constants!$B$1^4*constants!$B$2^2)/(A54*constants!$B$3)^2*0.25*(1-0.3))^0.25</f>
        <v>201.44798120247486</v>
      </c>
      <c r="C54" s="7">
        <f t="shared" si="1"/>
        <v>204.4388107213895</v>
      </c>
      <c r="D54" s="7">
        <f t="shared" si="2"/>
        <v>0.48564200448000033</v>
      </c>
      <c r="E54" s="7">
        <f t="shared" si="3"/>
        <v>0.21837110362801737</v>
      </c>
      <c r="G54">
        <v>1.6</v>
      </c>
      <c r="H54" s="7">
        <f>((1*constants!$B$1^4*constants!$B$2^2)/(G54*constants!$B$3)^2*0.25*(1-0.3))^0.25</f>
        <v>201.44798120247486</v>
      </c>
      <c r="I54" s="7">
        <f t="shared" si="4"/>
        <v>201.63884084897168</v>
      </c>
    </row>
    <row r="55" spans="1:9" x14ac:dyDescent="0.25">
      <c r="A55">
        <v>1.7000000000000002</v>
      </c>
      <c r="B55" s="7">
        <f>((1*constants!$B$1^4*constants!$B$2^2)/(A55*constants!$B$3)^2*0.25*(1-0.3))^0.25</f>
        <v>195.4332481329989</v>
      </c>
      <c r="C55" s="7">
        <f t="shared" si="1"/>
        <v>198.69966828731239</v>
      </c>
      <c r="D55" s="7">
        <f t="shared" si="2"/>
        <v>0.51380640262000032</v>
      </c>
      <c r="E55" s="7">
        <f t="shared" si="3"/>
        <v>0.23103535146513779</v>
      </c>
      <c r="G55">
        <v>1.7000000000000002</v>
      </c>
      <c r="H55" s="7">
        <f>((1*constants!$B$1^4*constants!$B$2^2)/(G55*constants!$B$3)^2*0.25*(1-0.3))^0.25</f>
        <v>195.4332481329989</v>
      </c>
      <c r="I55" s="7">
        <f t="shared" si="4"/>
        <v>195.64223938267648</v>
      </c>
    </row>
    <row r="56" spans="1:9" x14ac:dyDescent="0.25">
      <c r="A56">
        <v>1.8</v>
      </c>
      <c r="B56" s="7">
        <f>((1*constants!$B$1^4*constants!$B$2^2)/(A56*constants!$B$3)^2*0.25*(1-0.3))^0.25</f>
        <v>189.92697808614696</v>
      </c>
      <c r="C56" s="7">
        <f t="shared" si="1"/>
        <v>193.47534545402715</v>
      </c>
      <c r="D56" s="7">
        <f t="shared" si="2"/>
        <v>0.5392642931199999</v>
      </c>
      <c r="E56" s="7">
        <f t="shared" si="3"/>
        <v>0.24248260601322552</v>
      </c>
      <c r="G56">
        <v>1.8</v>
      </c>
      <c r="H56" s="7">
        <f>((1*constants!$B$1^4*constants!$B$2^2)/(G56*constants!$B$3)^2*0.25*(1-0.3))^0.25</f>
        <v>189.92697808614696</v>
      </c>
      <c r="I56" s="7">
        <f t="shared" si="4"/>
        <v>190.15463417913813</v>
      </c>
    </row>
    <row r="57" spans="1:9" x14ac:dyDescent="0.25">
      <c r="A57">
        <v>1.9000000000000001</v>
      </c>
      <c r="B57" s="7">
        <f>((1*constants!$B$1^4*constants!$B$2^2)/(A57*constants!$B$3)^2*0.25*(1-0.3))^0.25</f>
        <v>184.86134577723564</v>
      </c>
      <c r="C57" s="7">
        <f t="shared" si="1"/>
        <v>188.69759480508614</v>
      </c>
      <c r="D57" s="7">
        <f t="shared" si="2"/>
        <v>0.56190917598000001</v>
      </c>
      <c r="E57" s="7">
        <f t="shared" si="3"/>
        <v>0.25266497907002122</v>
      </c>
      <c r="G57">
        <v>1.9000000000000001</v>
      </c>
      <c r="H57" s="7">
        <f>((1*constants!$B$1^4*constants!$B$2^2)/(G57*constants!$B$3)^2*0.25*(1-0.3))^0.25</f>
        <v>184.86134577723564</v>
      </c>
      <c r="I57" s="7">
        <f t="shared" si="4"/>
        <v>185.10818373684472</v>
      </c>
    </row>
    <row r="58" spans="1:9" x14ac:dyDescent="0.25">
      <c r="A58">
        <v>2</v>
      </c>
      <c r="B58" s="7">
        <f>((1*constants!$B$1^4*constants!$B$2^2)/(A58*constants!$B$3)^2*0.25*(1-0.3))^0.25</f>
        <v>180.18055195953352</v>
      </c>
      <c r="C58" s="7">
        <f t="shared" si="1"/>
        <v>184.31021535245054</v>
      </c>
      <c r="D58" s="7">
        <f t="shared" si="2"/>
        <v>0.58168000000000009</v>
      </c>
      <c r="E58" s="7">
        <f t="shared" si="3"/>
        <v>0.26155501868985503</v>
      </c>
      <c r="G58">
        <v>2</v>
      </c>
      <c r="H58" s="7">
        <f>((1*constants!$B$1^4*constants!$B$2^2)/(G58*constants!$B$3)^2*0.25*(1-0.3))^0.25</f>
        <v>180.18055195953352</v>
      </c>
      <c r="I58" s="7">
        <f t="shared" si="4"/>
        <v>180.44707379647051</v>
      </c>
    </row>
    <row r="59" spans="1:9" x14ac:dyDescent="0.25">
      <c r="A59">
        <v>2.1</v>
      </c>
      <c r="B59" s="7">
        <f>((1*constants!$B$1^4*constants!$B$2^2)/(A59*constants!$B$3)^2*0.25*(1-0.3))^0.25</f>
        <v>175.83821380121572</v>
      </c>
      <c r="C59" s="7">
        <f t="shared" si="1"/>
        <v>180.26644097486695</v>
      </c>
      <c r="D59" s="7">
        <f t="shared" si="2"/>
        <v>0.59855715237999996</v>
      </c>
      <c r="E59" s="7">
        <f t="shared" si="3"/>
        <v>0.26914390588931592</v>
      </c>
      <c r="G59">
        <v>2.1</v>
      </c>
      <c r="H59" s="7">
        <f>((1*constants!$B$1^4*constants!$B$2^2)/(G59*constants!$B$3)^2*0.25*(1-0.3))^0.25</f>
        <v>175.83821380121572</v>
      </c>
      <c r="I59" s="7">
        <f t="shared" si="4"/>
        <v>176.12490756300417</v>
      </c>
    </row>
    <row r="60" spans="1:9" x14ac:dyDescent="0.25">
      <c r="A60">
        <v>2.2000000000000002</v>
      </c>
      <c r="B60" s="7">
        <f>((1*constants!$B$1^4*constants!$B$2^2)/(A60*constants!$B$3)^2*0.25*(1-0.3))^0.25</f>
        <v>171.79541560303676</v>
      </c>
      <c r="C60" s="7">
        <f t="shared" si="1"/>
        <v>176.52698957953797</v>
      </c>
      <c r="D60" s="7">
        <f t="shared" si="2"/>
        <v>0.61255857791999957</v>
      </c>
      <c r="E60" s="7">
        <f t="shared" si="3"/>
        <v>0.27543970962814002</v>
      </c>
      <c r="G60">
        <v>2.2000000000000002</v>
      </c>
      <c r="H60" s="7">
        <f>((1*constants!$B$1^4*constants!$B$2^2)/(G60*constants!$B$3)^2*0.25*(1-0.3))^0.25</f>
        <v>171.79541560303676</v>
      </c>
      <c r="I60" s="7">
        <f t="shared" si="4"/>
        <v>172.10275629487469</v>
      </c>
    </row>
    <row r="61" spans="1:9" x14ac:dyDescent="0.25">
      <c r="A61">
        <v>2.2999999999999998</v>
      </c>
      <c r="B61" s="7">
        <f>((1*constants!$B$1^4*constants!$B$2^2)/(A61*constants!$B$3)^2*0.25*(1-0.3))^0.25</f>
        <v>168.01923105365864</v>
      </c>
      <c r="C61" s="7">
        <f t="shared" si="1"/>
        <v>173.05858409686687</v>
      </c>
      <c r="D61" s="7">
        <f t="shared" si="2"/>
        <v>0.62373602781999993</v>
      </c>
      <c r="E61" s="7">
        <f t="shared" si="3"/>
        <v>0.28046570006532118</v>
      </c>
      <c r="G61">
        <v>2.2999999999999998</v>
      </c>
      <c r="H61" s="7">
        <f>((1*constants!$B$1^4*constants!$B$2^2)/(G61*constants!$B$3)^2*0.25*(1-0.3))^0.25</f>
        <v>168.01923105365864</v>
      </c>
      <c r="I61" s="7">
        <f t="shared" si="4"/>
        <v>168.34768145155397</v>
      </c>
    </row>
    <row r="62" spans="1:9" x14ac:dyDescent="0.25">
      <c r="A62">
        <v>2.4000000000000004</v>
      </c>
      <c r="B62" s="7">
        <f>((1*constants!$B$1^4*constants!$B$2^2)/(A62*constants!$B$3)^2*0.25*(1-0.3))^0.25</f>
        <v>164.4815878866136</v>
      </c>
      <c r="C62" s="7">
        <f t="shared" si="1"/>
        <v>169.83281610637317</v>
      </c>
      <c r="D62" s="7">
        <f t="shared" si="2"/>
        <v>0.63217143808000043</v>
      </c>
      <c r="E62" s="7">
        <f t="shared" si="3"/>
        <v>0.28425872009043984</v>
      </c>
      <c r="G62">
        <v>2.4000000000000004</v>
      </c>
      <c r="H62" s="7">
        <f>((1*constants!$B$1^4*constants!$B$2^2)/(G62*constants!$B$3)^2*0.25*(1-0.3))^0.25</f>
        <v>164.4815878866136</v>
      </c>
      <c r="I62" s="7">
        <f t="shared" si="4"/>
        <v>164.83159925948493</v>
      </c>
    </row>
    <row r="63" spans="1:9" x14ac:dyDescent="0.25">
      <c r="A63">
        <v>2.5</v>
      </c>
      <c r="B63" s="7">
        <f>((1*constants!$B$1^4*constants!$B$2^2)/(A63*constants!$B$3)^2*0.25*(1-0.3))^0.25</f>
        <v>161.15838496197989</v>
      </c>
      <c r="C63" s="7">
        <f t="shared" si="1"/>
        <v>166.82526206645275</v>
      </c>
      <c r="D63" s="7">
        <f t="shared" si="2"/>
        <v>0.63797343749999991</v>
      </c>
      <c r="E63" s="7">
        <f t="shared" si="3"/>
        <v>0.28686761513021508</v>
      </c>
      <c r="G63">
        <v>2.5</v>
      </c>
      <c r="H63" s="7">
        <f>((1*constants!$B$1^4*constants!$B$2^2)/(G63*constants!$B$3)^2*0.25*(1-0.3))^0.25</f>
        <v>161.15838496197989</v>
      </c>
      <c r="I63" s="7">
        <f t="shared" si="4"/>
        <v>161.53039771624049</v>
      </c>
    </row>
    <row r="64" spans="1:9" x14ac:dyDescent="0.25">
      <c r="A64">
        <v>2.6</v>
      </c>
      <c r="B64" s="7">
        <f>((1*constants!$B$1^4*constants!$B$2^2)/(A64*constants!$B$3)^2*0.25*(1-0.3))^0.25</f>
        <v>158.02879801927571</v>
      </c>
      <c r="C64" s="7">
        <f t="shared" si="1"/>
        <v>164.01478835553957</v>
      </c>
      <c r="D64" s="7">
        <f t="shared" si="2"/>
        <v>0.64127398527999935</v>
      </c>
      <c r="E64" s="7">
        <f t="shared" si="3"/>
        <v>0.28835172123027786</v>
      </c>
      <c r="G64">
        <v>2.6</v>
      </c>
      <c r="H64" s="7">
        <f>((1*constants!$B$1^4*constants!$B$2^2)/(G64*constants!$B$3)^2*0.25*(1-0.3))^0.25</f>
        <v>158.02879801927571</v>
      </c>
      <c r="I64" s="7">
        <f t="shared" si="4"/>
        <v>158.42324227695326</v>
      </c>
    </row>
    <row r="65" spans="1:9" x14ac:dyDescent="0.25">
      <c r="A65">
        <v>2.7</v>
      </c>
      <c r="B65" s="7">
        <f>((1*constants!$B$1^4*constants!$B$2^2)/(A65*constants!$B$3)^2*0.25*(1-0.3))^0.25</f>
        <v>155.07472823327407</v>
      </c>
      <c r="C65" s="7">
        <f t="shared" si="1"/>
        <v>161.38299922602704</v>
      </c>
      <c r="D65" s="7">
        <f t="shared" si="2"/>
        <v>0.64222513822000005</v>
      </c>
      <c r="E65" s="7">
        <f t="shared" si="3"/>
        <v>0.28877941141216273</v>
      </c>
      <c r="G65">
        <v>2.7</v>
      </c>
      <c r="H65" s="7">
        <f>((1*constants!$B$1^4*constants!$B$2^2)/(G65*constants!$B$3)^2*0.25*(1-0.3))^0.25</f>
        <v>155.07472823327407</v>
      </c>
      <c r="I65" s="7">
        <f t="shared" si="4"/>
        <v>155.49202435278229</v>
      </c>
    </row>
    <row r="66" spans="1:9" x14ac:dyDescent="0.25">
      <c r="A66">
        <v>2.8000000000000003</v>
      </c>
      <c r="B66" s="7">
        <f>((1*constants!$B$1^4*constants!$B$2^2)/(A66*constants!$B$3)^2*0.25*(1-0.3))^0.25</f>
        <v>152.28036010793224</v>
      </c>
      <c r="C66" s="7">
        <f t="shared" si="1"/>
        <v>158.91379418234044</v>
      </c>
      <c r="D66" s="7">
        <f t="shared" si="2"/>
        <v>0.64099594751999989</v>
      </c>
      <c r="E66" s="7">
        <f t="shared" si="3"/>
        <v>0.28822670030552006</v>
      </c>
      <c r="G66">
        <v>2.8000000000000003</v>
      </c>
      <c r="H66" s="7">
        <f>((1*constants!$B$1^4*constants!$B$2^2)/(G66*constants!$B$3)^2*0.25*(1-0.3))^0.25</f>
        <v>152.28036010793224</v>
      </c>
      <c r="I66" s="7">
        <f t="shared" si="4"/>
        <v>152.72091915507102</v>
      </c>
    </row>
    <row r="67" spans="1:9" x14ac:dyDescent="0.25">
      <c r="A67">
        <v>2.9000000000000004</v>
      </c>
      <c r="B67" s="7">
        <f>((1*constants!$B$1^4*constants!$B$2^2)/(A67*constants!$B$3)^2*0.25*(1-0.3))^0.25</f>
        <v>149.6318039779118</v>
      </c>
      <c r="C67" s="7">
        <f t="shared" si="1"/>
        <v>156.59301003387364</v>
      </c>
      <c r="D67" s="7">
        <f t="shared" si="2"/>
        <v>0.63776948517999843</v>
      </c>
      <c r="E67" s="7">
        <f t="shared" si="3"/>
        <v>0.28677590705555234</v>
      </c>
      <c r="G67">
        <v>2.9000000000000004</v>
      </c>
      <c r="H67" s="7">
        <f>((1*constants!$B$1^4*constants!$B$2^2)/(G67*constants!$B$3)^2*0.25*(1-0.3))^0.25</f>
        <v>149.6318039779118</v>
      </c>
      <c r="I67" s="7">
        <f t="shared" si="4"/>
        <v>150.09602815344184</v>
      </c>
    </row>
    <row r="68" spans="1:9" x14ac:dyDescent="0.25">
      <c r="A68">
        <v>3</v>
      </c>
      <c r="B68" s="7">
        <f>((1*constants!$B$1^4*constants!$B$2^2)/(A68*constants!$B$3)^2*0.25*(1-0.3))^0.25</f>
        <v>147.11680462462965</v>
      </c>
      <c r="C68" s="7">
        <f t="shared" si="1"/>
        <v>154.40812911488632</v>
      </c>
      <c r="D68" s="7">
        <f t="shared" si="2"/>
        <v>0.63274000000000041</v>
      </c>
      <c r="E68" s="7">
        <f t="shared" si="3"/>
        <v>0.28451437650567146</v>
      </c>
      <c r="G68">
        <v>3</v>
      </c>
      <c r="H68" s="7">
        <f>((1*constants!$B$1^4*constants!$B$2^2)/(G68*constants!$B$3)^2*0.25*(1-0.3))^0.25</f>
        <v>147.11680462462965</v>
      </c>
      <c r="I68" s="7">
        <f t="shared" si="4"/>
        <v>147.60508765377054</v>
      </c>
    </row>
    <row r="69" spans="1:9" x14ac:dyDescent="0.25">
      <c r="A69">
        <v>3.1</v>
      </c>
      <c r="B69" s="7">
        <f>((1*constants!$B$1^4*constants!$B$2^2)/(A69*constants!$B$3)^2*0.25*(1-0.3))^0.25</f>
        <v>144.72450202621837</v>
      </c>
      <c r="C69" s="7">
        <f t="shared" si="1"/>
        <v>152.34803967897764</v>
      </c>
      <c r="D69" s="7">
        <f t="shared" si="2"/>
        <v>0.62611020318000099</v>
      </c>
      <c r="E69" s="7">
        <f t="shared" si="3"/>
        <v>0.28153325865536732</v>
      </c>
      <c r="G69">
        <v>3.1</v>
      </c>
      <c r="H69" s="7">
        <f>((1*constants!$B$1^4*constants!$B$2^2)/(G69*constants!$B$3)^2*0.25*(1-0.3))^0.25</f>
        <v>144.72450202621837</v>
      </c>
      <c r="I69" s="7">
        <f t="shared" si="4"/>
        <v>145.23722951460823</v>
      </c>
    </row>
    <row r="70" spans="1:9" x14ac:dyDescent="0.25">
      <c r="A70">
        <v>3.2</v>
      </c>
      <c r="B70" s="7">
        <f>((1*constants!$B$1^4*constants!$B$2^2)/(A70*constants!$B$3)^2*0.25*(1-0.3))^0.25</f>
        <v>142.44523356461011</v>
      </c>
      <c r="C70" s="7">
        <f t="shared" si="1"/>
        <v>150.40283778202485</v>
      </c>
      <c r="D70" s="7">
        <f t="shared" si="2"/>
        <v>0.61808868352000224</v>
      </c>
      <c r="E70" s="7">
        <f t="shared" si="3"/>
        <v>0.2779263463933126</v>
      </c>
      <c r="G70">
        <v>3.2</v>
      </c>
      <c r="H70" s="7">
        <f>((1*constants!$B$1^4*constants!$B$2^2)/(G70*constants!$B$3)^2*0.25*(1-0.3))^0.25</f>
        <v>142.44523356461011</v>
      </c>
      <c r="I70" s="7">
        <f t="shared" si="4"/>
        <v>142.98278332459779</v>
      </c>
    </row>
    <row r="71" spans="1:9" x14ac:dyDescent="0.25">
      <c r="A71">
        <v>3.3000000000000003</v>
      </c>
      <c r="B71" s="7">
        <f>((1*constants!$B$1^4*constants!$B$2^2)/(A71*constants!$B$3)^2*0.25*(1-0.3))^0.25</f>
        <v>140.27036945893727</v>
      </c>
      <c r="C71" s="7">
        <f t="shared" si="1"/>
        <v>148.56366241540169</v>
      </c>
      <c r="D71" s="7">
        <f t="shared" si="2"/>
        <v>0.6088874522199994</v>
      </c>
      <c r="E71" s="7">
        <f t="shared" si="3"/>
        <v>0.2737889715056735</v>
      </c>
      <c r="G71">
        <v>3.3000000000000003</v>
      </c>
      <c r="H71" s="7">
        <f>((1*constants!$B$1^4*constants!$B$2^2)/(G71*constants!$B$3)^2*0.25*(1-0.3))^0.25</f>
        <v>140.27036945893727</v>
      </c>
      <c r="I71" s="7">
        <f t="shared" si="4"/>
        <v>140.83311180952904</v>
      </c>
    </row>
    <row r="72" spans="1:9" x14ac:dyDescent="0.25">
      <c r="A72">
        <v>3.4000000000000004</v>
      </c>
      <c r="B72" s="7">
        <f>((1*constants!$B$1^4*constants!$B$2^2)/(A72*constants!$B$3)^2*0.25*(1-0.3))^0.25</f>
        <v>138.19217502415668</v>
      </c>
      <c r="C72" s="7">
        <f t="shared" si="1"/>
        <v>146.82255748256091</v>
      </c>
      <c r="D72" s="7">
        <f t="shared" si="2"/>
        <v>0.59871961728000089</v>
      </c>
      <c r="E72" s="7">
        <f t="shared" si="3"/>
        <v>0.2692169589596573</v>
      </c>
      <c r="G72">
        <v>3.4000000000000004</v>
      </c>
      <c r="H72" s="7">
        <f>((1*constants!$B$1^4*constants!$B$2^2)/(G72*constants!$B$3)^2*0.25*(1-0.3))^0.25</f>
        <v>138.19217502415668</v>
      </c>
      <c r="I72" s="7">
        <f t="shared" si="4"/>
        <v>138.78047306748141</v>
      </c>
    </row>
    <row r="73" spans="1:9" x14ac:dyDescent="0.25">
      <c r="A73">
        <v>3.5</v>
      </c>
      <c r="B73" s="7">
        <f>((1*constants!$B$1^4*constants!$B$2^2)/(A73*constants!$B$3)^2*0.25*(1-0.3))^0.25</f>
        <v>136.20369473579356</v>
      </c>
      <c r="C73" s="7">
        <f t="shared" si="1"/>
        <v>145.17235559531517</v>
      </c>
      <c r="D73" s="7">
        <f t="shared" si="2"/>
        <v>0.58779718749999854</v>
      </c>
      <c r="E73" s="7">
        <f t="shared" si="3"/>
        <v>0.26430563946225816</v>
      </c>
      <c r="G73">
        <v>3.5</v>
      </c>
      <c r="H73" s="7">
        <f>((1*constants!$B$1^4*constants!$B$2^2)/(G73*constants!$B$3)^2*0.25*(1-0.3))^0.25</f>
        <v>136.20369473579356</v>
      </c>
      <c r="I73" s="7">
        <f t="shared" si="4"/>
        <v>136.8179046125656</v>
      </c>
    </row>
    <row r="74" spans="1:9" x14ac:dyDescent="0.25">
      <c r="A74">
        <v>3.6</v>
      </c>
      <c r="B74" s="7">
        <f>((1*constants!$B$1^4*constants!$B$2^2)/(A74*constants!$B$3)^2*0.25*(1-0.3))^0.25</f>
        <v>134.29865413498334</v>
      </c>
      <c r="C74" s="7">
        <f t="shared" si="1"/>
        <v>143.60657972044288</v>
      </c>
      <c r="D74" s="7">
        <f t="shared" si="2"/>
        <v>0.57632900607999926</v>
      </c>
      <c r="E74" s="7">
        <f t="shared" si="3"/>
        <v>0.25914892029425074</v>
      </c>
      <c r="G74">
        <v>3.6</v>
      </c>
      <c r="H74" s="7">
        <f>((1*constants!$B$1^4*constants!$B$2^2)/(G74*constants!$B$3)^2*0.25*(1-0.3))^0.25</f>
        <v>134.29865413498334</v>
      </c>
      <c r="I74" s="7">
        <f t="shared" si="4"/>
        <v>134.93912526112294</v>
      </c>
    </row>
    <row r="75" spans="1:9" x14ac:dyDescent="0.25">
      <c r="A75">
        <v>3.7</v>
      </c>
      <c r="B75" s="7">
        <f>((1*constants!$B$1^4*constants!$B$2^2)/(A75*constants!$B$3)^2*0.25*(1-0.3))^0.25</f>
        <v>132.47137641758212</v>
      </c>
      <c r="C75" s="7">
        <f t="shared" si="1"/>
        <v>142.11935951766364</v>
      </c>
      <c r="D75" s="7">
        <f t="shared" si="2"/>
        <v>0.56451881381999902</v>
      </c>
      <c r="E75" s="7">
        <f t="shared" si="3"/>
        <v>0.25383841441937943</v>
      </c>
      <c r="G75">
        <v>3.7</v>
      </c>
      <c r="H75" s="7">
        <f>((1*constants!$B$1^4*constants!$B$2^2)/(G75*constants!$B$3)^2*0.25*(1-0.3))^0.25</f>
        <v>132.47137641758212</v>
      </c>
      <c r="I75" s="7">
        <f t="shared" si="4"/>
        <v>133.13845170387785</v>
      </c>
    </row>
    <row r="76" spans="1:9" x14ac:dyDescent="0.25">
      <c r="A76">
        <v>3.8000000000000003</v>
      </c>
      <c r="B76" s="7">
        <f>((1*constants!$B$1^4*constants!$B$2^2)/(A76*constants!$B$3)^2*0.25*(1-0.3))^0.25</f>
        <v>130.71671117835447</v>
      </c>
      <c r="C76" s="7">
        <f t="shared" si="1"/>
        <v>140.70535983792851</v>
      </c>
      <c r="D76" s="7">
        <f t="shared" si="2"/>
        <v>0.55256344191999873</v>
      </c>
      <c r="E76" s="7">
        <f t="shared" si="3"/>
        <v>0.24846262786878676</v>
      </c>
      <c r="G76">
        <v>3.8000000000000003</v>
      </c>
      <c r="H76" s="7">
        <f>((1*constants!$B$1^4*constants!$B$2^2)/(G76*constants!$B$3)^2*0.25*(1-0.3))^0.25</f>
        <v>130.71671117835447</v>
      </c>
      <c r="I76" s="7">
        <f t="shared" si="4"/>
        <v>131.41072723482205</v>
      </c>
    </row>
    <row r="77" spans="1:9" x14ac:dyDescent="0.25">
      <c r="A77">
        <v>3.9000000000000004</v>
      </c>
      <c r="B77" s="7">
        <f>((1*constants!$B$1^4*constants!$B$2^2)/(A77*constants!$B$3)^2*0.25*(1-0.3))^0.25</f>
        <v>129.02997327085686</v>
      </c>
      <c r="C77" s="7">
        <f t="shared" si="1"/>
        <v>139.35971934111816</v>
      </c>
      <c r="D77" s="7">
        <f t="shared" si="2"/>
        <v>0.54065113437999823</v>
      </c>
      <c r="E77" s="7">
        <f t="shared" si="3"/>
        <v>0.24310620540065286</v>
      </c>
      <c r="G77">
        <v>3.9000000000000004</v>
      </c>
      <c r="H77" s="7">
        <f>((1*constants!$B$1^4*constants!$B$2^2)/(G77*constants!$B$3)^2*0.25*(1-0.3))^0.25</f>
        <v>129.02997327085686</v>
      </c>
      <c r="I77" s="7">
        <f t="shared" si="4"/>
        <v>129.75126059725045</v>
      </c>
    </row>
    <row r="78" spans="1:9" x14ac:dyDescent="0.25">
      <c r="A78">
        <v>4</v>
      </c>
      <c r="B78" s="7">
        <f>((1*constants!$B$1^4*constants!$B$2^2)/(A78*constants!$B$3)^2*0.25*(1-0.3))^0.25</f>
        <v>127.40689012852123</v>
      </c>
      <c r="C78" s="7">
        <f t="shared" si="1"/>
        <v>138.07799757756266</v>
      </c>
      <c r="D78" s="7">
        <f t="shared" si="2"/>
        <v>0.52895999999999865</v>
      </c>
      <c r="E78" s="7">
        <f t="shared" si="3"/>
        <v>0.2378492344350594</v>
      </c>
      <c r="G78">
        <v>4</v>
      </c>
      <c r="H78" s="7">
        <f>((1*constants!$B$1^4*constants!$B$2^2)/(G78*constants!$B$3)^2*0.25*(1-0.3))^0.25</f>
        <v>127.40689012852123</v>
      </c>
      <c r="I78" s="7">
        <f t="shared" si="4"/>
        <v>128.15577329228304</v>
      </c>
    </row>
    <row r="79" spans="1:9" x14ac:dyDescent="0.25">
      <c r="A79">
        <v>4.0999999999999996</v>
      </c>
      <c r="B79" s="7">
        <f>((1*constants!$B$1^4*constants!$B$2^2)/(A79*constants!$B$3)^2*0.25*(1-0.3))^0.25</f>
        <v>125.84355619702286</v>
      </c>
      <c r="C79" s="7">
        <f t="shared" si="1"/>
        <v>136.85612918272466</v>
      </c>
      <c r="D79" s="7">
        <f t="shared" si="2"/>
        <v>0.51765659397999664</v>
      </c>
      <c r="E79" s="7">
        <f t="shared" si="3"/>
        <v>0.23276660726407081</v>
      </c>
      <c r="G79">
        <v>4.0999999999999996</v>
      </c>
      <c r="H79" s="7">
        <f>((1*constants!$B$1^4*constants!$B$2^2)/(G79*constants!$B$3)^2*0.25*(1-0.3))^0.25</f>
        <v>125.84355619702286</v>
      </c>
      <c r="I79" s="7">
        <f t="shared" si="4"/>
        <v>126.62035399981166</v>
      </c>
    </row>
    <row r="80" spans="1:9" x14ac:dyDescent="0.25">
      <c r="A80">
        <v>4.2</v>
      </c>
      <c r="B80" s="7">
        <f>((1*constants!$B$1^4*constants!$B$2^2)/(A80*constants!$B$3)^2*0.25*(1-0.3))^0.25</f>
        <v>124.33639337056961</v>
      </c>
      <c r="C80" s="7">
        <f t="shared" si="1"/>
        <v>135.69038407721726</v>
      </c>
      <c r="D80" s="7">
        <f t="shared" si="2"/>
        <v>0.50689462911999794</v>
      </c>
      <c r="E80" s="7">
        <f t="shared" si="3"/>
        <v>0.22792744153704475</v>
      </c>
      <c r="G80">
        <v>4.2</v>
      </c>
      <c r="H80" s="7">
        <f>((1*constants!$B$1^4*constants!$B$2^2)/(G80*constants!$B$3)^2*0.25*(1-0.3))^0.25</f>
        <v>124.33639337056961</v>
      </c>
      <c r="I80" s="7">
        <f t="shared" si="4"/>
        <v>125.14141900438035</v>
      </c>
    </row>
    <row r="81" spans="1:9" x14ac:dyDescent="0.25">
      <c r="A81">
        <v>4.3000000000000007</v>
      </c>
      <c r="B81" s="7">
        <f>((1*constants!$B$1^4*constants!$B$2^2)/(A81*constants!$B$3)^2*0.25*(1-0.3))^0.25</f>
        <v>122.8821165190674</v>
      </c>
      <c r="C81" s="7">
        <f t="shared" si="1"/>
        <v>134.5773327588669</v>
      </c>
      <c r="D81" s="7">
        <f t="shared" si="2"/>
        <v>0.49681381661999802</v>
      </c>
      <c r="E81" s="7">
        <f t="shared" si="3"/>
        <v>0.22339455902114871</v>
      </c>
      <c r="G81">
        <v>4.3000000000000007</v>
      </c>
      <c r="H81" s="7">
        <f>((1*constants!$B$1^4*constants!$B$2^2)/(G81*constants!$B$3)^2*0.25*(1-0.3))^0.25</f>
        <v>122.8821165190674</v>
      </c>
      <c r="I81" s="7">
        <f t="shared" si="4"/>
        <v>123.71567771284731</v>
      </c>
    </row>
    <row r="82" spans="1:9" x14ac:dyDescent="0.25">
      <c r="A82">
        <v>4.4000000000000004</v>
      </c>
      <c r="B82" s="7">
        <f>((1*constants!$B$1^4*constants!$B$2^2)/(A82*constants!$B$3)^2*0.25*(1-0.3))^0.25</f>
        <v>121.47770334966849</v>
      </c>
      <c r="C82" s="7">
        <f t="shared" si="1"/>
        <v>133.51381593025351</v>
      </c>
      <c r="D82" s="7">
        <f t="shared" si="2"/>
        <v>0.4875388364799973</v>
      </c>
      <c r="E82" s="7">
        <f t="shared" si="3"/>
        <v>0.21922402263711294</v>
      </c>
      <c r="G82">
        <v>4.4000000000000004</v>
      </c>
      <c r="H82" s="7">
        <f>((1*constants!$B$1^4*constants!$B$2^2)/(G82*constants!$B$3)^2*0.25*(1-0.3))^0.25</f>
        <v>121.47770334966849</v>
      </c>
      <c r="I82" s="7">
        <f t="shared" si="4"/>
        <v>122.34010250723591</v>
      </c>
    </row>
    <row r="83" spans="1:9" x14ac:dyDescent="0.25">
      <c r="A83">
        <v>4.5</v>
      </c>
      <c r="B83" s="7">
        <f>((1*constants!$B$1^4*constants!$B$2^2)/(A83*constants!$B$3)^2*0.25*(1-0.3))^0.25</f>
        <v>120.12036797302233</v>
      </c>
      <c r="C83" s="7">
        <f t="shared" si="1"/>
        <v>132.49691783210639</v>
      </c>
      <c r="D83" s="7">
        <f t="shared" si="2"/>
        <v>0.47917843749999744</v>
      </c>
      <c r="E83" s="7">
        <f t="shared" si="3"/>
        <v>0.21546473177019557</v>
      </c>
      <c r="G83">
        <v>4.5</v>
      </c>
      <c r="H83" s="7">
        <f>((1*constants!$B$1^4*constants!$B$2^2)/(G83*constants!$B$3)^2*0.25*(1-0.3))^0.25</f>
        <v>120.12036797302233</v>
      </c>
      <c r="I83" s="7">
        <f t="shared" si="4"/>
        <v>121.0119023030138</v>
      </c>
    </row>
    <row r="84" spans="1:9" x14ac:dyDescent="0.25">
      <c r="A84">
        <v>4.6000000000000005</v>
      </c>
      <c r="B84" s="7">
        <f>((1*constants!$B$1^4*constants!$B$2^2)/(A84*constants!$B$3)^2*0.25*(1-0.3))^0.25</f>
        <v>118.80753764779138</v>
      </c>
      <c r="C84" s="7">
        <f t="shared" si="1"/>
        <v>131.5239427562735</v>
      </c>
      <c r="D84" s="7">
        <f t="shared" si="2"/>
        <v>0.47182466687999658</v>
      </c>
      <c r="E84" s="7">
        <f t="shared" si="3"/>
        <v>0.21215807585636798</v>
      </c>
      <c r="G84">
        <v>4.6000000000000005</v>
      </c>
      <c r="H84" s="7">
        <f>((1*constants!$B$1^4*constants!$B$2^2)/(G84*constants!$B$3)^2*0.25*(1-0.3))^0.25</f>
        <v>118.80753764779138</v>
      </c>
      <c r="I84" s="7">
        <f t="shared" si="4"/>
        <v>119.72849928628806</v>
      </c>
    </row>
    <row r="85" spans="1:9" x14ac:dyDescent="0.25">
      <c r="A85">
        <v>4.7</v>
      </c>
      <c r="B85" s="7">
        <f>((1*constants!$B$1^4*constants!$B$2^2)/(A85*constants!$B$3)^2*0.25*(1-0.3))^0.25</f>
        <v>117.53683226146815</v>
      </c>
      <c r="C85" s="7">
        <f t="shared" si="1"/>
        <v>130.59239429653022</v>
      </c>
      <c r="D85" s="7">
        <f t="shared" si="2"/>
        <v>0.46555222941999874</v>
      </c>
      <c r="E85" s="7">
        <f t="shared" si="3"/>
        <v>0.20933764624372755</v>
      </c>
      <c r="G85">
        <v>4.7</v>
      </c>
      <c r="H85" s="7">
        <f>((1*constants!$B$1^4*constants!$B$2^2)/(G85*constants!$B$3)^2*0.25*(1-0.3))^0.25</f>
        <v>117.53683226146815</v>
      </c>
      <c r="I85" s="7">
        <f t="shared" si="4"/>
        <v>118.48750838788703</v>
      </c>
    </row>
    <row r="86" spans="1:9" x14ac:dyDescent="0.25">
      <c r="A86">
        <v>4.8</v>
      </c>
      <c r="B86" s="7">
        <f>((1*constants!$B$1^4*constants!$B$2^2)/(A86*constants!$B$3)^2*0.25*(1-0.3))^0.25</f>
        <v>116.30604617495557</v>
      </c>
      <c r="C86" s="7">
        <f t="shared" si="1"/>
        <v>129.69995696496494</v>
      </c>
      <c r="D86" s="7">
        <f t="shared" si="2"/>
        <v>0.46041797631999826</v>
      </c>
      <c r="E86" s="7">
        <f t="shared" si="3"/>
        <v>0.20702900632911975</v>
      </c>
      <c r="G86">
        <v>4.8</v>
      </c>
      <c r="H86" s="7">
        <f>((1*constants!$B$1^4*constants!$B$2^2)/(G86*constants!$B$3)^2*0.25*(1-0.3))^0.25</f>
        <v>116.30604617495557</v>
      </c>
      <c r="I86" s="7">
        <f t="shared" si="4"/>
        <v>117.28671912173651</v>
      </c>
    </row>
    <row r="87" spans="1:9" x14ac:dyDescent="0.25">
      <c r="A87">
        <v>4.9000000000000004</v>
      </c>
      <c r="B87" s="7">
        <f>((1*constants!$B$1^4*constants!$B$2^2)/(A87*constants!$B$3)^2*0.25*(1-0.3))^0.25</f>
        <v>115.11313211569993</v>
      </c>
      <c r="C87" s="7">
        <f t="shared" si="1"/>
        <v>128.84447985904214</v>
      </c>
      <c r="D87" s="7">
        <f t="shared" si="2"/>
        <v>0.45646052357999389</v>
      </c>
      <c r="E87" s="7">
        <f t="shared" si="3"/>
        <v>0.20524951996999433</v>
      </c>
      <c r="G87">
        <v>4.9000000000000004</v>
      </c>
      <c r="H87" s="7">
        <f>((1*constants!$B$1^4*constants!$B$2^2)/(G87*constants!$B$3)^2*0.25*(1-0.3))^0.25</f>
        <v>115.11313211569993</v>
      </c>
      <c r="I87" s="7">
        <f t="shared" si="4"/>
        <v>116.12407947226667</v>
      </c>
    </row>
    <row r="88" spans="1:9" x14ac:dyDescent="0.25">
      <c r="A88">
        <v>5</v>
      </c>
      <c r="B88" s="7">
        <f>((1*constants!$B$1^4*constants!$B$2^2)/(A88*constants!$B$3)^2*0.25*(1-0.3))^0.25</f>
        <v>113.9561868516881</v>
      </c>
      <c r="C88" s="7">
        <f t="shared" si="1"/>
        <v>128.02396211197777</v>
      </c>
      <c r="D88" s="7">
        <f t="shared" si="2"/>
        <v>0.45369999999999777</v>
      </c>
      <c r="E88" s="7">
        <f t="shared" si="3"/>
        <v>0.20400823817148026</v>
      </c>
      <c r="G88">
        <v>5</v>
      </c>
      <c r="H88" s="7">
        <f>((1*constants!$B$1^4*constants!$B$2^2)/(G88*constants!$B$3)^2*0.25*(1-0.3))^0.25</f>
        <v>113.9561868516881</v>
      </c>
      <c r="I88" s="7">
        <f t="shared" si="4"/>
        <v>114.99768156311876</v>
      </c>
    </row>
    <row r="89" spans="1:9" x14ac:dyDescent="0.25">
      <c r="A89">
        <v>5.1000000000000005</v>
      </c>
      <c r="B89" s="7">
        <f>((1*constants!$B$1^4*constants!$B$2^2)/(A89*constants!$B$3)^2*0.25*(1-0.3))^0.25</f>
        <v>112.83343841818977</v>
      </c>
      <c r="C89" s="7">
        <f t="shared" si="1"/>
        <v>127.23653989863804</v>
      </c>
      <c r="D89" s="7">
        <f t="shared" si="2"/>
        <v>0.45213792478000103</v>
      </c>
      <c r="E89" s="7">
        <f t="shared" si="3"/>
        <v>0.2033058440486615</v>
      </c>
      <c r="G89">
        <v>5.1000000000000005</v>
      </c>
      <c r="H89" s="7">
        <f>((1*constants!$B$1^4*constants!$B$2^2)/(G89*constants!$B$3)^2*0.25*(1-0.3))^0.25</f>
        <v>112.83343841818977</v>
      </c>
      <c r="I89" s="7">
        <f t="shared" si="4"/>
        <v>113.90574887899102</v>
      </c>
    </row>
    <row r="90" spans="1:9" x14ac:dyDescent="0.25">
      <c r="A90">
        <v>5.2</v>
      </c>
      <c r="B90" s="7">
        <f>((1*constants!$B$1^4*constants!$B$2^2)/(A90*constants!$B$3)^2*0.25*(1-0.3))^0.25</f>
        <v>111.7432347021891</v>
      </c>
      <c r="C90" s="7">
        <f t="shared" si="1"/>
        <v>126.48047480223235</v>
      </c>
      <c r="D90" s="7">
        <f t="shared" si="2"/>
        <v>0.45175721471999397</v>
      </c>
      <c r="E90" s="7">
        <f t="shared" si="3"/>
        <v>0.20313465606409858</v>
      </c>
      <c r="G90">
        <v>5.2</v>
      </c>
      <c r="H90" s="7">
        <f>((1*constants!$B$1^4*constants!$B$2^2)/(G90*constants!$B$3)^2*0.25*(1-0.3))^0.25</f>
        <v>111.7432347021891</v>
      </c>
      <c r="I90" s="7">
        <f t="shared" si="4"/>
        <v>112.84662484553435</v>
      </c>
    </row>
    <row r="91" spans="1:9" x14ac:dyDescent="0.25">
      <c r="A91">
        <v>5.3000000000000007</v>
      </c>
      <c r="B91" s="7">
        <f>((1*constants!$B$1^4*constants!$B$2^2)/(A91*constants!$B$3)^2*0.25*(1-0.3))^0.25</f>
        <v>110.68403321718739</v>
      </c>
      <c r="C91" s="7">
        <f t="shared" si="1"/>
        <v>125.75414337479457</v>
      </c>
      <c r="D91" s="7">
        <f t="shared" si="2"/>
        <v>0.45252232102000178</v>
      </c>
      <c r="E91" s="7">
        <f t="shared" si="3"/>
        <v>0.20347868954057752</v>
      </c>
      <c r="G91">
        <v>5.3000000000000007</v>
      </c>
      <c r="H91" s="7">
        <f>((1*constants!$B$1^4*constants!$B$2^2)/(G91*constants!$B$3)^2*0.25*(1-0.3))^0.25</f>
        <v>110.68403321718739</v>
      </c>
      <c r="I91" s="7">
        <f t="shared" si="4"/>
        <v>111.81876259994564</v>
      </c>
    </row>
    <row r="92" spans="1:9" x14ac:dyDescent="0.25">
      <c r="A92">
        <v>5.4</v>
      </c>
      <c r="B92" s="7">
        <f>((1*constants!$B$1^4*constants!$B$2^2)/(A92*constants!$B$3)^2*0.25*(1-0.3))^0.25</f>
        <v>109.65439192440904</v>
      </c>
      <c r="C92" s="7">
        <f t="shared" si="1"/>
        <v>125.05602774778004</v>
      </c>
      <c r="D92" s="7">
        <f t="shared" si="2"/>
        <v>0.45437949567999869</v>
      </c>
      <c r="E92" s="7">
        <f t="shared" si="3"/>
        <v>0.20431377644902515</v>
      </c>
      <c r="G92">
        <v>5.4</v>
      </c>
      <c r="H92" s="7">
        <f>((1*constants!$B$1^4*constants!$B$2^2)/(G92*constants!$B$3)^2*0.25*(1-0.3))^0.25</f>
        <v>109.65439192440904</v>
      </c>
      <c r="I92" s="7">
        <f t="shared" si="4"/>
        <v>110.82071580826519</v>
      </c>
    </row>
    <row r="93" spans="1:9" x14ac:dyDescent="0.25">
      <c r="A93">
        <v>5.5</v>
      </c>
      <c r="B93" s="7">
        <f>((1*constants!$B$1^4*constants!$B$2^2)/(A93*constants!$B$3)^2*0.25*(1-0.3))^0.25</f>
        <v>108.65296097616512</v>
      </c>
      <c r="C93" s="7">
        <f t="shared" si="1"/>
        <v>124.38470716880963</v>
      </c>
      <c r="D93" s="7">
        <f t="shared" si="2"/>
        <v>0.45725718749999267</v>
      </c>
      <c r="E93" s="7">
        <f t="shared" si="3"/>
        <v>0.20560774347172178</v>
      </c>
      <c r="G93">
        <v>5.5</v>
      </c>
      <c r="H93" s="7">
        <f>((1*constants!$B$1^4*constants!$B$2^2)/(G93*constants!$B$3)^2*0.25*(1-0.3))^0.25</f>
        <v>108.65296097616512</v>
      </c>
      <c r="I93" s="7">
        <f t="shared" si="4"/>
        <v>109.85113040510494</v>
      </c>
    </row>
    <row r="94" spans="1:9" x14ac:dyDescent="0.25">
      <c r="A94">
        <v>5.6000000000000005</v>
      </c>
      <c r="B94" s="7">
        <f>((1*constants!$B$1^4*constants!$B$2^2)/(A94*constants!$B$3)^2*0.25*(1-0.3))^0.25</f>
        <v>107.67847527384831</v>
      </c>
      <c r="C94" s="7">
        <f t="shared" si="1"/>
        <v>123.73885035728233</v>
      </c>
      <c r="D94" s="7">
        <f t="shared" si="2"/>
        <v>0.46106656767999876</v>
      </c>
      <c r="E94" s="7">
        <f t="shared" si="3"/>
        <v>0.20732064834068453</v>
      </c>
      <c r="G94">
        <v>5.6000000000000005</v>
      </c>
      <c r="H94" s="7">
        <f>((1*constants!$B$1^4*constants!$B$2^2)/(G94*constants!$B$3)^2*0.25*(1-0.3))^0.25</f>
        <v>107.67847527384831</v>
      </c>
      <c r="I94" s="7">
        <f t="shared" si="4"/>
        <v>108.90873714825969</v>
      </c>
    </row>
    <row r="95" spans="1:9" x14ac:dyDescent="0.25">
      <c r="A95">
        <v>5.7</v>
      </c>
      <c r="B95" s="7">
        <f>((1*constants!$B$1^4*constants!$B$2^2)/(A95*constants!$B$3)^2*0.25*(1-0.3))^0.25</f>
        <v>106.72974774724352</v>
      </c>
      <c r="C95" s="7">
        <f t="shared" si="1"/>
        <v>123.11720858576606</v>
      </c>
      <c r="D95" s="7">
        <f t="shared" si="2"/>
        <v>0.46570218502000493</v>
      </c>
      <c r="E95" s="7">
        <f t="shared" si="3"/>
        <v>0.20940507445126824</v>
      </c>
      <c r="G95">
        <v>5.7</v>
      </c>
      <c r="H95" s="7">
        <f>((1*constants!$B$1^4*constants!$B$2^2)/(G95*constants!$B$3)^2*0.25*(1-0.3))^0.25</f>
        <v>106.72974774724352</v>
      </c>
      <c r="I95" s="7">
        <f t="shared" si="4"/>
        <v>107.99234489486399</v>
      </c>
    </row>
    <row r="96" spans="1:9" x14ac:dyDescent="0.25">
      <c r="A96">
        <v>5.8000000000000007</v>
      </c>
      <c r="B96" s="7">
        <f>((1*constants!$B$1^4*constants!$B$2^2)/(A96*constants!$B$3)^2*0.25*(1-0.3))^0.25</f>
        <v>105.80566327395765</v>
      </c>
      <c r="C96" s="7">
        <f t="shared" si="1"/>
        <v>122.51860940616666</v>
      </c>
      <c r="D96" s="7">
        <f t="shared" si="2"/>
        <v>0.47104275071997925</v>
      </c>
      <c r="E96" s="7">
        <f t="shared" si="3"/>
        <v>0.21180648375100553</v>
      </c>
      <c r="G96">
        <v>5.8000000000000007</v>
      </c>
      <c r="H96" s="7">
        <f>((1*constants!$B$1^4*constants!$B$2^2)/(G96*constants!$B$3)^2*0.25*(1-0.3))^0.25</f>
        <v>105.80566327395765</v>
      </c>
      <c r="I96" s="7">
        <f t="shared" si="4"/>
        <v>107.10083451788083</v>
      </c>
    </row>
    <row r="97" spans="1:9" x14ac:dyDescent="0.25">
      <c r="A97">
        <v>5.9</v>
      </c>
      <c r="B97" s="7">
        <f>((1*constants!$B$1^4*constants!$B$2^2)/(A97*constants!$B$3)^2*0.25*(1-0.3))^0.25</f>
        <v>104.90517316814277</v>
      </c>
      <c r="C97" s="7">
        <f t="shared" si="1"/>
        <v>121.94195095001845</v>
      </c>
      <c r="D97" s="7">
        <f t="shared" si="2"/>
        <v>0.47695205277999175</v>
      </c>
      <c r="E97" s="7">
        <f t="shared" si="3"/>
        <v>0.21446362790371931</v>
      </c>
      <c r="G97">
        <v>5.9</v>
      </c>
      <c r="H97" s="7">
        <f>((1*constants!$B$1^4*constants!$B$2^2)/(G97*constants!$B$3)^2*0.25*(1-0.3))^0.25</f>
        <v>104.90517316814277</v>
      </c>
      <c r="I97" s="7">
        <f t="shared" si="4"/>
        <v>106.23315339207804</v>
      </c>
    </row>
    <row r="98" spans="1:9" x14ac:dyDescent="0.25">
      <c r="A98">
        <v>6</v>
      </c>
      <c r="B98" s="7">
        <f>((1*constants!$B$1^4*constants!$B$2^2)/(A98*constants!$B$3)^2*0.25*(1-0.3))^0.25</f>
        <v>104.02729017657207</v>
      </c>
      <c r="C98" s="7">
        <f t="shared" si="1"/>
        <v>121.38619674109779</v>
      </c>
      <c r="D98" s="7">
        <f t="shared" si="2"/>
        <v>0.48327999999999349</v>
      </c>
      <c r="E98" s="7">
        <f t="shared" si="3"/>
        <v>0.21730901772870209</v>
      </c>
      <c r="G98">
        <v>6</v>
      </c>
      <c r="H98" s="7">
        <f>((1*constants!$B$1^4*constants!$B$2^2)/(G98*constants!$B$3)^2*0.25*(1-0.3))^0.25</f>
        <v>104.02729017657207</v>
      </c>
      <c r="I98" s="7">
        <f t="shared" si="4"/>
        <v>105.38831038753753</v>
      </c>
    </row>
    <row r="99" spans="1:9" x14ac:dyDescent="0.25">
      <c r="A99">
        <v>6.1</v>
      </c>
      <c r="B99" s="7">
        <f>((1*constants!$B$1^4*constants!$B$2^2)/(A99*constants!$B$3)^2*0.25*(1-0.3))^0.25</f>
        <v>103.17108392778229</v>
      </c>
      <c r="C99" s="7">
        <f t="shared" si="1"/>
        <v>120.85037096618811</v>
      </c>
      <c r="D99" s="7">
        <f t="shared" si="2"/>
        <v>0.48986379557999449</v>
      </c>
      <c r="E99" s="7">
        <f t="shared" si="3"/>
        <v>0.22026945091529496</v>
      </c>
      <c r="G99">
        <v>6.1</v>
      </c>
      <c r="H99" s="7">
        <f>((1*constants!$B$1^4*constants!$B$2^2)/(G99*constants!$B$3)^2*0.25*(1-0.3))^0.25</f>
        <v>103.17108392778229</v>
      </c>
      <c r="I99" s="7">
        <f t="shared" si="4"/>
        <v>104.56537131639739</v>
      </c>
    </row>
    <row r="100" spans="1:9" x14ac:dyDescent="0.25">
      <c r="A100">
        <v>6.2</v>
      </c>
      <c r="B100" s="7">
        <f>((1*constants!$B$1^4*constants!$B$2^2)/(A100*constants!$B$3)^2*0.25*(1-0.3))^0.25</f>
        <v>102.33567678658524</v>
      </c>
      <c r="C100" s="7">
        <f t="shared" si="1"/>
        <v>120.333554156388</v>
      </c>
      <c r="D100" s="7">
        <f t="shared" si="2"/>
        <v>0.49652924032000278</v>
      </c>
      <c r="E100" s="7">
        <f t="shared" si="3"/>
        <v>0.22326659801258053</v>
      </c>
      <c r="G100">
        <v>6.2</v>
      </c>
      <c r="H100" s="7">
        <f>((1*constants!$B$1^4*constants!$B$2^2)/(G100*constants!$B$3)^2*0.25*(1-0.3))^0.25</f>
        <v>102.33567678658524</v>
      </c>
      <c r="I100" s="7">
        <f t="shared" si="4"/>
        <v>103.76345478511507</v>
      </c>
    </row>
    <row r="101" spans="1:9" x14ac:dyDescent="0.25">
      <c r="A101">
        <v>6.3000000000000007</v>
      </c>
      <c r="B101" s="7">
        <f>((1*constants!$B$1^4*constants!$B$2^2)/(A101*constants!$B$3)^2*0.25*(1-0.3))^0.25</f>
        <v>101.5202400719549</v>
      </c>
      <c r="C101" s="7">
        <f t="shared" si="1"/>
        <v>119.8348792370347</v>
      </c>
      <c r="D101" s="7">
        <f t="shared" si="2"/>
        <v>0.50309216541999824</v>
      </c>
      <c r="E101" s="7">
        <f t="shared" si="3"/>
        <v>0.22621764669431177</v>
      </c>
      <c r="G101">
        <v>6.3000000000000007</v>
      </c>
      <c r="H101" s="7">
        <f>((1*constants!$B$1^4*constants!$B$2^2)/(G101*constants!$B$3)^2*0.25*(1-0.3))^0.25</f>
        <v>101.5202400719549</v>
      </c>
      <c r="I101" s="7">
        <f t="shared" si="4"/>
        <v>102.98172841024919</v>
      </c>
    </row>
    <row r="102" spans="1:9" x14ac:dyDescent="0.25">
      <c r="A102">
        <v>6.4</v>
      </c>
      <c r="B102" s="7">
        <f>((1*constants!$B$1^4*constants!$B$2^2)/(A102*constants!$B$3)^2*0.25*(1-0.3))^0.25</f>
        <v>100.72399060123742</v>
      </c>
      <c r="C102" s="7">
        <f t="shared" si="1"/>
        <v>119.35352790923011</v>
      </c>
      <c r="D102" s="7">
        <f t="shared" si="2"/>
        <v>0.50935999488001649</v>
      </c>
      <c r="E102" s="7">
        <f t="shared" si="3"/>
        <v>0.22903600429911147</v>
      </c>
      <c r="G102">
        <v>6.4</v>
      </c>
      <c r="H102" s="7">
        <f>((1*constants!$B$1^4*constants!$B$2^2)/(G102*constants!$B$3)^2*0.25*(1-0.3))^0.25</f>
        <v>100.72399060123742</v>
      </c>
      <c r="I102" s="7">
        <f t="shared" si="4"/>
        <v>102.21940536069474</v>
      </c>
    </row>
    <row r="103" spans="1:9" x14ac:dyDescent="0.25">
      <c r="A103">
        <v>6.5</v>
      </c>
      <c r="B103" s="7">
        <f>((1*constants!$B$1^4*constants!$B$2^2)/(A103*constants!$B$3)^2*0.25*(1-0.3))^0.25</f>
        <v>99.946187527923371</v>
      </c>
      <c r="C103" s="7">
        <f t="shared" si="1"/>
        <v>118.8887273302288</v>
      </c>
      <c r="D103" s="7">
        <f t="shared" si="2"/>
        <v>0.51513343749999052</v>
      </c>
      <c r="E103" s="7">
        <f t="shared" si="3"/>
        <v>0.23163205864578337</v>
      </c>
      <c r="G103">
        <v>6.5</v>
      </c>
      <c r="H103" s="7">
        <f>((1*constants!$B$1^4*constants!$B$2^2)/(G103*constants!$B$3)^2*0.25*(1-0.3))^0.25</f>
        <v>99.946187527923371</v>
      </c>
      <c r="I103" s="7">
        <f t="shared" si="4"/>
        <v>101.47574119360262</v>
      </c>
    </row>
  </sheetData>
  <phoneticPr fontId="4" type="noConversion"/>
  <pageMargins left="0.75" right="0.75" top="1" bottom="1" header="0.5" footer="0.5"/>
  <pageSetup scale="90" orientation="portrait" horizontalDpi="4294967292" verticalDpi="4294967292"/>
  <rowBreaks count="1" manualBreakCount="1">
    <brk id="39" max="16383" man="1"/>
  </rowBreaks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5" sqref="G15"/>
    </sheetView>
  </sheetViews>
  <sheetFormatPr defaultColWidth="11" defaultRowHeight="15.75" x14ac:dyDescent="0.25"/>
  <cols>
    <col min="2" max="2" width="15.375" customWidth="1"/>
    <col min="5" max="5" width="19.125" customWidth="1"/>
  </cols>
  <sheetData>
    <row r="1" spans="1:5" x14ac:dyDescent="0.25">
      <c r="A1" s="2" t="s">
        <v>77</v>
      </c>
      <c r="B1" s="5">
        <v>5778</v>
      </c>
      <c r="C1" t="s">
        <v>79</v>
      </c>
    </row>
    <row r="2" spans="1:5" x14ac:dyDescent="0.25">
      <c r="A2" s="2" t="s">
        <v>78</v>
      </c>
      <c r="B2" s="5">
        <v>695500000</v>
      </c>
      <c r="C2" t="s">
        <v>80</v>
      </c>
    </row>
    <row r="3" spans="1:5" x14ac:dyDescent="0.25">
      <c r="A3" s="2" t="s">
        <v>81</v>
      </c>
      <c r="B3" s="5">
        <v>149597870700</v>
      </c>
      <c r="C3" t="s">
        <v>80</v>
      </c>
    </row>
    <row r="4" spans="1:5" x14ac:dyDescent="0.25">
      <c r="A4" s="2" t="s">
        <v>82</v>
      </c>
      <c r="B4" s="5">
        <v>71492000</v>
      </c>
      <c r="C4" t="s">
        <v>80</v>
      </c>
      <c r="D4" s="5">
        <f>B4/AU</f>
        <v>4.778945025452157E-4</v>
      </c>
      <c r="E4" s="17">
        <f>1/D4</f>
        <v>2092.512039109271</v>
      </c>
    </row>
    <row r="5" spans="1:5" x14ac:dyDescent="0.25">
      <c r="A5" s="2" t="s">
        <v>83</v>
      </c>
      <c r="B5" s="5">
        <v>1.89813E+27</v>
      </c>
      <c r="C5" t="s">
        <v>84</v>
      </c>
    </row>
    <row r="6" spans="1:5" x14ac:dyDescent="0.25">
      <c r="A6" s="2" t="s">
        <v>85</v>
      </c>
      <c r="B6" s="5">
        <v>6378100</v>
      </c>
      <c r="C6" t="s">
        <v>80</v>
      </c>
    </row>
    <row r="7" spans="1:5" x14ac:dyDescent="0.25">
      <c r="A7" s="2" t="s">
        <v>86</v>
      </c>
      <c r="B7" s="5">
        <v>6.6738400000000001E-11</v>
      </c>
      <c r="C7" t="s">
        <v>87</v>
      </c>
    </row>
    <row r="9" spans="1:5" x14ac:dyDescent="0.25">
      <c r="A9" s="2" t="s">
        <v>39</v>
      </c>
      <c r="B9">
        <f>PI()/180</f>
        <v>1.7453292519943295E-2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targets</vt:lpstr>
      <vt:lpstr>Phase Variations Cassini</vt:lpstr>
      <vt:lpstr>Teff</vt:lpstr>
      <vt:lpstr>constants</vt:lpstr>
      <vt:lpstr>AU</vt:lpstr>
      <vt:lpstr>deg</vt:lpstr>
    </vt:vector>
  </TitlesOfParts>
  <Company>STScI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Nikole Lewis</dc:creator>
  <cp:lastModifiedBy>Nemati, Bijan (383B)</cp:lastModifiedBy>
  <cp:lastPrinted>2016-08-20T17:19:19Z</cp:lastPrinted>
  <dcterms:created xsi:type="dcterms:W3CDTF">2016-08-19T15:06:08Z</dcterms:created>
  <dcterms:modified xsi:type="dcterms:W3CDTF">2016-10-24T20:02:24Z</dcterms:modified>
</cp:coreProperties>
</file>