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nemati\Desktop\SNR\Spectra\"/>
    </mc:Choice>
  </mc:AlternateContent>
  <bookViews>
    <workbookView xWindow="0" yWindow="60" windowWidth="14400" windowHeight="6465" tabRatio="500" activeTab="3"/>
  </bookViews>
  <sheets>
    <sheet name="Transmission (Wave)" sheetId="8" r:id="rId1"/>
    <sheet name="Design" sheetId="5" r:id="rId2"/>
    <sheet name="550-600" sheetId="4" r:id="rId3"/>
    <sheet name="Coatings" sheetId="2" r:id="rId4"/>
  </sheets>
  <definedNames>
    <definedName name="Al">'550-600'!$D$5</definedName>
    <definedName name="BBAR">#REF!</definedName>
    <definedName name="BBARx2">'550-600'!$E$6</definedName>
    <definedName name="Color_filter">'550-600'!$F$6</definedName>
    <definedName name="FSS_99">#REF!</definedName>
    <definedName name="FSS99_600">'550-600'!$C$5</definedName>
    <definedName name="HRC">'550-600'!$B$5</definedName>
    <definedName name="HRC_R">'550-600'!$B$5</definedName>
    <definedName name="Polarizer">'550-600'!$G$6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8" l="1"/>
  <c r="I34" i="4"/>
  <c r="D38" i="4"/>
  <c r="B33" i="4"/>
  <c r="C6" i="8"/>
  <c r="D6" i="8"/>
  <c r="E6" i="8"/>
  <c r="F6" i="8"/>
  <c r="G6" i="8"/>
  <c r="H6" i="8"/>
  <c r="I6" i="8"/>
  <c r="J6" i="8"/>
  <c r="K6" i="8"/>
  <c r="L6" i="8"/>
  <c r="B6" i="8"/>
  <c r="K14" i="8"/>
  <c r="J14" i="8"/>
  <c r="I14" i="8"/>
  <c r="H14" i="8"/>
  <c r="G14" i="8"/>
  <c r="F14" i="8"/>
  <c r="E14" i="8"/>
  <c r="D14" i="8"/>
  <c r="C14" i="8"/>
  <c r="B14" i="8"/>
  <c r="K41" i="4" l="1"/>
  <c r="I41" i="4"/>
  <c r="B41" i="4"/>
  <c r="B43" i="4" l="1"/>
  <c r="I44" i="4" l="1"/>
  <c r="K49" i="4"/>
  <c r="K48" i="4"/>
  <c r="K47" i="4"/>
  <c r="K46" i="4"/>
  <c r="K56" i="4"/>
  <c r="K55" i="4"/>
  <c r="K54" i="4"/>
  <c r="K53" i="4"/>
  <c r="K52" i="4"/>
  <c r="K50" i="4"/>
  <c r="M60" i="4"/>
  <c r="M59" i="4"/>
  <c r="M58" i="4"/>
  <c r="F60" i="4"/>
  <c r="F59" i="4"/>
  <c r="F58" i="4"/>
  <c r="B44" i="4"/>
  <c r="K42" i="4"/>
  <c r="I42" i="4"/>
  <c r="B42" i="4"/>
  <c r="B40" i="4"/>
  <c r="I40" i="4"/>
  <c r="K40" i="4"/>
  <c r="K38" i="4"/>
  <c r="I38" i="4"/>
  <c r="B38" i="4"/>
  <c r="B35" i="4"/>
  <c r="I35" i="4"/>
  <c r="K35" i="4"/>
  <c r="M32" i="4"/>
  <c r="K32" i="4"/>
  <c r="I32" i="4"/>
  <c r="F32" i="4"/>
  <c r="B32" i="4"/>
  <c r="F24" i="4"/>
  <c r="F23" i="4"/>
  <c r="F22" i="4"/>
  <c r="F21" i="4"/>
  <c r="F20" i="4"/>
  <c r="F19" i="4"/>
  <c r="F18" i="4"/>
  <c r="F17" i="4"/>
  <c r="F16" i="4"/>
  <c r="F15" i="4"/>
  <c r="I24" i="4"/>
  <c r="I23" i="4"/>
  <c r="I22" i="4"/>
  <c r="I21" i="4"/>
  <c r="I20" i="4"/>
  <c r="I19" i="4"/>
  <c r="I18" i="4"/>
  <c r="I17" i="4"/>
  <c r="I16" i="4"/>
  <c r="I15" i="4"/>
  <c r="K24" i="4"/>
  <c r="K23" i="4"/>
  <c r="K22" i="4"/>
  <c r="K21" i="4"/>
  <c r="K20" i="4"/>
  <c r="K19" i="4"/>
  <c r="K18" i="4"/>
  <c r="K17" i="4"/>
  <c r="K16" i="4"/>
  <c r="K15" i="4"/>
  <c r="M24" i="4"/>
  <c r="M23" i="4"/>
  <c r="M22" i="4"/>
  <c r="M21" i="4"/>
  <c r="M20" i="4"/>
  <c r="M19" i="4"/>
  <c r="M18" i="4"/>
  <c r="M17" i="4"/>
  <c r="M16" i="4"/>
  <c r="M15" i="4"/>
  <c r="M29" i="4"/>
  <c r="M28" i="4"/>
  <c r="M27" i="4"/>
  <c r="K29" i="4"/>
  <c r="K28" i="4"/>
  <c r="K27" i="4"/>
  <c r="I29" i="4"/>
  <c r="I28" i="4"/>
  <c r="I27" i="4"/>
  <c r="F30" i="4"/>
  <c r="F29" i="4"/>
  <c r="F28" i="4"/>
  <c r="F27" i="4"/>
  <c r="B30" i="4"/>
  <c r="B29" i="4"/>
  <c r="B28" i="4"/>
  <c r="B27" i="4"/>
  <c r="M14" i="4"/>
  <c r="K14" i="4"/>
  <c r="I14" i="4"/>
  <c r="F14" i="4"/>
  <c r="B13" i="4"/>
  <c r="B12" i="4"/>
  <c r="B16" i="4"/>
  <c r="B17" i="4"/>
  <c r="B18" i="4"/>
  <c r="B19" i="4"/>
  <c r="B20" i="4"/>
  <c r="B21" i="4"/>
  <c r="B22" i="4"/>
  <c r="B23" i="4"/>
  <c r="B24" i="4"/>
  <c r="B14" i="4"/>
  <c r="B15" i="4"/>
  <c r="N63" i="4" l="1"/>
  <c r="L63" i="4"/>
  <c r="J63" i="4"/>
  <c r="G63" i="4"/>
  <c r="C63" i="4"/>
  <c r="M34" i="4"/>
  <c r="M31" i="4"/>
  <c r="K31" i="4"/>
  <c r="I31" i="4"/>
  <c r="M26" i="4"/>
  <c r="K26" i="4"/>
  <c r="I26" i="4"/>
  <c r="F26" i="4"/>
  <c r="B26" i="4"/>
  <c r="M25" i="4"/>
  <c r="K25" i="4"/>
  <c r="I25" i="4"/>
  <c r="F25" i="4"/>
  <c r="B25" i="4"/>
  <c r="M13" i="4"/>
  <c r="K13" i="4"/>
  <c r="I13" i="4"/>
  <c r="F13" i="4"/>
  <c r="M12" i="4"/>
  <c r="K12" i="4"/>
  <c r="I12" i="4"/>
  <c r="F12" i="4"/>
  <c r="K63" i="4" l="1"/>
  <c r="K67" i="4" s="1"/>
  <c r="B63" i="4"/>
  <c r="B67" i="4" s="1"/>
  <c r="M63" i="4"/>
  <c r="M67" i="4" s="1"/>
  <c r="F63" i="4"/>
  <c r="F67" i="4" s="1"/>
  <c r="I63" i="4"/>
  <c r="I67" i="4" s="1"/>
  <c r="K64" i="4" l="1"/>
  <c r="K68" i="4"/>
  <c r="I64" i="4"/>
  <c r="I68" i="4"/>
  <c r="F64" i="4"/>
  <c r="F68" i="4"/>
  <c r="B64" i="4"/>
  <c r="B68" i="4"/>
  <c r="M64" i="4"/>
  <c r="M68" i="4"/>
</calcChain>
</file>

<file path=xl/comments1.xml><?xml version="1.0" encoding="utf-8"?>
<comments xmlns="http://schemas.openxmlformats.org/spreadsheetml/2006/main">
  <authors>
    <author>Tang, Hong (383A)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R=0.91 for 550-600 nm
R=0.87 at 800 nm (trough)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Two surfaces, T=99.5% is achievable for 400-1000nm.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J. Trauger had 10% filter scans that showed T&gt;0.9 in band and T&lt;1e-7 out band.</t>
        </r>
      </text>
    </comment>
    <comment ref="I34" authorId="0" shapeId="0">
      <text>
        <r>
          <rPr>
            <b/>
            <sz val="9"/>
            <color indexed="81"/>
            <rFont val="Tahoma"/>
            <charset val="1"/>
          </rPr>
          <t>Tang, Hong (383A):</t>
        </r>
        <r>
          <rPr>
            <sz val="9"/>
            <color indexed="81"/>
            <rFont val="Tahoma"/>
            <charset val="1"/>
          </rPr>
          <t xml:space="preserve">
Bow-tie is on a glass substrate, 2/26/16.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TBD, 0.5 is quick estimate by E. Cady.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SPxLyot=0.26
SP desgin w/o Lyot, 0.27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Tang, Hong (383A):</t>
        </r>
        <r>
          <rPr>
            <sz val="9"/>
            <color indexed="81"/>
            <rFont val="Tahoma"/>
            <family val="2"/>
          </rPr>
          <t xml:space="preserve">
1.0 for IFS, 0.47 for Img</t>
        </r>
      </text>
    </comment>
  </commentList>
</comments>
</file>

<file path=xl/sharedStrings.xml><?xml version="1.0" encoding="utf-8"?>
<sst xmlns="http://schemas.openxmlformats.org/spreadsheetml/2006/main" count="143" uniqueCount="104">
  <si>
    <t>Element</t>
  </si>
  <si>
    <t>Geometrical</t>
  </si>
  <si>
    <t>R or T</t>
  </si>
  <si>
    <t>M3</t>
  </si>
  <si>
    <t>FSM</t>
  </si>
  <si>
    <t>M4</t>
  </si>
  <si>
    <t>DM1</t>
  </si>
  <si>
    <t>DM2</t>
  </si>
  <si>
    <t>LOWFS Path</t>
  </si>
  <si>
    <t>Imaging Path</t>
  </si>
  <si>
    <t>IFS Path</t>
  </si>
  <si>
    <t>R typical</t>
  </si>
  <si>
    <t>T typical</t>
  </si>
  <si>
    <t>AFTA-CGI Optical Throughput</t>
  </si>
  <si>
    <t>HRC</t>
  </si>
  <si>
    <t>FSS99-600</t>
  </si>
  <si>
    <t>BBAR</t>
  </si>
  <si>
    <t>Coatings/Material</t>
  </si>
  <si>
    <t>T1</t>
  </si>
  <si>
    <t>T2</t>
  </si>
  <si>
    <t>AFTA Pupil</t>
  </si>
  <si>
    <t>COR F1</t>
  </si>
  <si>
    <t>COR F2</t>
  </si>
  <si>
    <t>COL F1</t>
  </si>
  <si>
    <t>COL F2</t>
  </si>
  <si>
    <t>Pupil@FSM</t>
  </si>
  <si>
    <t>R1 OAP1</t>
  </si>
  <si>
    <t>R1 OAP2</t>
  </si>
  <si>
    <t>R2 OAP1</t>
  </si>
  <si>
    <t>R2 OAP2</t>
  </si>
  <si>
    <t>R3 OAP1</t>
  </si>
  <si>
    <t>R3 OAP2</t>
  </si>
  <si>
    <t>FS-OAP1</t>
  </si>
  <si>
    <t>Field Stop</t>
  </si>
  <si>
    <t>FS-OAP2</t>
  </si>
  <si>
    <t>Color FW</t>
  </si>
  <si>
    <t>Imgr/pupil/IFS</t>
  </si>
  <si>
    <t>Img Cam</t>
  </si>
  <si>
    <t>Aluminum</t>
  </si>
  <si>
    <t>Wavelngth</t>
  </si>
  <si>
    <t>550 nm</t>
  </si>
  <si>
    <t>Color filters</t>
  </si>
  <si>
    <t>LOWFS L1</t>
  </si>
  <si>
    <t>LOWFS L2</t>
  </si>
  <si>
    <t>LOWFS L3</t>
  </si>
  <si>
    <t>IFS FM1</t>
  </si>
  <si>
    <t>IFS FM2</t>
  </si>
  <si>
    <t>IFS RM1</t>
  </si>
  <si>
    <t>IFS RM2</t>
  </si>
  <si>
    <t>IFS FM3</t>
  </si>
  <si>
    <t>IFS Lenslets</t>
  </si>
  <si>
    <t>IFS Pinhole Array</t>
  </si>
  <si>
    <t>IFS Lens1</t>
  </si>
  <si>
    <t>IFS Prism1</t>
  </si>
  <si>
    <t>IFS Prism2</t>
  </si>
  <si>
    <t>IFS Lens2</t>
  </si>
  <si>
    <t>Hong Tang</t>
  </si>
  <si>
    <t>John Krist</t>
  </si>
  <si>
    <t>HLC-FM</t>
  </si>
  <si>
    <t>SPC-SP Mask</t>
  </si>
  <si>
    <t>FPM-HLC</t>
  </si>
  <si>
    <t>FPM-SPC</t>
  </si>
  <si>
    <t>Lyot-HLC</t>
  </si>
  <si>
    <t>Lyot-SPC</t>
  </si>
  <si>
    <t>IFS Cam</t>
  </si>
  <si>
    <t>LOWFS CAM</t>
  </si>
  <si>
    <t xml:space="preserve"> </t>
  </si>
  <si>
    <t>Polarizer</t>
  </si>
  <si>
    <t>Hybrid Lyot Coronagraph (HLC)</t>
  </si>
  <si>
    <t>Cascaded</t>
  </si>
  <si>
    <t>Total</t>
  </si>
  <si>
    <t>Shaped Pupil Coronagraph (SPC), Characterization</t>
  </si>
  <si>
    <t>HLC</t>
  </si>
  <si>
    <t>SPC</t>
  </si>
  <si>
    <t>600 nm</t>
  </si>
  <si>
    <t>Provided Geometric Throughouts for coronagraphic masks</t>
  </si>
  <si>
    <t>D</t>
  </si>
  <si>
    <t>m</t>
  </si>
  <si>
    <t>Done</t>
  </si>
  <si>
    <t>End of Mission</t>
  </si>
  <si>
    <t>CBE</t>
  </si>
  <si>
    <t>???</t>
  </si>
  <si>
    <t>Use -0.5% EOM for Ag coating</t>
  </si>
  <si>
    <t>PIAA CMC</t>
  </si>
  <si>
    <t>FM</t>
  </si>
  <si>
    <t xml:space="preserve">Rad shield M </t>
  </si>
  <si>
    <t>Cycle 6</t>
  </si>
  <si>
    <t>Focusing mirror</t>
  </si>
  <si>
    <t>IFS Path (NA)</t>
  </si>
  <si>
    <t>V6-8-0</t>
  </si>
  <si>
    <t>Need to factor in polarizer and its AR coating</t>
  </si>
  <si>
    <t>HLC_Img</t>
  </si>
  <si>
    <t>SPC_Img</t>
  </si>
  <si>
    <t>SPC_IFS</t>
  </si>
  <si>
    <t>Wavelength (um)</t>
  </si>
  <si>
    <t>Wavelength (nm)</t>
  </si>
  <si>
    <t xml:space="preserve">Used custom designed AR coating for glass and ZnSe </t>
  </si>
  <si>
    <t>Improved T_ar to</t>
  </si>
  <si>
    <t>From Manufacturer</t>
  </si>
  <si>
    <t>Our Guess Desgin of FSS99-600</t>
  </si>
  <si>
    <t>ZEMAX "Transmission Fan" Results</t>
  </si>
  <si>
    <t>Transmission</t>
  </si>
  <si>
    <t>HLC w/o Pol</t>
  </si>
  <si>
    <t>SPC w/o 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</si>
</sst>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C0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2" fontId="0" fillId="0" borderId="0" xfId="0" applyNumberFormat="1" applyAlignment="1">
      <alignment vertical="center"/>
    </xf>
    <xf numFmtId="0" fontId="1" fillId="0" borderId="9" xfId="0" applyFont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9" fillId="8" borderId="0" xfId="35" applyFill="1" applyAlignment="1">
      <alignment vertical="center"/>
    </xf>
    <xf numFmtId="0" fontId="10" fillId="8" borderId="0" xfId="35" applyFont="1" applyFill="1" applyAlignment="1">
      <alignment vertical="center"/>
    </xf>
    <xf numFmtId="14" fontId="0" fillId="0" borderId="0" xfId="0" applyNumberFormat="1"/>
    <xf numFmtId="2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</cellXfs>
  <cellStyles count="38">
    <cellStyle name="Bad" xfId="3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WFIRST CGI</a:t>
            </a:r>
            <a:r>
              <a:rPr lang="en-US" baseline="0"/>
              <a:t> (Cycle 6) O</a:t>
            </a:r>
            <a:r>
              <a:rPr lang="en-US"/>
              <a:t>ptical</a:t>
            </a:r>
            <a:r>
              <a:rPr lang="en-US" baseline="0"/>
              <a:t> Transmission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(Wave)'!$A$8</c:f>
              <c:strCache>
                <c:ptCount val="1"/>
                <c:pt idx="0">
                  <c:v>HLC_Img</c:v>
                </c:pt>
              </c:strCache>
            </c:strRef>
          </c:tx>
          <c:xVal>
            <c:numRef>
              <c:f>'Transmission (Wave)'!$B$6:$L$6</c:f>
              <c:numCache>
                <c:formatCode>General</c:formatCode>
                <c:ptCount val="11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</c:numCache>
            </c:numRef>
          </c:xVal>
          <c:yVal>
            <c:numRef>
              <c:f>'Transmission (Wave)'!$B$10:$L$10</c:f>
              <c:numCache>
                <c:formatCode>0.00</c:formatCode>
                <c:ptCount val="11"/>
                <c:pt idx="0">
                  <c:v>0.12760871161865237</c:v>
                </c:pt>
                <c:pt idx="1">
                  <c:v>0.22246417672241212</c:v>
                </c:pt>
                <c:pt idx="2">
                  <c:v>0.25274158728027341</c:v>
                </c:pt>
                <c:pt idx="3">
                  <c:v>0.26336704992919918</c:v>
                </c:pt>
                <c:pt idx="4">
                  <c:v>0.26135543321411137</c:v>
                </c:pt>
                <c:pt idx="5">
                  <c:v>0.25026575132324225</c:v>
                </c:pt>
                <c:pt idx="6">
                  <c:v>0.24196138488403321</c:v>
                </c:pt>
                <c:pt idx="7">
                  <c:v>0.22700320931030274</c:v>
                </c:pt>
                <c:pt idx="8">
                  <c:v>0.21653248640869138</c:v>
                </c:pt>
                <c:pt idx="9">
                  <c:v>0.21905990228149419</c:v>
                </c:pt>
                <c:pt idx="10">
                  <c:v>0.22205153739624023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7-40C3-9521-05B6A210EAB4}"/>
            </c:ext>
          </c:extLst>
        </c:ser>
        <c:ser>
          <c:idx val="1"/>
          <c:order val="1"/>
          <c:tx>
            <c:strRef>
              <c:f>'Transmission (Wave)'!$A$12</c:f>
              <c:strCache>
                <c:ptCount val="1"/>
                <c:pt idx="0">
                  <c:v>SPC_Img</c:v>
                </c:pt>
              </c:strCache>
            </c:strRef>
          </c:tx>
          <c:xVal>
            <c:numRef>
              <c:f>'Transmission (Wave)'!$B$6:$L$6</c:f>
              <c:numCache>
                <c:formatCode>General</c:formatCode>
                <c:ptCount val="11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</c:numCache>
            </c:numRef>
          </c:xVal>
          <c:yVal>
            <c:numRef>
              <c:f>'Transmission (Wave)'!$B$14:$L$14</c:f>
              <c:numCache>
                <c:formatCode>0.00</c:formatCode>
                <c:ptCount val="11"/>
                <c:pt idx="0">
                  <c:v>0.11912521499999999</c:v>
                </c:pt>
                <c:pt idx="1">
                  <c:v>0.20147093999999999</c:v>
                </c:pt>
                <c:pt idx="2">
                  <c:v>0.22624667999999998</c:v>
                </c:pt>
                <c:pt idx="3">
                  <c:v>0.23407312499999999</c:v>
                </c:pt>
                <c:pt idx="4">
                  <c:v>0.23100016500000001</c:v>
                </c:pt>
                <c:pt idx="5">
                  <c:v>0.21745993499999999</c:v>
                </c:pt>
                <c:pt idx="6">
                  <c:v>0.207664875</c:v>
                </c:pt>
                <c:pt idx="7">
                  <c:v>0.19239610499999998</c:v>
                </c:pt>
                <c:pt idx="8">
                  <c:v>0.18356134499999999</c:v>
                </c:pt>
                <c:pt idx="9">
                  <c:v>0.19071557999999997</c:v>
                </c:pt>
                <c:pt idx="10">
                  <c:v>0.19959835500000001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7-40C3-9521-05B6A210EAB4}"/>
            </c:ext>
          </c:extLst>
        </c:ser>
        <c:ser>
          <c:idx val="2"/>
          <c:order val="2"/>
          <c:tx>
            <c:strRef>
              <c:f>'Transmission (Wave)'!$A$16</c:f>
              <c:strCache>
                <c:ptCount val="1"/>
                <c:pt idx="0">
                  <c:v>SPC_IFS</c:v>
                </c:pt>
              </c:strCache>
            </c:strRef>
          </c:tx>
          <c:xVal>
            <c:numRef>
              <c:f>'Transmission (Wave)'!$E$6:$L$6</c:f>
              <c:numCache>
                <c:formatCode>General</c:formatCode>
                <c:ptCount val="8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</c:numCache>
            </c:numRef>
          </c:xVal>
          <c:yVal>
            <c:numRef>
              <c:f>'Transmission (Wave)'!$E$17:$L$17</c:f>
              <c:numCache>
                <c:formatCode>0.00</c:formatCode>
                <c:ptCount val="8"/>
                <c:pt idx="0">
                  <c:v>0.3861</c:v>
                </c:pt>
                <c:pt idx="1">
                  <c:v>0.37759999999999999</c:v>
                </c:pt>
                <c:pt idx="2">
                  <c:v>0.35260000000000002</c:v>
                </c:pt>
                <c:pt idx="3">
                  <c:v>0.34210000000000002</c:v>
                </c:pt>
                <c:pt idx="4">
                  <c:v>0.32619999999999999</c:v>
                </c:pt>
                <c:pt idx="5">
                  <c:v>0.31879999999999997</c:v>
                </c:pt>
                <c:pt idx="6">
                  <c:v>0.32729999999999998</c:v>
                </c:pt>
                <c:pt idx="7">
                  <c:v>0.317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7-40C3-9521-05B6A210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9360"/>
        <c:axId val="75841536"/>
      </c:scatterChart>
      <c:valAx>
        <c:axId val="75839360"/>
        <c:scaling>
          <c:orientation val="minMax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41536"/>
        <c:crosses val="autoZero"/>
        <c:crossBetween val="midCat"/>
      </c:valAx>
      <c:valAx>
        <c:axId val="7584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∏(R</a:t>
                </a:r>
                <a:r>
                  <a:rPr lang="en-US" baseline="-25000"/>
                  <a:t>i</a:t>
                </a:r>
                <a:r>
                  <a:rPr lang="en-US" baseline="0"/>
                  <a:t>, </a:t>
                </a:r>
                <a:r>
                  <a:rPr lang="en-US"/>
                  <a:t>T</a:t>
                </a:r>
                <a:r>
                  <a:rPr lang="en-US" baseline="-25000"/>
                  <a:t>i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7583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WFIRST CGI</a:t>
            </a:r>
            <a:r>
              <a:rPr lang="en-US" baseline="0"/>
              <a:t> (Cycle 6) O</a:t>
            </a:r>
            <a:r>
              <a:rPr lang="en-US"/>
              <a:t>ptical</a:t>
            </a:r>
            <a:r>
              <a:rPr lang="en-US" baseline="0"/>
              <a:t> Transmission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'Transmission (Wave)'!$A$8</c:f>
              <c:strCache>
                <c:ptCount val="1"/>
                <c:pt idx="0">
                  <c:v>HLC_Img</c:v>
                </c:pt>
              </c:strCache>
            </c:strRef>
          </c:tx>
          <c:xVal>
            <c:numRef>
              <c:f>'Transmission (Wave)'!$B$6:$L$6</c:f>
              <c:numCache>
                <c:formatCode>General</c:formatCode>
                <c:ptCount val="11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</c:numCache>
            </c:numRef>
          </c:xVal>
          <c:yVal>
            <c:numRef>
              <c:f>'Transmission (Wave)'!$B$10:$L$10</c:f>
              <c:numCache>
                <c:formatCode>0.00</c:formatCode>
                <c:ptCount val="11"/>
                <c:pt idx="0">
                  <c:v>0.12760871161865237</c:v>
                </c:pt>
                <c:pt idx="1">
                  <c:v>0.22246417672241212</c:v>
                </c:pt>
                <c:pt idx="2">
                  <c:v>0.25274158728027341</c:v>
                </c:pt>
                <c:pt idx="3">
                  <c:v>0.26336704992919918</c:v>
                </c:pt>
                <c:pt idx="4">
                  <c:v>0.26135543321411137</c:v>
                </c:pt>
                <c:pt idx="5">
                  <c:v>0.25026575132324225</c:v>
                </c:pt>
                <c:pt idx="6">
                  <c:v>0.24196138488403321</c:v>
                </c:pt>
                <c:pt idx="7">
                  <c:v>0.22700320931030274</c:v>
                </c:pt>
                <c:pt idx="8">
                  <c:v>0.21653248640869138</c:v>
                </c:pt>
                <c:pt idx="9">
                  <c:v>0.21905990228149419</c:v>
                </c:pt>
                <c:pt idx="10">
                  <c:v>0.22205153739624023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7-404B-9350-042DD13D4617}"/>
            </c:ext>
          </c:extLst>
        </c:ser>
        <c:ser>
          <c:idx val="1"/>
          <c:order val="1"/>
          <c:tx>
            <c:strRef>
              <c:f>'Transmission (Wave)'!$A$12</c:f>
              <c:strCache>
                <c:ptCount val="1"/>
                <c:pt idx="0">
                  <c:v>SPC_Img</c:v>
                </c:pt>
              </c:strCache>
            </c:strRef>
          </c:tx>
          <c:xVal>
            <c:numRef>
              <c:f>'Transmission (Wave)'!$B$6:$L$6</c:f>
              <c:numCache>
                <c:formatCode>General</c:formatCode>
                <c:ptCount val="11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</c:numCache>
            </c:numRef>
          </c:xVal>
          <c:yVal>
            <c:numRef>
              <c:f>'Transmission (Wave)'!$B$14:$L$14</c:f>
              <c:numCache>
                <c:formatCode>0.00</c:formatCode>
                <c:ptCount val="11"/>
                <c:pt idx="0">
                  <c:v>0.11912521499999999</c:v>
                </c:pt>
                <c:pt idx="1">
                  <c:v>0.20147093999999999</c:v>
                </c:pt>
                <c:pt idx="2">
                  <c:v>0.22624667999999998</c:v>
                </c:pt>
                <c:pt idx="3">
                  <c:v>0.23407312499999999</c:v>
                </c:pt>
                <c:pt idx="4">
                  <c:v>0.23100016500000001</c:v>
                </c:pt>
                <c:pt idx="5">
                  <c:v>0.21745993499999999</c:v>
                </c:pt>
                <c:pt idx="6">
                  <c:v>0.207664875</c:v>
                </c:pt>
                <c:pt idx="7">
                  <c:v>0.19239610499999998</c:v>
                </c:pt>
                <c:pt idx="8">
                  <c:v>0.18356134499999999</c:v>
                </c:pt>
                <c:pt idx="9">
                  <c:v>0.19071557999999997</c:v>
                </c:pt>
                <c:pt idx="10">
                  <c:v>0.19959835500000001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87-404B-9350-042DD13D4617}"/>
            </c:ext>
          </c:extLst>
        </c:ser>
        <c:ser>
          <c:idx val="2"/>
          <c:order val="2"/>
          <c:tx>
            <c:strRef>
              <c:f>'Transmission (Wave)'!$A$16</c:f>
              <c:strCache>
                <c:ptCount val="1"/>
                <c:pt idx="0">
                  <c:v>SPC_IFS</c:v>
                </c:pt>
              </c:strCache>
            </c:strRef>
          </c:tx>
          <c:xVal>
            <c:numRef>
              <c:f>'Transmission (Wave)'!$E$6:$L$6</c:f>
              <c:numCache>
                <c:formatCode>General</c:formatCode>
                <c:ptCount val="8"/>
                <c:pt idx="0">
                  <c:v>600</c:v>
                </c:pt>
                <c:pt idx="1">
                  <c:v>650</c:v>
                </c:pt>
                <c:pt idx="2">
                  <c:v>700</c:v>
                </c:pt>
                <c:pt idx="3">
                  <c:v>750</c:v>
                </c:pt>
                <c:pt idx="4">
                  <c:v>800</c:v>
                </c:pt>
                <c:pt idx="5">
                  <c:v>850</c:v>
                </c:pt>
                <c:pt idx="6">
                  <c:v>900</c:v>
                </c:pt>
                <c:pt idx="7">
                  <c:v>950</c:v>
                </c:pt>
              </c:numCache>
            </c:numRef>
          </c:xVal>
          <c:yVal>
            <c:numRef>
              <c:f>'Transmission (Wave)'!$E$17:$L$17</c:f>
              <c:numCache>
                <c:formatCode>0.00</c:formatCode>
                <c:ptCount val="8"/>
                <c:pt idx="0">
                  <c:v>0.3861</c:v>
                </c:pt>
                <c:pt idx="1">
                  <c:v>0.37759999999999999</c:v>
                </c:pt>
                <c:pt idx="2">
                  <c:v>0.35260000000000002</c:v>
                </c:pt>
                <c:pt idx="3">
                  <c:v>0.34210000000000002</c:v>
                </c:pt>
                <c:pt idx="4">
                  <c:v>0.32619999999999999</c:v>
                </c:pt>
                <c:pt idx="5">
                  <c:v>0.31879999999999997</c:v>
                </c:pt>
                <c:pt idx="6">
                  <c:v>0.32729999999999998</c:v>
                </c:pt>
                <c:pt idx="7">
                  <c:v>0.317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87-404B-9350-042DD13D4617}"/>
            </c:ext>
          </c:extLst>
        </c:ser>
        <c:ser>
          <c:idx val="3"/>
          <c:order val="3"/>
          <c:tx>
            <c:strRef>
              <c:f>'Transmission (Wave)'!$A$10</c:f>
              <c:strCache>
                <c:ptCount val="1"/>
                <c:pt idx="0">
                  <c:v>HLC w/o Pol</c:v>
                </c:pt>
              </c:strCache>
            </c:strRef>
          </c:tx>
          <c:xVal>
            <c:numRef>
              <c:f>'Transmission (Wave)'!$B$6:$L$6</c:f>
              <c:numCache>
                <c:formatCode>General</c:formatCode>
                <c:ptCount val="11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</c:numCache>
            </c:numRef>
          </c:xVal>
          <c:yVal>
            <c:numRef>
              <c:f>'Transmission (Wave)'!$B$9:$L$9</c:f>
              <c:numCache>
                <c:formatCode>0.00</c:formatCode>
                <c:ptCount val="11"/>
                <c:pt idx="0">
                  <c:v>0.25641979166666673</c:v>
                </c:pt>
                <c:pt idx="1">
                  <c:v>0.44702447916666666</c:v>
                </c:pt>
                <c:pt idx="2">
                  <c:v>0.50786458333333329</c:v>
                </c:pt>
                <c:pt idx="3">
                  <c:v>0.52921562500000008</c:v>
                </c:pt>
                <c:pt idx="4">
                  <c:v>0.52517343750000001</c:v>
                </c:pt>
                <c:pt idx="5">
                  <c:v>0.50288958333333345</c:v>
                </c:pt>
                <c:pt idx="6">
                  <c:v>0.48620260416666672</c:v>
                </c:pt>
                <c:pt idx="7">
                  <c:v>0.45614531250000001</c:v>
                </c:pt>
                <c:pt idx="8">
                  <c:v>0.43510520833333333</c:v>
                </c:pt>
                <c:pt idx="9">
                  <c:v>0.44018385416666672</c:v>
                </c:pt>
                <c:pt idx="10">
                  <c:v>0.4461953125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87-404B-9350-042DD13D4617}"/>
            </c:ext>
          </c:extLst>
        </c:ser>
        <c:ser>
          <c:idx val="4"/>
          <c:order val="4"/>
          <c:tx>
            <c:strRef>
              <c:f>'Transmission (Wave)'!$A$14</c:f>
              <c:strCache>
                <c:ptCount val="1"/>
                <c:pt idx="0">
                  <c:v>SPC w/o Pol</c:v>
                </c:pt>
              </c:strCache>
            </c:strRef>
          </c:tx>
          <c:xVal>
            <c:numRef>
              <c:f>'Transmission (Wave)'!$B$6:$L$6</c:f>
              <c:numCache>
                <c:formatCode>General</c:formatCode>
                <c:ptCount val="11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</c:numCache>
            </c:numRef>
          </c:xVal>
          <c:yVal>
            <c:numRef>
              <c:f>'Transmission (Wave)'!$B$13:$L$13</c:f>
              <c:numCache>
                <c:formatCode>0.00</c:formatCode>
                <c:ptCount val="11"/>
                <c:pt idx="0">
                  <c:v>0.24809999999999999</c:v>
                </c:pt>
                <c:pt idx="1">
                  <c:v>0.41959999999999997</c:v>
                </c:pt>
                <c:pt idx="2">
                  <c:v>0.47120000000000001</c:v>
                </c:pt>
                <c:pt idx="3">
                  <c:v>0.48749999999999999</c:v>
                </c:pt>
                <c:pt idx="4">
                  <c:v>0.48110000000000003</c:v>
                </c:pt>
                <c:pt idx="5">
                  <c:v>0.45290000000000002</c:v>
                </c:pt>
                <c:pt idx="6">
                  <c:v>0.4325</c:v>
                </c:pt>
                <c:pt idx="7">
                  <c:v>0.4007</c:v>
                </c:pt>
                <c:pt idx="8">
                  <c:v>0.38229999999999997</c:v>
                </c:pt>
                <c:pt idx="9">
                  <c:v>0.3972</c:v>
                </c:pt>
                <c:pt idx="10">
                  <c:v>0.41570000000000001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87-404B-9350-042DD13D4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0320"/>
        <c:axId val="62853888"/>
      </c:scatterChart>
      <c:valAx>
        <c:axId val="61000320"/>
        <c:scaling>
          <c:orientation val="minMax"/>
          <c:min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853888"/>
        <c:crosses val="autoZero"/>
        <c:crossBetween val="midCat"/>
      </c:valAx>
      <c:valAx>
        <c:axId val="6285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∏(R</a:t>
                </a:r>
                <a:r>
                  <a:rPr lang="en-US" baseline="-25000"/>
                  <a:t>i</a:t>
                </a:r>
                <a:r>
                  <a:rPr lang="en-US" baseline="0"/>
                  <a:t>, </a:t>
                </a:r>
                <a:r>
                  <a:rPr lang="en-US"/>
                  <a:t>T</a:t>
                </a:r>
                <a:r>
                  <a:rPr lang="en-US" baseline="-25000"/>
                  <a:t>i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6100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214993</xdr:colOff>
      <xdr:row>18</xdr:row>
      <xdr:rowOff>160564</xdr:rowOff>
    </xdr:from>
    <xdr:to>
      <xdr:col>7</xdr:col>
      <xdr:colOff>606879</xdr:colOff>
      <xdr:row>32</xdr:row>
      <xdr:rowOff>84364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408215</xdr:colOff>
      <xdr:row>32</xdr:row>
      <xdr:rowOff>125186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0</xdr:rowOff>
    </xdr:from>
    <xdr:to>
      <xdr:col>7</xdr:col>
      <xdr:colOff>452367</xdr:colOff>
      <xdr:row>20</xdr:row>
      <xdr:rowOff>57150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00050"/>
          <a:ext cx="5267254" cy="3657600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</xdr:colOff>
      <xdr:row>2</xdr:row>
      <xdr:rowOff>1</xdr:rowOff>
    </xdr:from>
    <xdr:to>
      <xdr:col>16</xdr:col>
      <xdr:colOff>573954</xdr:colOff>
      <xdr:row>24</xdr:row>
      <xdr:rowOff>171451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3550" y="400051"/>
          <a:ext cx="6017492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127000</xdr:rowOff>
    </xdr:from>
    <xdr:to>
      <xdr:col>9</xdr:col>
      <xdr:colOff>749906</xdr:colOff>
      <xdr:row>29</xdr:row>
      <xdr:rowOff>3400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26571"/>
          <a:ext cx="8315476" cy="546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7" workbookViewId="0">
      <selection activeCell="A15" sqref="A15"/>
    </sheetView>
  </sheetViews>
  <sheetFormatPr defaultRowHeight="15.75" x14ac:dyDescent="0.25"/>
  <cols>
    <col min="1" max="1" width="15.375" customWidth="1"/>
    <col min="4" max="4" width="9.375" bestFit="1" customWidth="1"/>
  </cols>
  <sheetData>
    <row r="1" spans="1:12" x14ac:dyDescent="0.25">
      <c r="A1" t="s">
        <v>100</v>
      </c>
      <c r="D1" s="40">
        <v>42429</v>
      </c>
    </row>
    <row r="2" spans="1:12" x14ac:dyDescent="0.25">
      <c r="A2" t="s">
        <v>96</v>
      </c>
      <c r="F2" t="s">
        <v>97</v>
      </c>
      <c r="H2">
        <v>0.995</v>
      </c>
    </row>
    <row r="3" spans="1:12" x14ac:dyDescent="0.25">
      <c r="A3" t="s">
        <v>90</v>
      </c>
    </row>
    <row r="5" spans="1:12" x14ac:dyDescent="0.25">
      <c r="A5" t="s">
        <v>94</v>
      </c>
      <c r="B5">
        <v>0.45</v>
      </c>
      <c r="C5">
        <v>0.5</v>
      </c>
      <c r="D5">
        <v>0.55000000000000004</v>
      </c>
      <c r="E5">
        <v>0.6</v>
      </c>
      <c r="F5">
        <v>0.65</v>
      </c>
      <c r="G5">
        <v>0.7</v>
      </c>
      <c r="H5">
        <v>0.75</v>
      </c>
      <c r="I5">
        <v>0.8</v>
      </c>
      <c r="J5">
        <v>0.85</v>
      </c>
      <c r="K5">
        <v>0.9</v>
      </c>
      <c r="L5">
        <v>0.95</v>
      </c>
    </row>
    <row r="6" spans="1:12" x14ac:dyDescent="0.25">
      <c r="A6" t="s">
        <v>95</v>
      </c>
      <c r="B6">
        <f>B5*1000</f>
        <v>450</v>
      </c>
      <c r="C6">
        <f t="shared" ref="C6:L6" si="0">C5*1000</f>
        <v>500</v>
      </c>
      <c r="D6">
        <f t="shared" si="0"/>
        <v>550</v>
      </c>
      <c r="E6">
        <f t="shared" si="0"/>
        <v>600</v>
      </c>
      <c r="F6">
        <f t="shared" si="0"/>
        <v>650</v>
      </c>
      <c r="G6">
        <f t="shared" si="0"/>
        <v>700</v>
      </c>
      <c r="H6">
        <f t="shared" si="0"/>
        <v>750</v>
      </c>
      <c r="I6">
        <f t="shared" si="0"/>
        <v>800</v>
      </c>
      <c r="J6">
        <f t="shared" si="0"/>
        <v>850</v>
      </c>
      <c r="K6">
        <f t="shared" si="0"/>
        <v>900</v>
      </c>
      <c r="L6">
        <f t="shared" si="0"/>
        <v>950</v>
      </c>
    </row>
    <row r="8" spans="1:12" x14ac:dyDescent="0.25">
      <c r="A8" t="s">
        <v>91</v>
      </c>
    </row>
    <row r="9" spans="1:12" x14ac:dyDescent="0.25">
      <c r="A9" t="s">
        <v>101</v>
      </c>
      <c r="B9" s="41">
        <v>0.25641979166666673</v>
      </c>
      <c r="C9" s="41">
        <v>0.44702447916666666</v>
      </c>
      <c r="D9" s="41">
        <v>0.50786458333333329</v>
      </c>
      <c r="E9" s="41">
        <v>0.52921562500000008</v>
      </c>
      <c r="F9" s="41">
        <v>0.52517343750000001</v>
      </c>
      <c r="G9" s="41">
        <v>0.50288958333333345</v>
      </c>
      <c r="H9" s="41">
        <v>0.48620260416666672</v>
      </c>
      <c r="I9" s="41">
        <v>0.45614531250000001</v>
      </c>
      <c r="J9" s="41">
        <v>0.43510520833333333</v>
      </c>
      <c r="K9" s="41">
        <v>0.44018385416666672</v>
      </c>
      <c r="L9" s="41">
        <v>0.4461953125</v>
      </c>
    </row>
    <row r="10" spans="1:12" x14ac:dyDescent="0.25">
      <c r="A10" t="s">
        <v>102</v>
      </c>
      <c r="B10" s="41">
        <v>0.12760871161865237</v>
      </c>
      <c r="C10" s="41">
        <v>0.22246417672241212</v>
      </c>
      <c r="D10" s="41">
        <v>0.25274158728027341</v>
      </c>
      <c r="E10" s="41">
        <v>0.26336704992919918</v>
      </c>
      <c r="F10" s="41">
        <v>0.26135543321411137</v>
      </c>
      <c r="G10" s="41">
        <v>0.25026575132324225</v>
      </c>
      <c r="H10" s="41">
        <v>0.24196138488403321</v>
      </c>
      <c r="I10" s="41">
        <v>0.22700320931030274</v>
      </c>
      <c r="J10" s="41">
        <v>0.21653248640869138</v>
      </c>
      <c r="K10" s="41">
        <v>0.21905990228149419</v>
      </c>
      <c r="L10" s="41">
        <v>0.22205153739624023</v>
      </c>
    </row>
    <row r="12" spans="1:12" x14ac:dyDescent="0.25">
      <c r="A12" t="s">
        <v>92</v>
      </c>
    </row>
    <row r="13" spans="1:12" x14ac:dyDescent="0.25">
      <c r="A13" t="s">
        <v>101</v>
      </c>
      <c r="B13" s="41">
        <v>0.24809999999999999</v>
      </c>
      <c r="C13" s="41">
        <v>0.41959999999999997</v>
      </c>
      <c r="D13" s="41">
        <v>0.47120000000000001</v>
      </c>
      <c r="E13" s="41">
        <v>0.48749999999999999</v>
      </c>
      <c r="F13" s="41">
        <v>0.48110000000000003</v>
      </c>
      <c r="G13" s="41">
        <v>0.45290000000000002</v>
      </c>
      <c r="H13" s="41">
        <v>0.4325</v>
      </c>
      <c r="I13" s="41">
        <v>0.4007</v>
      </c>
      <c r="J13" s="41">
        <v>0.38229999999999997</v>
      </c>
      <c r="K13" s="41">
        <v>0.3972</v>
      </c>
      <c r="L13" s="41">
        <v>0.41570000000000001</v>
      </c>
    </row>
    <row r="14" spans="1:12" x14ac:dyDescent="0.25">
      <c r="A14" t="s">
        <v>103</v>
      </c>
      <c r="B14" s="41">
        <f t="shared" ref="B14:L14" si="1">B13*Polarizer*BBARx2</f>
        <v>0.11912521499999999</v>
      </c>
      <c r="C14" s="41">
        <f t="shared" si="1"/>
        <v>0.20147093999999999</v>
      </c>
      <c r="D14" s="41">
        <f t="shared" si="1"/>
        <v>0.22624667999999998</v>
      </c>
      <c r="E14" s="41">
        <f t="shared" si="1"/>
        <v>0.23407312499999999</v>
      </c>
      <c r="F14" s="41">
        <f t="shared" si="1"/>
        <v>0.23100016500000001</v>
      </c>
      <c r="G14" s="41">
        <f t="shared" si="1"/>
        <v>0.21745993499999999</v>
      </c>
      <c r="H14" s="41">
        <f t="shared" si="1"/>
        <v>0.207664875</v>
      </c>
      <c r="I14" s="41">
        <f t="shared" si="1"/>
        <v>0.19239610499999998</v>
      </c>
      <c r="J14" s="41">
        <f t="shared" si="1"/>
        <v>0.18356134499999999</v>
      </c>
      <c r="K14" s="41">
        <f t="shared" si="1"/>
        <v>0.19071557999999997</v>
      </c>
      <c r="L14" s="41">
        <f t="shared" si="1"/>
        <v>0.19959835500000001</v>
      </c>
    </row>
    <row r="16" spans="1:12" x14ac:dyDescent="0.25">
      <c r="A16" t="s">
        <v>93</v>
      </c>
    </row>
    <row r="17" spans="1:12" x14ac:dyDescent="0.25">
      <c r="A17" t="s">
        <v>101</v>
      </c>
      <c r="E17" s="41">
        <v>0.3861</v>
      </c>
      <c r="F17" s="41">
        <v>0.37759999999999999</v>
      </c>
      <c r="G17" s="41">
        <v>0.35260000000000002</v>
      </c>
      <c r="H17" s="41">
        <v>0.34210000000000002</v>
      </c>
      <c r="I17" s="41">
        <v>0.32619999999999999</v>
      </c>
      <c r="J17" s="41">
        <v>0.31879999999999997</v>
      </c>
      <c r="K17" s="41">
        <v>0.32729999999999998</v>
      </c>
      <c r="L17" s="41">
        <v>0.317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.75" x14ac:dyDescent="0.25"/>
  <cols>
    <col min="2" max="2" width="9.25" bestFit="1" customWidth="1"/>
  </cols>
  <sheetData>
    <row r="1" spans="1:2" x14ac:dyDescent="0.25">
      <c r="A1" t="s">
        <v>89</v>
      </c>
      <c r="B1" s="40">
        <v>42270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1"/>
  <sheetViews>
    <sheetView zoomScale="98" zoomScaleNormal="98" workbookViewId="0">
      <selection activeCell="C11" sqref="C11"/>
    </sheetView>
  </sheetViews>
  <sheetFormatPr defaultColWidth="11" defaultRowHeight="15.75" x14ac:dyDescent="0.25"/>
  <cols>
    <col min="1" max="1" width="14" style="2" customWidth="1"/>
    <col min="2" max="7" width="11" style="2"/>
    <col min="8" max="8" width="1.75" style="2" customWidth="1"/>
    <col min="9" max="16384" width="11" style="2"/>
  </cols>
  <sheetData>
    <row r="1" spans="1:15" x14ac:dyDescent="0.25">
      <c r="A1" s="1" t="s">
        <v>13</v>
      </c>
      <c r="C1" s="30" t="s">
        <v>86</v>
      </c>
      <c r="D1" s="2" t="s">
        <v>56</v>
      </c>
      <c r="E1" s="3">
        <v>42270</v>
      </c>
    </row>
    <row r="2" spans="1:15" x14ac:dyDescent="0.25">
      <c r="A2" s="1"/>
      <c r="D2" s="2" t="s">
        <v>57</v>
      </c>
      <c r="E2" s="3" t="s">
        <v>75</v>
      </c>
      <c r="K2" s="2">
        <v>0.59</v>
      </c>
      <c r="L2" s="2" t="s">
        <v>83</v>
      </c>
      <c r="M2" s="3">
        <v>42116</v>
      </c>
    </row>
    <row r="3" spans="1:15" x14ac:dyDescent="0.25">
      <c r="A3" s="4" t="s">
        <v>39</v>
      </c>
      <c r="B3" s="2" t="s">
        <v>72</v>
      </c>
      <c r="C3" s="2" t="s">
        <v>40</v>
      </c>
      <c r="D3" s="2" t="s">
        <v>73</v>
      </c>
      <c r="E3" s="2" t="s">
        <v>74</v>
      </c>
    </row>
    <row r="4" spans="1:15" x14ac:dyDescent="0.25">
      <c r="A4" s="5" t="s">
        <v>17</v>
      </c>
      <c r="B4" s="6" t="s">
        <v>14</v>
      </c>
      <c r="C4" s="6" t="s">
        <v>15</v>
      </c>
      <c r="D4" s="6" t="s">
        <v>38</v>
      </c>
      <c r="E4" s="6" t="s">
        <v>16</v>
      </c>
      <c r="F4" s="31" t="s">
        <v>41</v>
      </c>
      <c r="G4" s="2" t="s">
        <v>67</v>
      </c>
      <c r="I4" s="30" t="s">
        <v>76</v>
      </c>
      <c r="J4" s="30">
        <v>2.3620000000000001</v>
      </c>
      <c r="K4" s="30" t="s">
        <v>77</v>
      </c>
    </row>
    <row r="5" spans="1:15" x14ac:dyDescent="0.25">
      <c r="A5" s="6" t="s">
        <v>11</v>
      </c>
      <c r="B5" s="7">
        <v>0.97</v>
      </c>
      <c r="C5" s="7">
        <v>0.98</v>
      </c>
      <c r="D5" s="7">
        <v>0.91</v>
      </c>
      <c r="I5" s="39"/>
      <c r="J5" s="38"/>
      <c r="K5" s="38"/>
      <c r="L5" s="38"/>
      <c r="M5" s="38"/>
      <c r="N5" s="32" t="s">
        <v>78</v>
      </c>
    </row>
    <row r="6" spans="1:15" x14ac:dyDescent="0.25">
      <c r="A6" s="6" t="s">
        <v>12</v>
      </c>
      <c r="E6" s="8">
        <v>0.99</v>
      </c>
      <c r="F6" s="36">
        <v>0.9</v>
      </c>
      <c r="G6" s="37">
        <v>0.48499999999999999</v>
      </c>
      <c r="I6" s="39"/>
      <c r="J6" s="38"/>
      <c r="K6" s="38"/>
      <c r="L6" s="38"/>
      <c r="M6" s="38"/>
      <c r="N6" s="33" t="s">
        <v>78</v>
      </c>
      <c r="O6" s="2" t="s">
        <v>82</v>
      </c>
    </row>
    <row r="7" spans="1:15" x14ac:dyDescent="0.25">
      <c r="A7" s="4"/>
      <c r="I7" s="39"/>
      <c r="J7" s="38"/>
      <c r="K7" s="38"/>
      <c r="L7" s="38"/>
      <c r="M7" s="38"/>
      <c r="N7" s="2" t="s">
        <v>81</v>
      </c>
    </row>
    <row r="8" spans="1:15" x14ac:dyDescent="0.25">
      <c r="B8" s="42" t="s">
        <v>68</v>
      </c>
      <c r="C8" s="42"/>
      <c r="D8" s="42"/>
      <c r="E8" s="42"/>
      <c r="F8" s="42"/>
      <c r="G8" s="42"/>
      <c r="I8" s="42" t="s">
        <v>71</v>
      </c>
      <c r="J8" s="42"/>
      <c r="K8" s="42"/>
      <c r="L8" s="42"/>
      <c r="M8" s="42"/>
      <c r="N8" s="42"/>
    </row>
    <row r="9" spans="1:15" x14ac:dyDescent="0.25">
      <c r="A9" s="9"/>
      <c r="B9" s="43" t="s">
        <v>9</v>
      </c>
      <c r="C9" s="44"/>
      <c r="D9" s="43" t="s">
        <v>88</v>
      </c>
      <c r="E9" s="44"/>
      <c r="F9" s="43" t="s">
        <v>8</v>
      </c>
      <c r="G9" s="44"/>
      <c r="I9" s="43" t="s">
        <v>9</v>
      </c>
      <c r="J9" s="44"/>
      <c r="K9" s="43" t="s">
        <v>10</v>
      </c>
      <c r="L9" s="44"/>
      <c r="M9" s="43" t="s">
        <v>8</v>
      </c>
      <c r="N9" s="44"/>
    </row>
    <row r="10" spans="1:15" x14ac:dyDescent="0.25">
      <c r="A10" s="10" t="s">
        <v>0</v>
      </c>
      <c r="B10" s="11" t="s">
        <v>2</v>
      </c>
      <c r="C10" s="12" t="s">
        <v>1</v>
      </c>
      <c r="D10" s="11" t="s">
        <v>2</v>
      </c>
      <c r="E10" s="12" t="s">
        <v>1</v>
      </c>
      <c r="F10" s="11" t="s">
        <v>2</v>
      </c>
      <c r="G10" s="12" t="s">
        <v>1</v>
      </c>
      <c r="I10" s="11" t="s">
        <v>2</v>
      </c>
      <c r="J10" s="12" t="s">
        <v>1</v>
      </c>
      <c r="K10" s="11" t="s">
        <v>2</v>
      </c>
      <c r="L10" s="12" t="s">
        <v>1</v>
      </c>
      <c r="M10" s="11" t="s">
        <v>2</v>
      </c>
      <c r="N10" s="12" t="s">
        <v>1</v>
      </c>
    </row>
    <row r="11" spans="1:15" x14ac:dyDescent="0.25">
      <c r="A11" s="13" t="s">
        <v>20</v>
      </c>
      <c r="B11" s="14">
        <v>1</v>
      </c>
      <c r="C11" s="15">
        <v>0.83699999999999997</v>
      </c>
      <c r="D11" s="14"/>
      <c r="E11" s="15"/>
      <c r="F11" s="14">
        <v>1</v>
      </c>
      <c r="G11" s="15">
        <v>0.83699999999999997</v>
      </c>
      <c r="I11" s="14">
        <v>1</v>
      </c>
      <c r="J11" s="15">
        <v>0.83699999999999997</v>
      </c>
      <c r="K11" s="14">
        <v>1</v>
      </c>
      <c r="L11" s="15">
        <v>0.83699999999999997</v>
      </c>
      <c r="M11" s="14">
        <v>1</v>
      </c>
      <c r="N11" s="15">
        <v>0.83699999999999997</v>
      </c>
    </row>
    <row r="12" spans="1:15" x14ac:dyDescent="0.25">
      <c r="A12" s="16" t="s">
        <v>18</v>
      </c>
      <c r="B12" s="14">
        <f>HRC</f>
        <v>0.97</v>
      </c>
      <c r="C12" s="15"/>
      <c r="D12" s="14"/>
      <c r="E12" s="15"/>
      <c r="F12" s="14">
        <f>HRC</f>
        <v>0.97</v>
      </c>
      <c r="G12" s="15"/>
      <c r="I12" s="14">
        <f>HRC</f>
        <v>0.97</v>
      </c>
      <c r="J12" s="15"/>
      <c r="K12" s="14">
        <f>HRC</f>
        <v>0.97</v>
      </c>
      <c r="L12" s="15"/>
      <c r="M12" s="14">
        <f>HRC</f>
        <v>0.97</v>
      </c>
      <c r="N12" s="15"/>
    </row>
    <row r="13" spans="1:15" x14ac:dyDescent="0.25">
      <c r="A13" s="16" t="s">
        <v>19</v>
      </c>
      <c r="B13" s="14">
        <f>HRC</f>
        <v>0.97</v>
      </c>
      <c r="C13" s="15"/>
      <c r="D13" s="14"/>
      <c r="E13" s="15"/>
      <c r="F13" s="14">
        <f>HRC</f>
        <v>0.97</v>
      </c>
      <c r="G13" s="15"/>
      <c r="I13" s="14">
        <f>HRC</f>
        <v>0.97</v>
      </c>
      <c r="J13" s="15"/>
      <c r="K13" s="14">
        <f>HRC</f>
        <v>0.97</v>
      </c>
      <c r="L13" s="15"/>
      <c r="M13" s="14">
        <f>HRC</f>
        <v>0.97</v>
      </c>
      <c r="N13" s="15"/>
    </row>
    <row r="14" spans="1:15" x14ac:dyDescent="0.25">
      <c r="A14" s="16" t="s">
        <v>21</v>
      </c>
      <c r="B14" s="14">
        <f t="shared" ref="B14:B24" si="0">FSS99_600</f>
        <v>0.98</v>
      </c>
      <c r="C14" s="15"/>
      <c r="D14" s="14"/>
      <c r="E14" s="15"/>
      <c r="F14" s="14">
        <f t="shared" ref="F14:F24" si="1">FSS99_600</f>
        <v>0.98</v>
      </c>
      <c r="G14" s="15"/>
      <c r="I14" s="14">
        <f t="shared" ref="I14:I24" si="2">FSS99_600</f>
        <v>0.98</v>
      </c>
      <c r="J14" s="15"/>
      <c r="K14" s="14">
        <f t="shared" ref="K14:K24" si="3">FSS99_600</f>
        <v>0.98</v>
      </c>
      <c r="L14" s="15"/>
      <c r="M14" s="14">
        <f t="shared" ref="M14:M24" si="4">FSS99_600</f>
        <v>0.98</v>
      </c>
      <c r="N14" s="15"/>
    </row>
    <row r="15" spans="1:15" x14ac:dyDescent="0.25">
      <c r="A15" s="16" t="s">
        <v>22</v>
      </c>
      <c r="B15" s="14">
        <f t="shared" si="0"/>
        <v>0.98</v>
      </c>
      <c r="C15" s="15"/>
      <c r="D15" s="14"/>
      <c r="E15" s="15"/>
      <c r="F15" s="14">
        <f t="shared" si="1"/>
        <v>0.98</v>
      </c>
      <c r="G15" s="15"/>
      <c r="I15" s="14">
        <f t="shared" si="2"/>
        <v>0.98</v>
      </c>
      <c r="J15" s="15"/>
      <c r="K15" s="14">
        <f t="shared" si="3"/>
        <v>0.98</v>
      </c>
      <c r="L15" s="15"/>
      <c r="M15" s="14">
        <f t="shared" si="4"/>
        <v>0.98</v>
      </c>
      <c r="N15" s="15"/>
    </row>
    <row r="16" spans="1:15" x14ac:dyDescent="0.25">
      <c r="A16" s="16" t="s">
        <v>3</v>
      </c>
      <c r="B16" s="14">
        <f t="shared" si="0"/>
        <v>0.98</v>
      </c>
      <c r="C16" s="15"/>
      <c r="D16" s="14"/>
      <c r="E16" s="15"/>
      <c r="F16" s="14">
        <f t="shared" si="1"/>
        <v>0.98</v>
      </c>
      <c r="G16" s="15"/>
      <c r="I16" s="14">
        <f t="shared" si="2"/>
        <v>0.98</v>
      </c>
      <c r="J16" s="15"/>
      <c r="K16" s="14">
        <f t="shared" si="3"/>
        <v>0.98</v>
      </c>
      <c r="L16" s="15"/>
      <c r="M16" s="14">
        <f t="shared" si="4"/>
        <v>0.98</v>
      </c>
      <c r="N16" s="15"/>
    </row>
    <row r="17" spans="1:14" x14ac:dyDescent="0.25">
      <c r="A17" s="16" t="s">
        <v>23</v>
      </c>
      <c r="B17" s="14">
        <f t="shared" si="0"/>
        <v>0.98</v>
      </c>
      <c r="C17" s="15"/>
      <c r="D17" s="14"/>
      <c r="E17" s="15"/>
      <c r="F17" s="14">
        <f t="shared" si="1"/>
        <v>0.98</v>
      </c>
      <c r="G17" s="15"/>
      <c r="I17" s="14">
        <f t="shared" si="2"/>
        <v>0.98</v>
      </c>
      <c r="J17" s="15"/>
      <c r="K17" s="14">
        <f t="shared" si="3"/>
        <v>0.98</v>
      </c>
      <c r="L17" s="15"/>
      <c r="M17" s="14">
        <f t="shared" si="4"/>
        <v>0.98</v>
      </c>
      <c r="N17" s="15"/>
    </row>
    <row r="18" spans="1:14" x14ac:dyDescent="0.25">
      <c r="A18" s="16" t="s">
        <v>5</v>
      </c>
      <c r="B18" s="14">
        <f t="shared" si="0"/>
        <v>0.98</v>
      </c>
      <c r="C18" s="15"/>
      <c r="D18" s="14"/>
      <c r="E18" s="15"/>
      <c r="F18" s="14">
        <f t="shared" si="1"/>
        <v>0.98</v>
      </c>
      <c r="G18" s="15"/>
      <c r="I18" s="14">
        <f t="shared" si="2"/>
        <v>0.98</v>
      </c>
      <c r="J18" s="15"/>
      <c r="K18" s="14">
        <f t="shared" si="3"/>
        <v>0.98</v>
      </c>
      <c r="L18" s="15"/>
      <c r="M18" s="14">
        <f t="shared" si="4"/>
        <v>0.98</v>
      </c>
      <c r="N18" s="15"/>
    </row>
    <row r="19" spans="1:14" x14ac:dyDescent="0.25">
      <c r="A19" s="16" t="s">
        <v>24</v>
      </c>
      <c r="B19" s="14">
        <f t="shared" si="0"/>
        <v>0.98</v>
      </c>
      <c r="C19" s="15"/>
      <c r="D19" s="14"/>
      <c r="E19" s="15"/>
      <c r="F19" s="14">
        <f t="shared" si="1"/>
        <v>0.98</v>
      </c>
      <c r="G19" s="15"/>
      <c r="I19" s="14">
        <f t="shared" si="2"/>
        <v>0.98</v>
      </c>
      <c r="J19" s="15"/>
      <c r="K19" s="14">
        <f t="shared" si="3"/>
        <v>0.98</v>
      </c>
      <c r="L19" s="15"/>
      <c r="M19" s="14">
        <f t="shared" si="4"/>
        <v>0.98</v>
      </c>
      <c r="N19" s="15"/>
    </row>
    <row r="20" spans="1:14" x14ac:dyDescent="0.25">
      <c r="A20" s="16" t="s">
        <v>25</v>
      </c>
      <c r="B20" s="14">
        <f t="shared" si="0"/>
        <v>0.98</v>
      </c>
      <c r="C20" s="15"/>
      <c r="D20" s="14"/>
      <c r="E20" s="15"/>
      <c r="F20" s="14">
        <f t="shared" si="1"/>
        <v>0.98</v>
      </c>
      <c r="G20" s="15"/>
      <c r="I20" s="14">
        <f t="shared" si="2"/>
        <v>0.98</v>
      </c>
      <c r="J20" s="15"/>
      <c r="K20" s="14">
        <f t="shared" si="3"/>
        <v>0.98</v>
      </c>
      <c r="L20" s="15"/>
      <c r="M20" s="14">
        <f t="shared" si="4"/>
        <v>0.98</v>
      </c>
      <c r="N20" s="15"/>
    </row>
    <row r="21" spans="1:14" x14ac:dyDescent="0.25">
      <c r="A21" s="16" t="s">
        <v>4</v>
      </c>
      <c r="B21" s="14">
        <f t="shared" si="0"/>
        <v>0.98</v>
      </c>
      <c r="C21" s="15"/>
      <c r="D21" s="14"/>
      <c r="E21" s="15"/>
      <c r="F21" s="14">
        <f t="shared" si="1"/>
        <v>0.98</v>
      </c>
      <c r="G21" s="15"/>
      <c r="I21" s="14">
        <f t="shared" si="2"/>
        <v>0.98</v>
      </c>
      <c r="J21" s="15"/>
      <c r="K21" s="14">
        <f t="shared" si="3"/>
        <v>0.98</v>
      </c>
      <c r="L21" s="15"/>
      <c r="M21" s="14">
        <f t="shared" si="4"/>
        <v>0.98</v>
      </c>
      <c r="N21" s="15"/>
    </row>
    <row r="22" spans="1:14" x14ac:dyDescent="0.25">
      <c r="A22" s="16" t="s">
        <v>26</v>
      </c>
      <c r="B22" s="14">
        <f t="shared" si="0"/>
        <v>0.98</v>
      </c>
      <c r="C22" s="15"/>
      <c r="D22" s="14"/>
      <c r="E22" s="15"/>
      <c r="F22" s="14">
        <f t="shared" si="1"/>
        <v>0.98</v>
      </c>
      <c r="G22" s="15"/>
      <c r="I22" s="14">
        <f t="shared" si="2"/>
        <v>0.98</v>
      </c>
      <c r="J22" s="15"/>
      <c r="K22" s="14">
        <f t="shared" si="3"/>
        <v>0.98</v>
      </c>
      <c r="L22" s="15"/>
      <c r="M22" s="14">
        <f t="shared" si="4"/>
        <v>0.98</v>
      </c>
      <c r="N22" s="15"/>
    </row>
    <row r="23" spans="1:14" x14ac:dyDescent="0.25">
      <c r="A23" s="16" t="s">
        <v>87</v>
      </c>
      <c r="B23" s="14">
        <f t="shared" si="0"/>
        <v>0.98</v>
      </c>
      <c r="C23" s="15"/>
      <c r="D23" s="14"/>
      <c r="E23" s="15"/>
      <c r="F23" s="14">
        <f t="shared" si="1"/>
        <v>0.98</v>
      </c>
      <c r="G23" s="15"/>
      <c r="I23" s="14">
        <f t="shared" si="2"/>
        <v>0.98</v>
      </c>
      <c r="J23" s="15"/>
      <c r="K23" s="14">
        <f t="shared" si="3"/>
        <v>0.98</v>
      </c>
      <c r="L23" s="15"/>
      <c r="M23" s="14">
        <f t="shared" si="4"/>
        <v>0.98</v>
      </c>
      <c r="N23" s="15"/>
    </row>
    <row r="24" spans="1:14" x14ac:dyDescent="0.25">
      <c r="A24" s="16" t="s">
        <v>27</v>
      </c>
      <c r="B24" s="14">
        <f t="shared" si="0"/>
        <v>0.98</v>
      </c>
      <c r="C24" s="15"/>
      <c r="D24" s="14"/>
      <c r="E24" s="15"/>
      <c r="F24" s="14">
        <f t="shared" si="1"/>
        <v>0.98</v>
      </c>
      <c r="G24" s="15"/>
      <c r="I24" s="14">
        <f t="shared" si="2"/>
        <v>0.98</v>
      </c>
      <c r="J24" s="15"/>
      <c r="K24" s="14">
        <f t="shared" si="3"/>
        <v>0.98</v>
      </c>
      <c r="L24" s="15"/>
      <c r="M24" s="14">
        <f t="shared" si="4"/>
        <v>0.98</v>
      </c>
      <c r="N24" s="15"/>
    </row>
    <row r="25" spans="1:14" x14ac:dyDescent="0.25">
      <c r="A25" s="16" t="s">
        <v>6</v>
      </c>
      <c r="B25" s="14">
        <f>Al</f>
        <v>0.91</v>
      </c>
      <c r="C25" s="15"/>
      <c r="D25" s="14"/>
      <c r="E25" s="15"/>
      <c r="F25" s="14">
        <f>Al</f>
        <v>0.91</v>
      </c>
      <c r="G25" s="15"/>
      <c r="I25" s="14">
        <f>Al</f>
        <v>0.91</v>
      </c>
      <c r="J25" s="15"/>
      <c r="K25" s="14">
        <f>Al</f>
        <v>0.91</v>
      </c>
      <c r="L25" s="15"/>
      <c r="M25" s="14">
        <f>Al</f>
        <v>0.91</v>
      </c>
      <c r="N25" s="15"/>
    </row>
    <row r="26" spans="1:14" x14ac:dyDescent="0.25">
      <c r="A26" s="16" t="s">
        <v>7</v>
      </c>
      <c r="B26" s="14">
        <f>Al</f>
        <v>0.91</v>
      </c>
      <c r="C26" s="15"/>
      <c r="D26" s="14"/>
      <c r="E26" s="15"/>
      <c r="F26" s="14">
        <f>Al</f>
        <v>0.91</v>
      </c>
      <c r="G26" s="15"/>
      <c r="I26" s="14">
        <f>Al</f>
        <v>0.91</v>
      </c>
      <c r="J26" s="15"/>
      <c r="K26" s="14">
        <f>Al</f>
        <v>0.91</v>
      </c>
      <c r="L26" s="15"/>
      <c r="M26" s="14">
        <f>Al</f>
        <v>0.91</v>
      </c>
      <c r="N26" s="15"/>
    </row>
    <row r="27" spans="1:14" x14ac:dyDescent="0.25">
      <c r="A27" s="16" t="s">
        <v>28</v>
      </c>
      <c r="B27" s="14">
        <f>FSS99_600</f>
        <v>0.98</v>
      </c>
      <c r="C27" s="15"/>
      <c r="D27" s="14"/>
      <c r="E27" s="15"/>
      <c r="F27" s="14">
        <f>FSS99_600</f>
        <v>0.98</v>
      </c>
      <c r="G27" s="15"/>
      <c r="I27" s="14">
        <f>FSS99_600</f>
        <v>0.98</v>
      </c>
      <c r="J27" s="15"/>
      <c r="K27" s="14">
        <f>FSS99_600</f>
        <v>0.98</v>
      </c>
      <c r="L27" s="15"/>
      <c r="M27" s="14">
        <f>FSS99_600</f>
        <v>0.98</v>
      </c>
      <c r="N27" s="15"/>
    </row>
    <row r="28" spans="1:14" x14ac:dyDescent="0.25">
      <c r="A28" s="16" t="s">
        <v>84</v>
      </c>
      <c r="B28" s="14">
        <f>FSS99_600</f>
        <v>0.98</v>
      </c>
      <c r="C28" s="15"/>
      <c r="D28" s="14"/>
      <c r="E28" s="15"/>
      <c r="F28" s="14">
        <f>FSS99_600</f>
        <v>0.98</v>
      </c>
      <c r="G28" s="15"/>
      <c r="I28" s="14">
        <f>FSS99_600</f>
        <v>0.98</v>
      </c>
      <c r="J28" s="15"/>
      <c r="K28" s="14">
        <f>FSS99_600</f>
        <v>0.98</v>
      </c>
      <c r="L28" s="15"/>
      <c r="M28" s="14">
        <f>FSS99_600</f>
        <v>0.98</v>
      </c>
      <c r="N28" s="15"/>
    </row>
    <row r="29" spans="1:14" x14ac:dyDescent="0.25">
      <c r="A29" s="16" t="s">
        <v>29</v>
      </c>
      <c r="B29" s="14">
        <f>FSS99_600</f>
        <v>0.98</v>
      </c>
      <c r="C29" s="15"/>
      <c r="D29" s="14"/>
      <c r="E29" s="15"/>
      <c r="F29" s="14">
        <f>FSS99_600</f>
        <v>0.98</v>
      </c>
      <c r="G29" s="15"/>
      <c r="I29" s="14">
        <f>FSS99_600</f>
        <v>0.98</v>
      </c>
      <c r="J29" s="15"/>
      <c r="K29" s="14">
        <f>FSS99_600</f>
        <v>0.98</v>
      </c>
      <c r="L29" s="15"/>
      <c r="M29" s="14">
        <f>FSS99_600</f>
        <v>0.98</v>
      </c>
      <c r="N29" s="15"/>
    </row>
    <row r="30" spans="1:14" x14ac:dyDescent="0.25">
      <c r="A30" s="17" t="s">
        <v>58</v>
      </c>
      <c r="B30" s="14">
        <f>FSS99_600</f>
        <v>0.98</v>
      </c>
      <c r="C30" s="15">
        <v>1</v>
      </c>
      <c r="D30" s="14"/>
      <c r="E30" s="15"/>
      <c r="F30" s="14">
        <f>FSS99_600</f>
        <v>0.98</v>
      </c>
      <c r="G30" s="15">
        <v>1</v>
      </c>
      <c r="I30" s="18" t="s">
        <v>66</v>
      </c>
      <c r="J30" s="19" t="s">
        <v>66</v>
      </c>
      <c r="K30" s="18" t="s">
        <v>66</v>
      </c>
      <c r="L30" s="19" t="s">
        <v>66</v>
      </c>
      <c r="M30" s="18" t="s">
        <v>66</v>
      </c>
      <c r="N30" s="19" t="s">
        <v>66</v>
      </c>
    </row>
    <row r="31" spans="1:14" x14ac:dyDescent="0.25">
      <c r="A31" s="17" t="s">
        <v>59</v>
      </c>
      <c r="B31" s="18"/>
      <c r="C31" s="19"/>
      <c r="D31" s="18" t="s">
        <v>66</v>
      </c>
      <c r="E31" s="19"/>
      <c r="F31" s="18" t="s">
        <v>66</v>
      </c>
      <c r="G31" s="19"/>
      <c r="I31" s="14">
        <f>Al</f>
        <v>0.91</v>
      </c>
      <c r="J31" s="20">
        <v>0.27</v>
      </c>
      <c r="K31" s="14">
        <f>Al</f>
        <v>0.91</v>
      </c>
      <c r="L31" s="20">
        <v>0.27</v>
      </c>
      <c r="M31" s="14">
        <f>Al</f>
        <v>0.91</v>
      </c>
      <c r="N31" s="20">
        <v>0.27</v>
      </c>
    </row>
    <row r="32" spans="1:14" x14ac:dyDescent="0.25">
      <c r="A32" s="16" t="s">
        <v>30</v>
      </c>
      <c r="B32" s="14">
        <f>FSS99_600</f>
        <v>0.98</v>
      </c>
      <c r="C32" s="15"/>
      <c r="D32" s="14"/>
      <c r="E32" s="15"/>
      <c r="F32" s="14">
        <f>FSS99_600</f>
        <v>0.98</v>
      </c>
      <c r="G32" s="15"/>
      <c r="I32" s="14">
        <f>FSS99_600</f>
        <v>0.98</v>
      </c>
      <c r="J32" s="15"/>
      <c r="K32" s="14">
        <f>FSS99_600</f>
        <v>0.98</v>
      </c>
      <c r="L32" s="15"/>
      <c r="M32" s="14">
        <f>FSS99_600</f>
        <v>0.98</v>
      </c>
      <c r="N32" s="15"/>
    </row>
    <row r="33" spans="1:14" x14ac:dyDescent="0.25">
      <c r="A33" s="17" t="s">
        <v>60</v>
      </c>
      <c r="B33" s="14">
        <f>BBARx2</f>
        <v>0.99</v>
      </c>
      <c r="C33" s="20"/>
      <c r="D33" s="14"/>
      <c r="E33" s="20"/>
      <c r="F33" s="21">
        <v>0.6</v>
      </c>
      <c r="G33" s="20"/>
      <c r="I33" s="18" t="s">
        <v>66</v>
      </c>
      <c r="J33" s="19"/>
      <c r="K33" s="18" t="s">
        <v>66</v>
      </c>
      <c r="L33" s="19"/>
      <c r="M33" s="22" t="s">
        <v>66</v>
      </c>
      <c r="N33" s="19"/>
    </row>
    <row r="34" spans="1:14" x14ac:dyDescent="0.25">
      <c r="A34" s="17" t="s">
        <v>61</v>
      </c>
      <c r="B34" s="18" t="s">
        <v>66</v>
      </c>
      <c r="C34" s="19"/>
      <c r="D34" s="18" t="s">
        <v>66</v>
      </c>
      <c r="E34" s="19"/>
      <c r="F34" s="22" t="s">
        <v>66</v>
      </c>
      <c r="G34" s="19"/>
      <c r="I34" s="14">
        <f>BBARx2</f>
        <v>0.99</v>
      </c>
      <c r="J34" s="20">
        <v>1</v>
      </c>
      <c r="K34" s="14">
        <v>1</v>
      </c>
      <c r="L34" s="20">
        <v>1</v>
      </c>
      <c r="M34" s="14">
        <f>Al</f>
        <v>0.91</v>
      </c>
      <c r="N34" s="20">
        <v>0.5</v>
      </c>
    </row>
    <row r="35" spans="1:14" x14ac:dyDescent="0.25">
      <c r="A35" s="16" t="s">
        <v>31</v>
      </c>
      <c r="B35" s="14">
        <f>FSS99_600</f>
        <v>0.98</v>
      </c>
      <c r="C35" s="15"/>
      <c r="D35" s="14"/>
      <c r="E35" s="15"/>
      <c r="F35" s="18"/>
      <c r="G35" s="19"/>
      <c r="I35" s="14">
        <f>FSS99_600</f>
        <v>0.98</v>
      </c>
      <c r="J35" s="15"/>
      <c r="K35" s="14">
        <f>FSS99_600</f>
        <v>0.98</v>
      </c>
      <c r="L35" s="15"/>
      <c r="M35" s="18"/>
      <c r="N35" s="19"/>
    </row>
    <row r="36" spans="1:14" x14ac:dyDescent="0.25">
      <c r="A36" s="17" t="s">
        <v>62</v>
      </c>
      <c r="B36" s="14">
        <v>1</v>
      </c>
      <c r="C36" s="20">
        <v>0.41</v>
      </c>
      <c r="D36" s="14"/>
      <c r="E36" s="20"/>
      <c r="F36" s="18"/>
      <c r="G36" s="19"/>
      <c r="I36" s="18" t="s">
        <v>66</v>
      </c>
      <c r="J36" s="19"/>
      <c r="K36" s="18" t="s">
        <v>66</v>
      </c>
      <c r="L36" s="19"/>
      <c r="M36" s="18"/>
      <c r="N36" s="19"/>
    </row>
    <row r="37" spans="1:14" x14ac:dyDescent="0.25">
      <c r="A37" s="17" t="s">
        <v>63</v>
      </c>
      <c r="B37" s="18" t="s">
        <v>66</v>
      </c>
      <c r="C37" s="19"/>
      <c r="D37" s="18"/>
      <c r="E37" s="19"/>
      <c r="F37" s="18"/>
      <c r="G37" s="19"/>
      <c r="I37" s="14">
        <v>1</v>
      </c>
      <c r="J37" s="20">
        <v>0.96</v>
      </c>
      <c r="K37" s="14">
        <v>1</v>
      </c>
      <c r="L37" s="20">
        <v>0.96</v>
      </c>
      <c r="M37" s="18"/>
      <c r="N37" s="19"/>
    </row>
    <row r="38" spans="1:14" x14ac:dyDescent="0.25">
      <c r="A38" s="16" t="s">
        <v>32</v>
      </c>
      <c r="B38" s="14">
        <f>FSS99_600</f>
        <v>0.98</v>
      </c>
      <c r="C38" s="15"/>
      <c r="D38" s="14">
        <f>0.995*0.995</f>
        <v>0.99002500000000004</v>
      </c>
      <c r="E38" s="15"/>
      <c r="F38" s="18"/>
      <c r="G38" s="19"/>
      <c r="I38" s="14">
        <f>FSS99_600</f>
        <v>0.98</v>
      </c>
      <c r="J38" s="15"/>
      <c r="K38" s="14">
        <f>FSS99_600</f>
        <v>0.98</v>
      </c>
      <c r="L38" s="15"/>
      <c r="M38" s="18"/>
      <c r="N38" s="19"/>
    </row>
    <row r="39" spans="1:14" x14ac:dyDescent="0.25">
      <c r="A39" s="16" t="s">
        <v>33</v>
      </c>
      <c r="B39" s="14">
        <v>1</v>
      </c>
      <c r="C39" s="15">
        <v>1</v>
      </c>
      <c r="D39" s="14"/>
      <c r="E39" s="15"/>
      <c r="F39" s="18"/>
      <c r="G39" s="19"/>
      <c r="I39" s="14">
        <v>1</v>
      </c>
      <c r="J39" s="15">
        <v>1</v>
      </c>
      <c r="K39" s="14">
        <v>1</v>
      </c>
      <c r="L39" s="15">
        <v>1</v>
      </c>
      <c r="M39" s="18"/>
      <c r="N39" s="19"/>
    </row>
    <row r="40" spans="1:14" x14ac:dyDescent="0.25">
      <c r="A40" s="16" t="s">
        <v>34</v>
      </c>
      <c r="B40" s="14">
        <f>FSS99_600</f>
        <v>0.98</v>
      </c>
      <c r="C40" s="15"/>
      <c r="D40" s="14"/>
      <c r="E40" s="15"/>
      <c r="F40" s="18"/>
      <c r="G40" s="19"/>
      <c r="I40" s="14">
        <f>FSS99_600</f>
        <v>0.98</v>
      </c>
      <c r="J40" s="15"/>
      <c r="K40" s="14">
        <f>FSS99_600</f>
        <v>0.98</v>
      </c>
      <c r="L40" s="15"/>
      <c r="M40" s="18"/>
      <c r="N40" s="19"/>
    </row>
    <row r="41" spans="1:14" x14ac:dyDescent="0.25">
      <c r="A41" s="16" t="s">
        <v>35</v>
      </c>
      <c r="B41" s="14">
        <f>Color_filter</f>
        <v>0.9</v>
      </c>
      <c r="C41" s="15"/>
      <c r="D41" s="14"/>
      <c r="E41" s="15"/>
      <c r="F41" s="18"/>
      <c r="G41" s="19"/>
      <c r="I41" s="14">
        <f>Color_filter</f>
        <v>0.9</v>
      </c>
      <c r="J41" s="15"/>
      <c r="K41" s="14">
        <f>Color_filter</f>
        <v>0.9</v>
      </c>
      <c r="L41" s="15"/>
      <c r="M41" s="18"/>
      <c r="N41" s="19"/>
    </row>
    <row r="42" spans="1:14" x14ac:dyDescent="0.25">
      <c r="A42" s="16" t="s">
        <v>36</v>
      </c>
      <c r="B42" s="14">
        <f>FSS99_600</f>
        <v>0.98</v>
      </c>
      <c r="C42" s="15"/>
      <c r="D42" s="14"/>
      <c r="E42" s="15"/>
      <c r="F42" s="18"/>
      <c r="G42" s="19"/>
      <c r="I42" s="14">
        <f>FSS99_600</f>
        <v>0.98</v>
      </c>
      <c r="J42" s="15"/>
      <c r="K42" s="14">
        <f>FSS99_600</f>
        <v>0.98</v>
      </c>
      <c r="L42" s="15"/>
      <c r="M42" s="18"/>
      <c r="N42" s="19"/>
    </row>
    <row r="43" spans="1:14" x14ac:dyDescent="0.25">
      <c r="A43" s="16" t="s">
        <v>67</v>
      </c>
      <c r="B43" s="23">
        <f>Polarizer*BBARx2</f>
        <v>0.48014999999999997</v>
      </c>
      <c r="C43" s="15"/>
      <c r="D43" s="18"/>
      <c r="E43" s="19"/>
      <c r="F43" s="18"/>
      <c r="G43" s="19"/>
      <c r="I43" s="23">
        <v>1</v>
      </c>
      <c r="J43" s="15"/>
      <c r="K43" s="18"/>
      <c r="L43" s="19"/>
      <c r="M43" s="18"/>
      <c r="N43" s="19"/>
    </row>
    <row r="44" spans="1:14" x14ac:dyDescent="0.25">
      <c r="A44" s="16" t="s">
        <v>85</v>
      </c>
      <c r="B44" s="14">
        <f>FSS99_600</f>
        <v>0.98</v>
      </c>
      <c r="C44" s="15"/>
      <c r="D44" s="18"/>
      <c r="E44" s="19"/>
      <c r="F44" s="18"/>
      <c r="G44" s="19"/>
      <c r="I44" s="14">
        <f>FSS99_600</f>
        <v>0.98</v>
      </c>
      <c r="J44" s="15"/>
      <c r="K44" s="18"/>
      <c r="L44" s="19"/>
      <c r="M44" s="18"/>
      <c r="N44" s="19"/>
    </row>
    <row r="45" spans="1:14" x14ac:dyDescent="0.25">
      <c r="A45" s="16" t="s">
        <v>37</v>
      </c>
      <c r="B45" s="14" t="s">
        <v>66</v>
      </c>
      <c r="C45" s="15"/>
      <c r="D45" s="18"/>
      <c r="E45" s="19"/>
      <c r="F45" s="18"/>
      <c r="G45" s="19"/>
      <c r="I45" s="14" t="s">
        <v>66</v>
      </c>
      <c r="J45" s="15"/>
      <c r="K45" s="18"/>
      <c r="L45" s="19"/>
      <c r="M45" s="18"/>
      <c r="N45" s="19"/>
    </row>
    <row r="46" spans="1:14" x14ac:dyDescent="0.25">
      <c r="A46" s="16" t="s">
        <v>45</v>
      </c>
      <c r="B46" s="18"/>
      <c r="C46" s="19"/>
      <c r="D46" s="14"/>
      <c r="E46" s="15"/>
      <c r="F46" s="18"/>
      <c r="G46" s="19"/>
      <c r="I46" s="18"/>
      <c r="J46" s="19"/>
      <c r="K46" s="14">
        <f>FSS99_600</f>
        <v>0.98</v>
      </c>
      <c r="L46" s="15"/>
      <c r="M46" s="18"/>
      <c r="N46" s="19"/>
    </row>
    <row r="47" spans="1:14" x14ac:dyDescent="0.25">
      <c r="A47" s="16" t="s">
        <v>47</v>
      </c>
      <c r="B47" s="18"/>
      <c r="C47" s="19"/>
      <c r="D47" s="14"/>
      <c r="E47" s="15"/>
      <c r="F47" s="18"/>
      <c r="G47" s="19"/>
      <c r="I47" s="18"/>
      <c r="J47" s="19"/>
      <c r="K47" s="14">
        <f>FSS99_600</f>
        <v>0.98</v>
      </c>
      <c r="L47" s="15"/>
      <c r="M47" s="18"/>
      <c r="N47" s="19"/>
    </row>
    <row r="48" spans="1:14" x14ac:dyDescent="0.25">
      <c r="A48" s="16" t="s">
        <v>48</v>
      </c>
      <c r="B48" s="18"/>
      <c r="C48" s="19"/>
      <c r="D48" s="14"/>
      <c r="E48" s="15"/>
      <c r="F48" s="18"/>
      <c r="G48" s="19"/>
      <c r="I48" s="18"/>
      <c r="J48" s="19"/>
      <c r="K48" s="14">
        <f>FSS99_600</f>
        <v>0.98</v>
      </c>
      <c r="L48" s="15"/>
      <c r="M48" s="18"/>
      <c r="N48" s="19"/>
    </row>
    <row r="49" spans="1:14" x14ac:dyDescent="0.25">
      <c r="A49" s="16" t="s">
        <v>46</v>
      </c>
      <c r="B49" s="18"/>
      <c r="C49" s="19"/>
      <c r="D49" s="14"/>
      <c r="E49" s="15"/>
      <c r="F49" s="18"/>
      <c r="G49" s="19"/>
      <c r="I49" s="18"/>
      <c r="J49" s="19"/>
      <c r="K49" s="14">
        <f>FSS99_600</f>
        <v>0.98</v>
      </c>
      <c r="L49" s="15"/>
      <c r="M49" s="18"/>
      <c r="N49" s="19"/>
    </row>
    <row r="50" spans="1:14" x14ac:dyDescent="0.25">
      <c r="A50" s="16" t="s">
        <v>50</v>
      </c>
      <c r="B50" s="18"/>
      <c r="C50" s="19"/>
      <c r="D50" s="14"/>
      <c r="E50" s="15"/>
      <c r="F50" s="18"/>
      <c r="G50" s="19"/>
      <c r="I50" s="18"/>
      <c r="J50" s="19"/>
      <c r="K50" s="14">
        <f>BBARx2</f>
        <v>0.99</v>
      </c>
      <c r="L50" s="15"/>
      <c r="M50" s="18"/>
      <c r="N50" s="19"/>
    </row>
    <row r="51" spans="1:14" x14ac:dyDescent="0.25">
      <c r="A51" s="16" t="s">
        <v>51</v>
      </c>
      <c r="B51" s="18"/>
      <c r="C51" s="19"/>
      <c r="D51" s="14"/>
      <c r="E51" s="15"/>
      <c r="F51" s="18"/>
      <c r="G51" s="19"/>
      <c r="I51" s="18"/>
      <c r="J51" s="19"/>
      <c r="K51" s="14">
        <v>1</v>
      </c>
      <c r="L51" s="15"/>
      <c r="M51" s="18"/>
      <c r="N51" s="19"/>
    </row>
    <row r="52" spans="1:14" x14ac:dyDescent="0.25">
      <c r="A52" s="16" t="s">
        <v>52</v>
      </c>
      <c r="B52" s="18"/>
      <c r="C52" s="19"/>
      <c r="D52" s="14"/>
      <c r="E52" s="15"/>
      <c r="F52" s="18"/>
      <c r="G52" s="19"/>
      <c r="I52" s="18"/>
      <c r="J52" s="19"/>
      <c r="K52" s="14">
        <f>BBARx2</f>
        <v>0.99</v>
      </c>
      <c r="L52" s="15"/>
      <c r="M52" s="18"/>
      <c r="N52" s="19"/>
    </row>
    <row r="53" spans="1:14" x14ac:dyDescent="0.25">
      <c r="A53" s="16" t="s">
        <v>53</v>
      </c>
      <c r="B53" s="18"/>
      <c r="C53" s="19"/>
      <c r="D53" s="14"/>
      <c r="E53" s="15"/>
      <c r="F53" s="18"/>
      <c r="G53" s="19"/>
      <c r="I53" s="18"/>
      <c r="J53" s="19"/>
      <c r="K53" s="14">
        <f>BBARx2</f>
        <v>0.99</v>
      </c>
      <c r="L53" s="15"/>
      <c r="M53" s="18"/>
      <c r="N53" s="19"/>
    </row>
    <row r="54" spans="1:14" x14ac:dyDescent="0.25">
      <c r="A54" s="16" t="s">
        <v>54</v>
      </c>
      <c r="B54" s="18"/>
      <c r="C54" s="19"/>
      <c r="D54" s="14"/>
      <c r="E54" s="15"/>
      <c r="F54" s="18"/>
      <c r="G54" s="19"/>
      <c r="I54" s="18"/>
      <c r="J54" s="19"/>
      <c r="K54" s="14">
        <f>BBARx2</f>
        <v>0.99</v>
      </c>
      <c r="L54" s="15"/>
      <c r="M54" s="18"/>
      <c r="N54" s="19"/>
    </row>
    <row r="55" spans="1:14" x14ac:dyDescent="0.25">
      <c r="A55" s="16" t="s">
        <v>55</v>
      </c>
      <c r="B55" s="18"/>
      <c r="C55" s="19"/>
      <c r="D55" s="14"/>
      <c r="E55" s="15"/>
      <c r="F55" s="18"/>
      <c r="G55" s="19"/>
      <c r="I55" s="18"/>
      <c r="J55" s="19"/>
      <c r="K55" s="14">
        <f>BBARx2</f>
        <v>0.99</v>
      </c>
      <c r="L55" s="15"/>
      <c r="M55" s="18"/>
      <c r="N55" s="19"/>
    </row>
    <row r="56" spans="1:14" x14ac:dyDescent="0.25">
      <c r="A56" s="16" t="s">
        <v>49</v>
      </c>
      <c r="B56" s="18"/>
      <c r="C56" s="19"/>
      <c r="D56" s="14"/>
      <c r="E56" s="15"/>
      <c r="F56" s="18"/>
      <c r="G56" s="19"/>
      <c r="I56" s="18"/>
      <c r="J56" s="19"/>
      <c r="K56" s="14">
        <f>FSS99_600</f>
        <v>0.98</v>
      </c>
      <c r="L56" s="15"/>
      <c r="M56" s="18"/>
      <c r="N56" s="19"/>
    </row>
    <row r="57" spans="1:14" x14ac:dyDescent="0.25">
      <c r="A57" s="24" t="s">
        <v>64</v>
      </c>
      <c r="B57" s="18"/>
      <c r="C57" s="19"/>
      <c r="D57" s="14"/>
      <c r="E57" s="15"/>
      <c r="F57" s="18"/>
      <c r="G57" s="19"/>
      <c r="I57" s="18"/>
      <c r="J57" s="19"/>
      <c r="K57" s="14" t="s">
        <v>66</v>
      </c>
      <c r="L57" s="15"/>
      <c r="M57" s="18"/>
      <c r="N57" s="19"/>
    </row>
    <row r="58" spans="1:14" x14ac:dyDescent="0.25">
      <c r="A58" s="16" t="s">
        <v>42</v>
      </c>
      <c r="B58" s="18"/>
      <c r="C58" s="19"/>
      <c r="D58" s="18"/>
      <c r="E58" s="19"/>
      <c r="F58" s="14">
        <f>BBARx2</f>
        <v>0.99</v>
      </c>
      <c r="G58" s="15"/>
      <c r="I58" s="18"/>
      <c r="J58" s="19"/>
      <c r="K58" s="18"/>
      <c r="L58" s="19"/>
      <c r="M58" s="14">
        <f>BBARx2</f>
        <v>0.99</v>
      </c>
      <c r="N58" s="15"/>
    </row>
    <row r="59" spans="1:14" x14ac:dyDescent="0.25">
      <c r="A59" s="16" t="s">
        <v>43</v>
      </c>
      <c r="B59" s="18"/>
      <c r="C59" s="19"/>
      <c r="D59" s="18"/>
      <c r="E59" s="19"/>
      <c r="F59" s="14">
        <f>BBARx2</f>
        <v>0.99</v>
      </c>
      <c r="G59" s="15"/>
      <c r="I59" s="18"/>
      <c r="J59" s="19"/>
      <c r="K59" s="18"/>
      <c r="L59" s="19"/>
      <c r="M59" s="14">
        <f>BBARx2</f>
        <v>0.99</v>
      </c>
      <c r="N59" s="15"/>
    </row>
    <row r="60" spans="1:14" x14ac:dyDescent="0.25">
      <c r="A60" s="16" t="s">
        <v>44</v>
      </c>
      <c r="B60" s="18"/>
      <c r="C60" s="19"/>
      <c r="D60" s="18"/>
      <c r="E60" s="19"/>
      <c r="F60" s="14">
        <f>BBARx2</f>
        <v>0.99</v>
      </c>
      <c r="G60" s="15"/>
      <c r="I60" s="18"/>
      <c r="J60" s="19"/>
      <c r="K60" s="18"/>
      <c r="L60" s="19"/>
      <c r="M60" s="14">
        <f>BBARx2</f>
        <v>0.99</v>
      </c>
      <c r="N60" s="15"/>
    </row>
    <row r="61" spans="1:14" x14ac:dyDescent="0.25">
      <c r="A61" s="16" t="s">
        <v>65</v>
      </c>
      <c r="B61" s="18"/>
      <c r="C61" s="19"/>
      <c r="D61" s="18"/>
      <c r="E61" s="19"/>
      <c r="F61" s="14" t="s">
        <v>66</v>
      </c>
      <c r="G61" s="15"/>
      <c r="I61" s="18"/>
      <c r="J61" s="19"/>
      <c r="K61" s="18"/>
      <c r="L61" s="19"/>
      <c r="M61" s="14" t="s">
        <v>66</v>
      </c>
      <c r="N61" s="15"/>
    </row>
    <row r="62" spans="1:14" x14ac:dyDescent="0.25">
      <c r="A62" s="35" t="s">
        <v>80</v>
      </c>
      <c r="B62" s="14"/>
      <c r="C62" s="15"/>
      <c r="D62" s="14"/>
      <c r="E62" s="15"/>
      <c r="F62" s="14"/>
      <c r="G62" s="15"/>
      <c r="I62" s="14"/>
      <c r="J62" s="15"/>
      <c r="K62" s="14"/>
      <c r="L62" s="15"/>
      <c r="M62" s="14"/>
      <c r="N62" s="15"/>
    </row>
    <row r="63" spans="1:14" x14ac:dyDescent="0.25">
      <c r="A63" s="25" t="s">
        <v>69</v>
      </c>
      <c r="B63" s="26">
        <f>PRODUCT(B$11:B$29)*PRODUCT(B$35:B$45)*B$30*B$32*B$33</f>
        <v>0.21808634797475954</v>
      </c>
      <c r="C63" s="27">
        <f>PRODUCT(C9:C60)</f>
        <v>0.34316999999999998</v>
      </c>
      <c r="D63" s="26"/>
      <c r="E63" s="27"/>
      <c r="F63" s="26">
        <f>PRODUCT(F$11:F$29)*PRODUCT(F$58:F$61)*F$30*F$32*F$33</f>
        <v>0.32832223721985565</v>
      </c>
      <c r="G63" s="28">
        <f>PRODUCT(G11:G34)</f>
        <v>0.83699999999999997</v>
      </c>
      <c r="I63" s="26">
        <f>PRODUCT(I$11:I$29)*PRODUCT(I$35:I$45)*I$31*I$32*I$34</f>
        <v>0.42176143224169149</v>
      </c>
      <c r="J63" s="27">
        <f>PRODUCT(J11:J62)</f>
        <v>0.21695039999999999</v>
      </c>
      <c r="K63" s="26">
        <f>PRODUCT(K$11:K$29)*PRODUCT(K$35:K$35)*PRODUCT(K$38:K$42)*PRODUCT(K$46:K$57)*K$31*K$32*K$34*K$37</f>
        <v>0.37369040296976191</v>
      </c>
      <c r="L63" s="27">
        <f>PRODUCT(L11:L62)</f>
        <v>0.21695039999999999</v>
      </c>
      <c r="M63" s="26">
        <f>PRODUCT(M$11:M$29)*PRODUCT(M$58:M$61)*M$31*M$32*M$34</f>
        <v>0.46238715075129677</v>
      </c>
      <c r="N63" s="28">
        <f>PRODUCT(N11:N34)</f>
        <v>0.112995</v>
      </c>
    </row>
    <row r="64" spans="1:14" x14ac:dyDescent="0.25">
      <c r="A64" s="29" t="s">
        <v>70</v>
      </c>
      <c r="B64" s="45">
        <f>B63*C63</f>
        <v>7.4840692034498224E-2</v>
      </c>
      <c r="C64" s="46"/>
      <c r="D64" s="45"/>
      <c r="E64" s="46"/>
      <c r="F64" s="45">
        <f>F63*G63</f>
        <v>0.27480571255301917</v>
      </c>
      <c r="G64" s="46"/>
      <c r="I64" s="45">
        <f>I63*J63</f>
        <v>9.1501311429407858E-2</v>
      </c>
      <c r="J64" s="46"/>
      <c r="K64" s="45">
        <f>K63*L63</f>
        <v>8.1072282400451029E-2</v>
      </c>
      <c r="L64" s="46"/>
      <c r="M64" s="45">
        <f>M63*N63</f>
        <v>5.2247436099142779E-2</v>
      </c>
      <c r="N64" s="46"/>
    </row>
    <row r="66" spans="1:14" x14ac:dyDescent="0.25">
      <c r="A66" s="1" t="s">
        <v>79</v>
      </c>
    </row>
    <row r="67" spans="1:14" x14ac:dyDescent="0.25">
      <c r="A67" s="25" t="s">
        <v>69</v>
      </c>
      <c r="B67" s="26">
        <f>B63-B63*0.1</f>
        <v>0.1962777131772836</v>
      </c>
      <c r="C67" s="27">
        <v>0.34316999999999998</v>
      </c>
      <c r="D67" s="26"/>
      <c r="E67" s="27"/>
      <c r="F67" s="26">
        <f>F63-F63*0.1</f>
        <v>0.29549001349787007</v>
      </c>
      <c r="G67" s="28">
        <v>0.83699999999999997</v>
      </c>
      <c r="I67" s="26">
        <f>I63-I63*0.1</f>
        <v>0.37958528901752231</v>
      </c>
      <c r="J67" s="27">
        <v>0.21695039999999999</v>
      </c>
      <c r="K67" s="26">
        <f>K63-K63*0.1</f>
        <v>0.33632136267278573</v>
      </c>
      <c r="L67" s="27">
        <v>0.21695039999999999</v>
      </c>
      <c r="M67" s="26">
        <f>M63-M63*0.1</f>
        <v>0.41614843567616711</v>
      </c>
      <c r="N67" s="28">
        <v>0.22599</v>
      </c>
    </row>
    <row r="68" spans="1:14" x14ac:dyDescent="0.25">
      <c r="A68" s="29" t="s">
        <v>70</v>
      </c>
      <c r="B68" s="45">
        <f>B67*C67</f>
        <v>6.7356622831048402E-2</v>
      </c>
      <c r="C68" s="46"/>
      <c r="D68" s="45"/>
      <c r="E68" s="46"/>
      <c r="F68" s="45">
        <f>F67*G67</f>
        <v>0.24732514129771724</v>
      </c>
      <c r="G68" s="46"/>
      <c r="I68" s="45">
        <f>I67*J67</f>
        <v>8.2351180286467068E-2</v>
      </c>
      <c r="J68" s="46"/>
      <c r="K68" s="45">
        <f>K67*L67</f>
        <v>7.2965054160405926E-2</v>
      </c>
      <c r="L68" s="46"/>
      <c r="M68" s="45">
        <f>M67*N67</f>
        <v>9.4045384978457006E-2</v>
      </c>
      <c r="N68" s="46"/>
    </row>
    <row r="70" spans="1:14" x14ac:dyDescent="0.25"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 spans="1:14" x14ac:dyDescent="0.25"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</row>
  </sheetData>
  <mergeCells count="20">
    <mergeCell ref="M68:N68"/>
    <mergeCell ref="B64:C64"/>
    <mergeCell ref="D64:E64"/>
    <mergeCell ref="F64:G64"/>
    <mergeCell ref="I64:J64"/>
    <mergeCell ref="K64:L64"/>
    <mergeCell ref="M64:N64"/>
    <mergeCell ref="B68:C68"/>
    <mergeCell ref="D68:E68"/>
    <mergeCell ref="F68:G68"/>
    <mergeCell ref="I68:J68"/>
    <mergeCell ref="K68:L68"/>
    <mergeCell ref="B8:G8"/>
    <mergeCell ref="I8:N8"/>
    <mergeCell ref="B9:C9"/>
    <mergeCell ref="D9:E9"/>
    <mergeCell ref="F9:G9"/>
    <mergeCell ref="I9:J9"/>
    <mergeCell ref="K9:L9"/>
    <mergeCell ref="M9:N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zoomScale="90" zoomScaleNormal="90" workbookViewId="0">
      <selection activeCell="M2" sqref="M2"/>
    </sheetView>
  </sheetViews>
  <sheetFormatPr defaultColWidth="11" defaultRowHeight="15.75" x14ac:dyDescent="0.25"/>
  <sheetData>
    <row r="1" spans="1:13" x14ac:dyDescent="0.25">
      <c r="A1" t="s">
        <v>98</v>
      </c>
      <c r="M1" t="s">
        <v>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Transmission (Wave)</vt:lpstr>
      <vt:lpstr>Design</vt:lpstr>
      <vt:lpstr>550-600</vt:lpstr>
      <vt:lpstr>Coatings</vt:lpstr>
      <vt:lpstr>Al</vt:lpstr>
      <vt:lpstr>BBARx2</vt:lpstr>
      <vt:lpstr>Color_filter</vt:lpstr>
      <vt:lpstr>FSS99_600</vt:lpstr>
      <vt:lpstr>HRC</vt:lpstr>
      <vt:lpstr>HRC_R</vt:lpstr>
      <vt:lpstr>Polarizer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Nemati, Bijan (383B)</cp:lastModifiedBy>
  <dcterms:created xsi:type="dcterms:W3CDTF">2014-06-02T16:19:10Z</dcterms:created>
  <dcterms:modified xsi:type="dcterms:W3CDTF">2016-05-28T00:13:48Z</dcterms:modified>
</cp:coreProperties>
</file>