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autoCompressPictures="0" defaultThemeVersion="124226"/>
  <mc:AlternateContent xmlns:mc="http://schemas.openxmlformats.org/markup-compatibility/2006">
    <mc:Choice Requires="x15">
      <x15ac:absPath xmlns:x15ac="http://schemas.microsoft.com/office/spreadsheetml/2010/11/ac" url="C:\Users\Bijan\Desktop\SNR\Brightness Dependent Error Budget\"/>
    </mc:Choice>
  </mc:AlternateContent>
  <bookViews>
    <workbookView xWindow="0" yWindow="0" windowWidth="38400" windowHeight="17610" tabRatio="410"/>
  </bookViews>
  <sheets>
    <sheet name="Sheet1" sheetId="9" r:id="rId1"/>
    <sheet name="CGI L3 Requirements Table" sheetId="1" state="hidden" r:id="rId2"/>
    <sheet name="Calculation_OBS" sheetId="5" state="hidden" r:id="rId3"/>
    <sheet name="Calculation_WF" sheetId="6" state="hidden" r:id="rId4"/>
    <sheet name="Reorganization" sheetId="4" state="hidden" r:id="rId5"/>
    <sheet name="PayloadRequirements" sheetId="2" state="hidden" r:id="rId6"/>
  </sheets>
  <definedNames>
    <definedName name="am_">deg/60</definedName>
    <definedName name="as_">deg/3600</definedName>
    <definedName name="deg">RADIANS(1)</definedName>
    <definedName name="mas_">as_/1000</definedName>
    <definedName name="mrad">0.001</definedName>
    <definedName name="nrad">0.000000001</definedName>
    <definedName name="urad">0.000001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28" i="9" l="1"/>
  <c r="C17" i="9"/>
  <c r="C6" i="9"/>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C4" i="6"/>
  <c r="C3" i="6"/>
  <c r="C20" i="5"/>
  <c r="C21" i="5" s="1"/>
  <c r="C24" i="5" s="1"/>
  <c r="C25" i="5" s="1"/>
  <c r="C26" i="5" s="1"/>
  <c r="C19" i="5"/>
  <c r="C22" i="5" s="1"/>
  <c r="C23" i="5"/>
  <c r="C4" i="5"/>
  <c r="C3" i="4"/>
  <c r="C22" i="4"/>
  <c r="C5" i="4"/>
  <c r="C10" i="4"/>
  <c r="C27" i="4" s="1"/>
  <c r="C28" i="4" s="1"/>
  <c r="C15" i="4"/>
  <c r="C23" i="4" s="1"/>
  <c r="C26" i="4" s="1"/>
  <c r="C32" i="4"/>
  <c r="C30" i="4"/>
  <c r="C33" i="4" s="1"/>
  <c r="C17" i="4"/>
  <c r="C40" i="4"/>
  <c r="C27" i="5"/>
  <c r="C3" i="5"/>
  <c r="C34" i="4"/>
</calcChain>
</file>

<file path=xl/sharedStrings.xml><?xml version="1.0" encoding="utf-8"?>
<sst xmlns="http://schemas.openxmlformats.org/spreadsheetml/2006/main" count="792" uniqueCount="346">
  <si>
    <t>Statement</t>
  </si>
  <si>
    <t>Parameter</t>
  </si>
  <si>
    <t>Threshold</t>
  </si>
  <si>
    <t>Objective</t>
  </si>
  <si>
    <t>Tolerance</t>
  </si>
  <si>
    <t>Units</t>
  </si>
  <si>
    <t>Justification / Rationale</t>
  </si>
  <si>
    <t>Verification Method</t>
  </si>
  <si>
    <t>Verification Status</t>
  </si>
  <si>
    <t>Test Document</t>
  </si>
  <si>
    <t>Test Performed by</t>
  </si>
  <si>
    <t>Anomalies</t>
  </si>
  <si>
    <t>Anomaly Resolution</t>
  </si>
  <si>
    <t>Problem Failure Report</t>
  </si>
  <si>
    <t>Validation Method</t>
  </si>
  <si>
    <t>Validation Action</t>
  </si>
  <si>
    <t>Validation Status</t>
  </si>
  <si>
    <t>WBS Task</t>
  </si>
  <si>
    <t>Notes</t>
  </si>
  <si>
    <t>Pointing Knowledge</t>
  </si>
  <si>
    <t>Field of View</t>
  </si>
  <si>
    <t>WF Measurement</t>
  </si>
  <si>
    <t>WF Correction - Magnitude</t>
  </si>
  <si>
    <t>Access Time</t>
  </si>
  <si>
    <t>Photon flux from star</t>
  </si>
  <si>
    <t>WFS measurement speed</t>
  </si>
  <si>
    <t>Number of iterations needed</t>
  </si>
  <si>
    <t>nm</t>
  </si>
  <si>
    <t>seconds</t>
  </si>
  <si>
    <t>deg</t>
  </si>
  <si>
    <t>arcmin/s</t>
  </si>
  <si>
    <t>WF Convergence Time</t>
  </si>
  <si>
    <t>Driven by access time and frequency of aberrations (assuming static for now)</t>
  </si>
  <si>
    <t>Comes from access analysis based on orbit and satellite slew rate</t>
  </si>
  <si>
    <t>Aperture Size</t>
  </si>
  <si>
    <t>Mirror width</t>
  </si>
  <si>
    <t>Number of mirror actuators</t>
  </si>
  <si>
    <t>Actuator stroke</t>
  </si>
  <si>
    <t>um</t>
  </si>
  <si>
    <t>mm</t>
  </si>
  <si>
    <t>#</t>
  </si>
  <si>
    <t>cm</t>
  </si>
  <si>
    <t>Based on expected rms aberrations</t>
  </si>
  <si>
    <t>Tip Tilt Correction</t>
  </si>
  <si>
    <t>Based on field of view and pointing error</t>
  </si>
  <si>
    <t>Based on plate scale and exposure time</t>
  </si>
  <si>
    <t>Effective Telescope Focal Length</t>
  </si>
  <si>
    <t xml:space="preserve">Nominally 10% of desired wavefront correction </t>
  </si>
  <si>
    <t>Requirement based on desired level of demonstration</t>
  </si>
  <si>
    <t>How Determined?</t>
  </si>
  <si>
    <t>User input</t>
  </si>
  <si>
    <t>Based on optical system</t>
  </si>
  <si>
    <t>Requirement</t>
  </si>
  <si>
    <t>Calculated requirement</t>
  </si>
  <si>
    <t>Maximum Slew Rate</t>
  </si>
  <si>
    <t>Detector pixel size</t>
  </si>
  <si>
    <t xml:space="preserve">Detector quantum efficiency  </t>
  </si>
  <si>
    <t>From datasheet, wavelength-dependent</t>
  </si>
  <si>
    <t>From datasheet</t>
  </si>
  <si>
    <t>photons/s/m^2</t>
  </si>
  <si>
    <t>um^2</t>
  </si>
  <si>
    <t>Driven by observation time, pixel size, and required number of photons</t>
  </si>
  <si>
    <t>Signal to noise ratio</t>
  </si>
  <si>
    <t>Driven by detection</t>
  </si>
  <si>
    <t>Exposure time</t>
  </si>
  <si>
    <t>Driven by number of iterations required and overall access time to star</t>
  </si>
  <si>
    <t>Driven by detector readout</t>
  </si>
  <si>
    <t>Driven by detector QE, SNR, integration time, expected noise</t>
  </si>
  <si>
    <t># Photons/pixel needed for wfs measurement</t>
  </si>
  <si>
    <t>Driven by photon flux at observation wavelength</t>
  </si>
  <si>
    <t>Observation wavelength</t>
  </si>
  <si>
    <t>Detector resolution</t>
  </si>
  <si>
    <t>720 x 1024</t>
  </si>
  <si>
    <t># pixels</t>
  </si>
  <si>
    <t>Notes/Comments</t>
  </si>
  <si>
    <t>Future implementation:
Calculated, Driven by highest mode correction</t>
  </si>
  <si>
    <t>System Requirements</t>
  </si>
  <si>
    <t>Spacecraft Requirements</t>
  </si>
  <si>
    <t>Optical Requirements</t>
  </si>
  <si>
    <t>Wavefront Sensor</t>
  </si>
  <si>
    <t xml:space="preserve">Detector </t>
  </si>
  <si>
    <t xml:space="preserve">Active Mirror </t>
  </si>
  <si>
    <t>Pointing stability</t>
  </si>
  <si>
    <t>Based on ADCS system limitations</t>
  </si>
  <si>
    <t>Either set this as a requirement
OR
Calculate it based on photon collection</t>
  </si>
  <si>
    <t>Detector read noise</t>
  </si>
  <si>
    <t>%</t>
  </si>
  <si>
    <t>n/a</t>
  </si>
  <si>
    <t>photons/s</t>
  </si>
  <si>
    <t>Max slew rate</t>
  </si>
  <si>
    <t>arcmin</t>
  </si>
  <si>
    <t>Star luminosity</t>
  </si>
  <si>
    <t>Calculated</t>
  </si>
  <si>
    <t>Given</t>
  </si>
  <si>
    <t>Calculated parameter</t>
  </si>
  <si>
    <t>Top-Level (Given)</t>
  </si>
  <si>
    <t>Minimum Star Brightness</t>
  </si>
  <si>
    <t>Size of observation zone</t>
  </si>
  <si>
    <t>Low-Level (Calculated)</t>
  </si>
  <si>
    <t>Detector number of pixels</t>
  </si>
  <si>
    <t>Detector spectral response</t>
  </si>
  <si>
    <t>Other</t>
  </si>
  <si>
    <t>Plate Scale</t>
  </si>
  <si>
    <t>arcsec/pixel</t>
  </si>
  <si>
    <t>System throughput</t>
  </si>
  <si>
    <t>User Input</t>
  </si>
  <si>
    <t>W</t>
  </si>
  <si>
    <t>Star photon flux</t>
  </si>
  <si>
    <t>Calculated based on star luminosity</t>
  </si>
  <si>
    <t>Desired observation zone</t>
  </si>
  <si>
    <t>Telescope Field of View</t>
  </si>
  <si>
    <t xml:space="preserve">Driven by sky observation </t>
  </si>
  <si>
    <t>Detector dark noise</t>
  </si>
  <si>
    <t>electrons/s</t>
  </si>
  <si>
    <t>Input</t>
  </si>
  <si>
    <t>Calculated based on exposure time and plate scale</t>
  </si>
  <si>
    <t>Aperture Diameter</t>
  </si>
  <si>
    <t>Telescope F#</t>
  </si>
  <si>
    <t>Focal length</t>
  </si>
  <si>
    <t>Detector</t>
  </si>
  <si>
    <t>ADCS</t>
  </si>
  <si>
    <t>Telescope</t>
  </si>
  <si>
    <t>Classification</t>
  </si>
  <si>
    <t>Based on desired observation zone relative to nominal s/c position (initial pointing)</t>
  </si>
  <si>
    <t>Based on field of view</t>
  </si>
  <si>
    <t>Simulated</t>
  </si>
  <si>
    <t>A/W</t>
  </si>
  <si>
    <t>From spectral response and observation wavelength</t>
  </si>
  <si>
    <t xml:space="preserve">From </t>
  </si>
  <si>
    <t>Energy (wavelength)-dependent equation</t>
  </si>
  <si>
    <t>From aperture diameter and effective focal length</t>
  </si>
  <si>
    <t>Detector pixel size (one dimension)</t>
  </si>
  <si>
    <t>From aperture diameter, f/#, and pixel size</t>
  </si>
  <si>
    <t>Goal-seek analysis based on detector and exposure time</t>
  </si>
  <si>
    <t>photons/pixel</t>
  </si>
  <si>
    <t>Right now just assuming a value</t>
  </si>
  <si>
    <t>From Nyquist sampling based on diffraction limit</t>
  </si>
  <si>
    <t>Diffraction limit</t>
  </si>
  <si>
    <t>Based on optical components</t>
  </si>
  <si>
    <t>From Rayleigh criterion</t>
  </si>
  <si>
    <t>Desired angular resolution</t>
  </si>
  <si>
    <t>1% of field of view</t>
  </si>
  <si>
    <t>Goal seek analysis with detector info</t>
  </si>
  <si>
    <t>Driven by detector QE, SNR, noise, and integration time</t>
  </si>
  <si>
    <t>Either set this as a requirement
OR
Calculate it based on photon collection (implemented here)</t>
  </si>
  <si>
    <t>Right now just assuming a value 
(2x pointing knowledge)</t>
  </si>
  <si>
    <t>Based on star photon flux, required pixels per photon, and detector pixel size</t>
  </si>
  <si>
    <t>Mid-Level (Calculated/Input)</t>
  </si>
  <si>
    <t>Required photon flux from star</t>
  </si>
  <si>
    <t xml:space="preserve">Magnitude 1 star in visible band </t>
  </si>
  <si>
    <t>Minimum Star Photon Flux</t>
  </si>
  <si>
    <t>Mid-Level (Input)</t>
  </si>
  <si>
    <r>
      <rPr>
        <b/>
        <sz val="11"/>
        <color theme="3"/>
        <rFont val="Calibri"/>
        <family val="2"/>
        <scheme val="minor"/>
      </rPr>
      <t>Future implementation</t>
    </r>
    <r>
      <rPr>
        <sz val="11"/>
        <color theme="3"/>
        <rFont val="Calibri"/>
        <family val="2"/>
        <scheme val="minor"/>
      </rPr>
      <t>: based on Rayleigh criterion</t>
    </r>
  </si>
  <si>
    <r>
      <rPr>
        <b/>
        <sz val="11"/>
        <color theme="3"/>
        <rFont val="Calibri"/>
        <family val="2"/>
        <scheme val="minor"/>
      </rPr>
      <t>Future implementation:</t>
    </r>
    <r>
      <rPr>
        <sz val="11"/>
        <color theme="3"/>
        <rFont val="Calibri"/>
        <family val="2"/>
        <scheme val="minor"/>
      </rPr>
      <t xml:space="preserve"> calculated from spectral response and observation wavelength</t>
    </r>
  </si>
  <si>
    <t>Based on detector size and effective focal length</t>
  </si>
  <si>
    <t>Detector number of pixels (width)</t>
  </si>
  <si>
    <t>Detector number of pixels (height)</t>
  </si>
  <si>
    <t>Telescope Field of View (width)</t>
  </si>
  <si>
    <t>Telescope Field of View (height)</t>
  </si>
  <si>
    <t>Either set this as a requirement
OR
Calculate it (implemented here)</t>
  </si>
  <si>
    <r>
      <rPr>
        <b/>
        <sz val="11"/>
        <color theme="1"/>
        <rFont val="Calibri"/>
        <family val="2"/>
        <scheme val="minor"/>
      </rPr>
      <t>Goal-seek analysis</t>
    </r>
    <r>
      <rPr>
        <sz val="11"/>
        <color theme="1"/>
        <rFont val="Calibri"/>
        <family val="2"/>
        <scheme val="minor"/>
      </rPr>
      <t xml:space="preserve"> based on star photon flux</t>
    </r>
  </si>
  <si>
    <r>
      <rPr>
        <b/>
        <sz val="11"/>
        <color theme="1"/>
        <rFont val="Calibri"/>
        <family val="2"/>
        <scheme val="minor"/>
      </rPr>
      <t>Goal seek analysis</t>
    </r>
    <r>
      <rPr>
        <sz val="11"/>
        <color theme="1"/>
        <rFont val="Calibri"/>
        <family val="2"/>
        <scheme val="minor"/>
      </rPr>
      <t xml:space="preserve"> - value to modify based on desired SNR</t>
    </r>
  </si>
  <si>
    <t>Top-Level (Input)</t>
  </si>
  <si>
    <t>User requirement</t>
  </si>
  <si>
    <r>
      <rPr>
        <b/>
        <sz val="11"/>
        <color theme="3"/>
        <rFont val="Calibri"/>
        <family val="2"/>
        <scheme val="minor"/>
      </rPr>
      <t>Future implementation:</t>
    </r>
    <r>
      <rPr>
        <sz val="11"/>
        <color theme="3"/>
        <rFont val="Calibri"/>
        <family val="2"/>
        <scheme val="minor"/>
      </rPr>
      <t xml:space="preserve"> calculated from field of view based on pixel size</t>
    </r>
  </si>
  <si>
    <r>
      <rPr>
        <b/>
        <sz val="11"/>
        <color theme="3"/>
        <rFont val="Calibri"/>
        <family val="2"/>
        <scheme val="minor"/>
      </rPr>
      <t>Future implementation:</t>
    </r>
    <r>
      <rPr>
        <sz val="11"/>
        <color theme="3"/>
        <rFont val="Calibri"/>
        <family val="2"/>
        <scheme val="minor"/>
      </rPr>
      <t xml:space="preserve"> based on detector readout, photon count, or stability</t>
    </r>
  </si>
  <si>
    <t>Calculated based on photons per pixel required</t>
  </si>
  <si>
    <t>10% of pointing stability</t>
  </si>
  <si>
    <t>Based on pointing stability</t>
  </si>
  <si>
    <t>Acceptable rms centroid error</t>
  </si>
  <si>
    <t>Acceptable rms strehl error</t>
  </si>
  <si>
    <t>Inspection</t>
  </si>
  <si>
    <t>Analysis</t>
  </si>
  <si>
    <t>K</t>
  </si>
  <si>
    <t>D</t>
  </si>
  <si>
    <t>Science goals: number of targets --&gt; integration time --&gt; background fluxes</t>
  </si>
  <si>
    <t>Science goals: Detection floor --&gt; stability across chopping roll maneuver</t>
  </si>
  <si>
    <t>Science requirements -&gt; Number of planets/spectra in allocated time</t>
  </si>
  <si>
    <t>CGI shall have the ability to upload and implement new high and low order wavefront sensing, estimation, and control algorithms during mission operation.</t>
  </si>
  <si>
    <t xml:space="preserve">Science requirements -&gt; Number of planets/spectra in allocated time -&gt; limited </t>
  </si>
  <si>
    <t>X</t>
  </si>
  <si>
    <t>CGI shall have the ability to execute coronagraph calibration (other than initial on-orbit calibration) and science observations autonomously, once a target and operational scenario are uploaded to the observatory.</t>
  </si>
  <si>
    <t>troubleshooting capability -- risk reduction, opportunity for enhanced science yield</t>
  </si>
  <si>
    <t>Science goals (discovery, characterization)</t>
  </si>
  <si>
    <t>CGI shall have empty slots that allow moving all coronagraphic masks out of the optical beam train</t>
  </si>
  <si>
    <t>GO capability, calibration</t>
  </si>
  <si>
    <t xml:space="preserve">CGI shall have the ability to store and send to ground all science and engineering telemetry data acquired during calibrations and science observations including: imaging sensor, spectroscopy sensor, and low order wavefront sensor outputs, deformable mirror actuator voltages, and mechanisms' position telemetry. </t>
  </si>
  <si>
    <t>CGI REQ'T ID</t>
  </si>
  <si>
    <t>Comments</t>
  </si>
  <si>
    <t>Demonstration</t>
  </si>
  <si>
    <t>Test</t>
  </si>
  <si>
    <t>Test with OGSE simulating IRD requirements on ground to orbit wavefront change</t>
  </si>
  <si>
    <t>Test with OGSE simulating IRD requirements</t>
  </si>
  <si>
    <t>CGI shall be able to perform science observations for 6 years in orbit, with 1 year of active operation.</t>
  </si>
  <si>
    <t>Inspection, Test</t>
  </si>
  <si>
    <t>Test, Analysis</t>
  </si>
  <si>
    <t>Disc Science</t>
  </si>
  <si>
    <t>CGI in IFS mode shall have a 1.1 x 1.1 arcsec (5.3 x 5.3 µrad) field of view on the sky, without vignetting</t>
  </si>
  <si>
    <t>Mission constraint</t>
  </si>
  <si>
    <t>Defined as the ratio of photons reaching the imaging detector to photons that entered CGI</t>
  </si>
  <si>
    <t>Defined as the ratio of photons reaching the IFS detector to photons that entered CGI</t>
  </si>
  <si>
    <t>Technology demonstration, mission constraint</t>
  </si>
  <si>
    <t>CGI shall include an Integral Field Spectrograph (IFS) that operates across the wavelength range from 600-970 nm (TBR) to measure the spectrum with a resolution of 70+/-5 (TBR) in each pixel simultaneously, across three spectral passbands (TBR) shown in the table below</t>
  </si>
  <si>
    <t>SRD: spectral characterization of exoplanets</t>
  </si>
  <si>
    <t>CGI shall have imaging channel optical throughput &gt;20% (TBR) in 430-970 nm wavelength range with all coronagraphic masks moved out of the optical beam train</t>
  </si>
  <si>
    <t>CGI shall have IFS channel optical throughput &gt;10% (TBR) in 600-970 nm wavelength range with all coronagraphic masks moved out of the optical beam train</t>
  </si>
  <si>
    <t>Core throughput of IFS channel impacts science yield: planet spectral characterization.</t>
  </si>
  <si>
    <t>Optical throughput of IFS channel impacts science yield: planet spectral characterization. Impacts GO and strashade science yield.</t>
  </si>
  <si>
    <t xml:space="preserve">Core throughput of imaging channel impacts science yield: planet discovery and photometry. </t>
  </si>
  <si>
    <t>Optical throughput of imaging channel impacts science yield: planet discovery and photometry. Impacts GO and strashade science yield.</t>
  </si>
  <si>
    <t>CGI shall achieve raw contrast for target stars with m_v &lt;=7 for spectral bands and working angles described in the table below, in the presence of pointing jitter / drift and wavefront jitter / drift within the requirements defined in the CGI-Observatory interface requirements document (IRD).</t>
  </si>
  <si>
    <t>CGI shall achieve raw contrast stability on its target stars with m_v &lt;=7 for spectral bands and working angles described in the table below, in the presence of pointing jitter / drift and wavefront jitter / drift within the requirements defined in the CGI-Observatory interface requirements document (IRD).</t>
  </si>
  <si>
    <t>Science yield: planet spectral characterization</t>
  </si>
  <si>
    <t>Science goals (planet and disc characterization). Engineering: addresses polarization-dependent wavefront error.</t>
  </si>
  <si>
    <t>Science goals (multi-planet systems)</t>
  </si>
  <si>
    <t>CGI shall limit the data transferred to the spacecraft on the science data bus to TBD Gb over any 24 hour period.</t>
  </si>
  <si>
    <t>CGI shall have optical interface with the Optical Telescope Assembly as specified in the Optical Telescope Assembly-Spacecraft Interface Control Document (Document # xxxx)</t>
  </si>
  <si>
    <t>Higher optical wavefront stability, looser CGI alignment tolerances</t>
  </si>
  <si>
    <t>Science goals</t>
  </si>
  <si>
    <t>CGI shall demonstrate high contrast starlight suppression with two internal coronagraph architectures: shaped pupil and hybrid Lyot (TBR)</t>
  </si>
  <si>
    <t>CGI shall have imaging and spectroscopy optical channels and a selectable mechanism that sends light after starlight suppression to either channel</t>
  </si>
  <si>
    <t>Driven by deisre to measure disc structure/clumps</t>
  </si>
  <si>
    <t>WFE must be correctable by DMs</t>
  </si>
  <si>
    <t xml:space="preserve">CGI shall regain calibration of each coronagraphic mode previously calibrated on orbit in &lt;20 hours (TBR), poinitng at a m_v = 3 star </t>
  </si>
  <si>
    <t>CGI shall perform initial on-orbit calibration of each coronagraphic mode in &lt;100 hours (TBR), poinitng at a m_v = 3 star</t>
  </si>
  <si>
    <t>CGI in imager mode shall make photometric measurements in orthogonal linear polarizations simultaneously</t>
  </si>
  <si>
    <t>Disc measurements outer working angle, target star capture</t>
  </si>
  <si>
    <t>Wavefront control: need to be critically sampled at the shortest wavelength (430 nm)</t>
  </si>
  <si>
    <t>May be revisited</t>
  </si>
  <si>
    <t>CGI in IFS mode shall have angular resolution = 0.026 arcsec (TBR) on the sky</t>
  </si>
  <si>
    <r>
      <rPr>
        <sz val="12"/>
        <rFont val="Arial"/>
        <family val="2"/>
      </rPr>
      <t>λ</t>
    </r>
    <r>
      <rPr>
        <sz val="12"/>
        <rFont val="Arial Narrow"/>
        <family val="2"/>
      </rPr>
      <t>/2D at 600nm for wavefront control</t>
    </r>
  </si>
  <si>
    <t>Science and telemetry data for processing / PSF subtraction</t>
  </si>
  <si>
    <t>CGI mass shall not exceed allocation in WFIRST observatory mass budget</t>
  </si>
  <si>
    <t>CGI peak power consumption shall not exceed allocation in WFIRST observatory power budget</t>
  </si>
  <si>
    <t>CGI average power consumption shall not exceed allocation in WFIRST observatory power budget</t>
  </si>
  <si>
    <t>3 months of 1 year is GO</t>
  </si>
  <si>
    <t>CGI shall obey interfaces to the Spacecraft as specified in the Coronagraph Instrument-Spacecraft Interface Control Document (Document # xxxx)</t>
  </si>
  <si>
    <t>CGI shall be configured in two parts as a Tertiary Collimator Assembly (TCA), to collimate the caustic image formed by the FOA, and the Coronagraph Instrument (CGI), to perform high-contrast imaging and spectroscopic observations.</t>
  </si>
  <si>
    <t>May be rephrased</t>
  </si>
  <si>
    <t>System engineering held margin</t>
  </si>
  <si>
    <t>Science yield: planet discovery and photometry</t>
  </si>
  <si>
    <t>WFIRST CGI Requirements v1.6</t>
  </si>
  <si>
    <r>
      <t>Define PSF core = circle of radius 0.5</t>
    </r>
    <r>
      <rPr>
        <sz val="12"/>
        <color theme="1"/>
        <rFont val="Arial"/>
        <family val="2"/>
      </rPr>
      <t>λ</t>
    </r>
    <r>
      <rPr>
        <sz val="12"/>
        <color theme="1"/>
        <rFont val="Arial Narrow"/>
        <family val="2"/>
      </rPr>
      <t>/D (TBR) in the image plane,
D=entrance aperture diameter</t>
    </r>
  </si>
  <si>
    <t xml:space="preserve">CGI shall have outer working angle (OWA) of &gt;= 8 lambda/D for its planet discovery and chanaracterization modes, defined as angular separation from the star for which planet light throughput falls by 50% from its maximum value.
 </t>
  </si>
  <si>
    <t>Need to better define the roles between CGI and S/C, e.g. data storage location, constraints</t>
  </si>
  <si>
    <t>CGI in imaging mode shall have coronagraphic masks and filters for color photometry in the passbands per table below</t>
  </si>
  <si>
    <t>CGI imaging detector shall satisfy requirements specified in the imaging detector requirements module (Document # xxxx)</t>
  </si>
  <si>
    <t>CGI IFS detector shall satisfy requirements specified in the IFS detector requirements module (Document # xxxx)</t>
  </si>
  <si>
    <t>Includes dark current, read noise, QE vs. wavelength, CIC, CTE vs. radiation dose (time on orbit)</t>
  </si>
  <si>
    <t>Test: Contrast stability measurement as a function of working angle of the stand-alone CGI prior to delivery for observatory integration. Characterize perfromance in each coronagraphic mode with a telescope assembly and astrophysical scene simulator OGSE. Telescope assembly shall inject the expected jitter and drift per IRD.  Astrophysical scene simulator to include realistic elements deemed critical to validate dark hole convergence on orbit.</t>
  </si>
  <si>
    <t>Test: Raw contrast measurement as a function of working angle of the stand-alone CGI prior to delivery for observatory integration. Characterize perfromance in each coronagraphic mode with a telescope assembly and astrophysical scene simulator OGSE. Telescope assembly shall inject the expected jitter and drift per IRD.  Astrophysical scene simulator to include realistic elements deemed critical to validate dark hole convergence on orbit.</t>
  </si>
  <si>
    <t>WFE must be correctable by LOWFS/C during science observation</t>
  </si>
  <si>
    <t>This would be modified if PIAA is selected</t>
  </si>
  <si>
    <t>SRD</t>
  </si>
  <si>
    <t xml:space="preserve">CGI in each imaging mode shall have peak optical throughput greater than 1.x% (TBD) from the CGI entrance aperture to the PSF core during coronagraph exoplanet imaging operations </t>
  </si>
  <si>
    <t>CGI in each IFS mode shall have optical throughput greater than 1.y% (TBD) from the CGI entrance aperture to the PSF core during coronagraph exoplanet imaging operations</t>
  </si>
  <si>
    <t xml:space="preserve">CGI shall have disc science mode optical throughput &gt;8% (TBR) averaged over the full 7-20 l/D dark hole annulus (TBR) </t>
  </si>
  <si>
    <t>CGI shall have disc science mode point spread funtion on the imaging detetctor with full width half maximum (FWHM) &lt;= 2 l/D (TBR)</t>
  </si>
  <si>
    <t>CGI shall comply with the allocated wavefront stability as specified in the WFIRST Coronagraph Wavefront Error and Alignment Budget (Doc # xxxx).</t>
  </si>
  <si>
    <t>CGI shall comply with the allocated wavefront error as specified in the WFIRST Coronagraph Wavefront Error and Alignment Budget (Doc # xxxx).</t>
  </si>
  <si>
    <t>CGI in imaging mode shall have a 5 x 5 arcsec (24 x 24 µrad) field of view on the sky, without vignetting</t>
  </si>
  <si>
    <t>CGI in imaging mode shall have angular resolution ≤ 0.010 arcsec (48.5 nrad) (TBR) on the sky</t>
  </si>
  <si>
    <t>Usable margin on top of mission assurance requirement on DM safety margin</t>
  </si>
  <si>
    <r>
      <t>Specify IFS or just spectroscopy capability (e.g. slit and prism possible to meet science)? The reddest IFS band (810-970nm) may be included, but not required for spectral characterization of most targets.</t>
    </r>
    <r>
      <rPr>
        <sz val="12"/>
        <color rgb="FFFF0000"/>
        <rFont val="Arial Narrow"/>
        <family val="2"/>
      </rPr>
      <t/>
    </r>
  </si>
  <si>
    <t>CGI shall include 2 disc science imaging modes with inner working angle of &lt;=7 l/D, outer working angle of &gt;=20 l/D and full annulus mean raw contrast of &lt;=10^-8 (TBR) at the following spectral bands (TBD):</t>
  </si>
  <si>
    <t>May revisit "simultaneously"</t>
  </si>
  <si>
    <t>Name</t>
  </si>
  <si>
    <t>Wavefront Stability</t>
  </si>
  <si>
    <t>On-orbit Calibration</t>
  </si>
  <si>
    <t>Regain Calibration</t>
  </si>
  <si>
    <t>Imaging FOV</t>
  </si>
  <si>
    <t>Imaging Resolution</t>
  </si>
  <si>
    <t>Imaging Polarization</t>
  </si>
  <si>
    <t>IFS FOV</t>
  </si>
  <si>
    <t>IFS Resolution</t>
  </si>
  <si>
    <t>Telemetry</t>
  </si>
  <si>
    <t>Autonomous Calibration</t>
  </si>
  <si>
    <t>Upload Algorithms</t>
  </si>
  <si>
    <t>Ave Power</t>
  </si>
  <si>
    <t>Mass</t>
  </si>
  <si>
    <t>Peak Power</t>
  </si>
  <si>
    <t>Data Bus</t>
  </si>
  <si>
    <t>Lifetime</t>
  </si>
  <si>
    <t>S/C Interface</t>
  </si>
  <si>
    <t>OTA Interface</t>
  </si>
  <si>
    <t>IC Interface</t>
  </si>
  <si>
    <t>TCA-CGI Split</t>
  </si>
  <si>
    <t>DM Stroke Margin</t>
  </si>
  <si>
    <t>CGI shall have mechanical and thermal interface with the Instrument Carrier (IC), as specified in the Instrument Carrier-Coronagraph Instrument Interface Control Document (Document # xxxx)</t>
  </si>
  <si>
    <t>Lowest Mode</t>
  </si>
  <si>
    <t>Optical Channels</t>
  </si>
  <si>
    <t>IFS Bands</t>
  </si>
  <si>
    <t>Non-Coronagraph Mode</t>
  </si>
  <si>
    <t>Imaging Detector</t>
  </si>
  <si>
    <t>IFS Detector</t>
  </si>
  <si>
    <t>Imaging Bands</t>
  </si>
  <si>
    <t>Raw Contrast</t>
  </si>
  <si>
    <t>Raw Contrast Stability</t>
  </si>
  <si>
    <t>Disk Imaging Mode</t>
  </si>
  <si>
    <t>Disk Mode Throughput</t>
  </si>
  <si>
    <t>Wavefront Error</t>
  </si>
  <si>
    <t>Coronagraph Architecture</t>
  </si>
  <si>
    <t>Imaging Optical Throughput</t>
  </si>
  <si>
    <t>IFS Optical Throughput</t>
  </si>
  <si>
    <t>Imaging Core Throughput</t>
  </si>
  <si>
    <t>IFS Core Throughput</t>
  </si>
  <si>
    <t>CGI shall have inner working angle (IWA) of &lt;=3 lambda/D for its planet discovery and chanaracterization modes, defined as angular separation from the star for which planet light throughput falls by 50% from its maximum value.</t>
  </si>
  <si>
    <t>Inner Working Angle</t>
  </si>
  <si>
    <t>Outer Working Angle</t>
  </si>
  <si>
    <t>Disk Mode PSF FWHM</t>
  </si>
  <si>
    <t>CGI shall maintain &gt;=20% margin on deformable mirror stroke for each coronagraphic mode</t>
  </si>
  <si>
    <t>CGI shall have the lowest resonant frequency mode &gt;=50 Hz (TBD)</t>
  </si>
  <si>
    <t>The technical data in this document has been reviewed and found not to be export controlled</t>
  </si>
  <si>
    <t>Threshold Value</t>
  </si>
  <si>
    <t>Baseline Value</t>
  </si>
  <si>
    <t>Requirement Name</t>
  </si>
  <si>
    <t>Core Throughout</t>
  </si>
  <si>
    <t>Post-processing Gain</t>
  </si>
  <si>
    <t xml:space="preserve">Detector Performance </t>
  </si>
  <si>
    <t>5x</t>
  </si>
  <si>
    <t>10x</t>
  </si>
  <si>
    <t>Raw Contrast, 3-4 l/D</t>
  </si>
  <si>
    <t>Raw Contrast, 4-5 l/D</t>
  </si>
  <si>
    <t>Raw Contrast, 5-9 l/D</t>
  </si>
  <si>
    <t>CGI Mode: Imager/HLC, 565nm, 10% BW</t>
  </si>
  <si>
    <t>Assumes 0.5 mas residual pointing jitter</t>
  </si>
  <si>
    <t>CCD201 after 3 yrs, RDF = 1</t>
  </si>
  <si>
    <t>CCD201 after 6 yrs, RDF = 2</t>
  </si>
  <si>
    <t>CGI-2.2, CGI-2.6</t>
  </si>
  <si>
    <t>Bandpass, %</t>
  </si>
  <si>
    <t>Inner working angle, l/D</t>
  </si>
  <si>
    <t>Assumes slight IWA improvement in the baseline design (comments?)</t>
  </si>
  <si>
    <t>CGI Mode: IFS/SPC, 660nm, 18% BW</t>
  </si>
  <si>
    <t>CGI Mode: IFS/SPC, 770nm, 18% BW</t>
  </si>
  <si>
    <t>Level 3 CGI Key Requirements: Threshold vs. Baseline</t>
  </si>
  <si>
    <t>SRD Parent Requirement</t>
  </si>
  <si>
    <t>Opportunity to use baseline detector earlier in the mission for spectroscopy</t>
  </si>
  <si>
    <t>Informed by MS9 data. Assumes 0.5 mas residual pointing jitter</t>
  </si>
  <si>
    <t>CGI-2.5 (baseline only)</t>
  </si>
  <si>
    <t>Incudes: coatings, masks, PSF shape.  Assumes 2x core throughput increase over the current 0.9%</t>
  </si>
  <si>
    <t>Informed by MS9 data. Assumes 0.5 mas residual pointing jitter. Improvement between threshold and baseline is mainly due to reduction of  jitter sensitivity.</t>
  </si>
  <si>
    <t>More conservative threshold PP gain to reflect information on DM drift</t>
  </si>
  <si>
    <t>Same detector, taking advantage of opportunity to use it earlier in the mission, and reduced RDF to 1.</t>
  </si>
  <si>
    <t>Yield suffers in 770nm vs. 660nm IFS band due to 1) Lower detector QE, 2) Larger IWA, 3) Larger polarization-induced astigmatism, 4) Detector fringing</t>
  </si>
  <si>
    <r>
      <t xml:space="preserve">Core throughput here incudes: coatings, masks, PSF shape, polarizer. Assumes 2x core throughput increase from threshold to baseline design. (Latest design provides 1.5x improvement.) </t>
    </r>
    <r>
      <rPr>
        <sz val="14"/>
        <color rgb="FF0000FF"/>
        <rFont val="Calibri"/>
        <scheme val="minor"/>
      </rPr>
      <t>Need to revisit the advantage of digging dark hole in one polarization -- trade 2x better throughput vs shallower contrast.</t>
    </r>
  </si>
  <si>
    <t>Draft. 1/31/2017.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</si>
</sst>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1"/>
      <color theme="1"/>
      <name val="Calibri"/>
      <family val="2"/>
      <scheme val="minor"/>
    </font>
    <font>
      <b/>
      <sz val="12"/>
      <color indexed="8"/>
      <name val="Arial"/>
      <family val="2"/>
    </font>
    <font>
      <b/>
      <sz val="11"/>
      <color theme="1"/>
      <name val="Calibri"/>
      <family val="2"/>
      <scheme val="minor"/>
    </font>
    <font>
      <b/>
      <sz val="11"/>
      <color rgb="FF7030A0"/>
      <name val="Calibri"/>
      <family val="2"/>
      <scheme val="minor"/>
    </font>
    <font>
      <b/>
      <sz val="11"/>
      <color rgb="FFC00000"/>
      <name val="Calibri"/>
      <family val="2"/>
      <scheme val="minor"/>
    </font>
    <font>
      <sz val="11"/>
      <color theme="1"/>
      <name val="Calibri"/>
      <family val="2"/>
      <scheme val="minor"/>
    </font>
    <font>
      <b/>
      <sz val="11"/>
      <color theme="3"/>
      <name val="Calibri"/>
      <family val="2"/>
      <scheme val="minor"/>
    </font>
    <font>
      <b/>
      <sz val="11"/>
      <name val="Calibri"/>
      <family val="2"/>
      <scheme val="minor"/>
    </font>
    <font>
      <i/>
      <sz val="11"/>
      <color theme="1"/>
      <name val="Calibri"/>
      <family val="2"/>
      <scheme val="minor"/>
    </font>
    <font>
      <i/>
      <sz val="11"/>
      <name val="Calibri"/>
      <family val="2"/>
      <scheme val="minor"/>
    </font>
    <font>
      <b/>
      <i/>
      <sz val="11"/>
      <color theme="1"/>
      <name val="Calibri"/>
      <family val="2"/>
      <scheme val="minor"/>
    </font>
    <font>
      <b/>
      <sz val="12"/>
      <color theme="1"/>
      <name val="Arial"/>
      <family val="2"/>
    </font>
    <font>
      <sz val="11"/>
      <color theme="3"/>
      <name val="Calibri"/>
      <family val="2"/>
      <scheme val="minor"/>
    </font>
    <font>
      <u/>
      <sz val="11"/>
      <color theme="10"/>
      <name val="Calibri"/>
      <family val="2"/>
      <scheme val="minor"/>
    </font>
    <font>
      <u/>
      <sz val="11"/>
      <color theme="11"/>
      <name val="Calibri"/>
      <family val="2"/>
      <scheme val="minor"/>
    </font>
    <font>
      <sz val="11"/>
      <color theme="1"/>
      <name val="Arial Narrow"/>
      <family val="2"/>
    </font>
    <font>
      <b/>
      <sz val="12"/>
      <name val="Arial Narrow"/>
      <family val="2"/>
    </font>
    <font>
      <b/>
      <sz val="12"/>
      <color indexed="8"/>
      <name val="Arial Narrow"/>
      <family val="2"/>
    </font>
    <font>
      <b/>
      <u/>
      <sz val="12"/>
      <color indexed="8"/>
      <name val="Arial Narrow"/>
      <family val="2"/>
    </font>
    <font>
      <sz val="12"/>
      <color indexed="8"/>
      <name val="Arial Narrow"/>
      <family val="2"/>
    </font>
    <font>
      <sz val="12"/>
      <name val="Arial Narrow"/>
      <family val="2"/>
    </font>
    <font>
      <b/>
      <u/>
      <sz val="12"/>
      <name val="Arial Narrow"/>
      <family val="2"/>
    </font>
    <font>
      <sz val="12"/>
      <color rgb="FFFF0000"/>
      <name val="Arial Narrow"/>
      <family val="2"/>
    </font>
    <font>
      <sz val="12"/>
      <color theme="1"/>
      <name val="Arial Narrow"/>
      <family val="2"/>
    </font>
    <font>
      <b/>
      <sz val="12"/>
      <color rgb="FFFF0000"/>
      <name val="Arial Narrow"/>
      <family val="2"/>
    </font>
    <font>
      <sz val="12"/>
      <name val="Arial"/>
      <family val="2"/>
    </font>
    <font>
      <sz val="12"/>
      <color theme="1"/>
      <name val="Times New Roman"/>
    </font>
    <font>
      <b/>
      <sz val="12"/>
      <color theme="1"/>
      <name val="Arial Narrow"/>
    </font>
    <font>
      <sz val="12"/>
      <color theme="1"/>
      <name val="Arial"/>
      <family val="2"/>
    </font>
    <font>
      <b/>
      <sz val="12"/>
      <color rgb="FF000000"/>
      <name val="Arial Narrow"/>
    </font>
    <font>
      <b/>
      <sz val="14"/>
      <color theme="1"/>
      <name val="Calibri"/>
      <scheme val="minor"/>
    </font>
    <font>
      <sz val="14"/>
      <color theme="1"/>
      <name val="Calibri"/>
      <scheme val="minor"/>
    </font>
    <font>
      <sz val="14"/>
      <color rgb="FFFF0000"/>
      <name val="Calibri"/>
      <scheme val="minor"/>
    </font>
    <font>
      <b/>
      <sz val="14"/>
      <color rgb="FFFF0000"/>
      <name val="Calibri"/>
      <scheme val="minor"/>
    </font>
    <font>
      <sz val="14"/>
      <color rgb="FF0000FF"/>
      <name val="Calibri"/>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0F8FA"/>
        <bgColor indexed="64"/>
      </patternFill>
    </fill>
    <fill>
      <patternFill patternType="solid">
        <fgColor theme="6" tint="0.79998168889431442"/>
        <bgColor indexed="64"/>
      </patternFill>
    </fill>
    <fill>
      <patternFill patternType="solid">
        <fgColor rgb="FFFEF2E8"/>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s>
  <cellStyleXfs count="644">
    <xf numFmtId="0" fontId="0" fillId="0" borderId="0"/>
    <xf numFmtId="9" fontId="5"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38">
    <xf numFmtId="0" fontId="0" fillId="0" borderId="0" xfId="0"/>
    <xf numFmtId="0" fontId="1" fillId="2" borderId="1" xfId="0" applyNumberFormat="1"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wrapText="1"/>
    </xf>
    <xf numFmtId="0" fontId="0" fillId="0" borderId="2" xfId="0" applyFill="1" applyBorder="1" applyAlignment="1">
      <alignment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3" fillId="4" borderId="2" xfId="0" applyFont="1" applyFill="1" applyBorder="1" applyAlignment="1">
      <alignment vertical="center"/>
    </xf>
    <xf numFmtId="1" fontId="3" fillId="4" borderId="2" xfId="0" applyNumberFormat="1" applyFont="1" applyFill="1" applyBorder="1" applyAlignment="1">
      <alignment vertical="center"/>
    </xf>
    <xf numFmtId="11" fontId="3" fillId="4" borderId="2" xfId="0" applyNumberFormat="1" applyFont="1" applyFill="1" applyBorder="1" applyAlignment="1">
      <alignment vertical="center"/>
    </xf>
    <xf numFmtId="0" fontId="4" fillId="5" borderId="2" xfId="0" applyFont="1" applyFill="1" applyBorder="1" applyAlignment="1">
      <alignment vertical="center"/>
    </xf>
    <xf numFmtId="164" fontId="3" fillId="4" borderId="2" xfId="0" applyNumberFormat="1" applyFont="1" applyFill="1" applyBorder="1" applyAlignment="1">
      <alignment vertical="center"/>
    </xf>
    <xf numFmtId="2" fontId="3" fillId="4" borderId="2" xfId="0" applyNumberFormat="1" applyFont="1"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2" xfId="0" quotePrefix="1" applyBorder="1" applyAlignment="1">
      <alignment vertical="center" wrapText="1"/>
    </xf>
    <xf numFmtId="1" fontId="7" fillId="0" borderId="2" xfId="0" applyNumberFormat="1" applyFont="1" applyFill="1" applyBorder="1" applyAlignment="1">
      <alignment vertical="center"/>
    </xf>
    <xf numFmtId="2" fontId="7" fillId="4" borderId="2" xfId="0" applyNumberFormat="1" applyFont="1" applyFill="1" applyBorder="1" applyAlignment="1">
      <alignment vertical="center"/>
    </xf>
    <xf numFmtId="0" fontId="9" fillId="0" borderId="2" xfId="0" applyFont="1" applyFill="1" applyBorder="1" applyAlignment="1">
      <alignment vertical="center"/>
    </xf>
    <xf numFmtId="0" fontId="2" fillId="0" borderId="2" xfId="0" applyFont="1" applyFill="1" applyBorder="1" applyAlignment="1">
      <alignment vertical="center"/>
    </xf>
    <xf numFmtId="0" fontId="0" fillId="0" borderId="2" xfId="0"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8" fillId="0" borderId="2" xfId="0" applyFont="1" applyFill="1" applyBorder="1" applyAlignment="1">
      <alignment vertical="center"/>
    </xf>
    <xf numFmtId="0" fontId="8" fillId="0" borderId="2" xfId="0" applyFont="1" applyFill="1" applyBorder="1" applyAlignment="1">
      <alignment vertical="center" wrapText="1"/>
    </xf>
    <xf numFmtId="0" fontId="0" fillId="6" borderId="2" xfId="0" applyFill="1" applyBorder="1" applyAlignment="1">
      <alignment vertical="center"/>
    </xf>
    <xf numFmtId="0" fontId="0" fillId="6" borderId="2" xfId="0"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8" fillId="6" borderId="2" xfId="0" applyFont="1" applyFill="1" applyBorder="1" applyAlignment="1">
      <alignment vertical="center"/>
    </xf>
    <xf numFmtId="0" fontId="8" fillId="6" borderId="2" xfId="0" applyFont="1" applyFill="1" applyBorder="1" applyAlignment="1">
      <alignment vertical="center" wrapText="1"/>
    </xf>
    <xf numFmtId="0" fontId="0" fillId="7" borderId="2" xfId="0" applyFill="1" applyBorder="1" applyAlignment="1">
      <alignment vertical="center"/>
    </xf>
    <xf numFmtId="0" fontId="0" fillId="7" borderId="2" xfId="0" applyFill="1" applyBorder="1" applyAlignment="1">
      <alignment vertical="center" wrapText="1"/>
    </xf>
    <xf numFmtId="0" fontId="0" fillId="8" borderId="2" xfId="0" applyFill="1" applyBorder="1" applyAlignment="1">
      <alignment vertical="center"/>
    </xf>
    <xf numFmtId="0" fontId="0" fillId="8" borderId="2" xfId="0" applyFill="1" applyBorder="1" applyAlignment="1">
      <alignment vertical="center" wrapText="1"/>
    </xf>
    <xf numFmtId="0" fontId="2" fillId="6" borderId="2" xfId="0" applyFont="1" applyFill="1" applyBorder="1" applyAlignment="1">
      <alignment vertical="center"/>
    </xf>
    <xf numFmtId="0" fontId="2" fillId="7" borderId="2" xfId="0" applyFont="1" applyFill="1" applyBorder="1" applyAlignment="1">
      <alignment vertical="center"/>
    </xf>
    <xf numFmtId="0" fontId="2" fillId="6" borderId="0" xfId="0" applyFont="1" applyFill="1" applyAlignment="1">
      <alignment vertical="center"/>
    </xf>
    <xf numFmtId="0" fontId="10" fillId="6" borderId="2" xfId="0" applyFont="1" applyFill="1" applyBorder="1" applyAlignment="1">
      <alignment vertical="center"/>
    </xf>
    <xf numFmtId="164" fontId="4" fillId="5" borderId="2" xfId="0" applyNumberFormat="1" applyFont="1" applyFill="1" applyBorder="1" applyAlignment="1">
      <alignment vertical="center"/>
    </xf>
    <xf numFmtId="0" fontId="0" fillId="6" borderId="2" xfId="0" applyFont="1" applyFill="1" applyBorder="1" applyAlignment="1">
      <alignment vertical="center"/>
    </xf>
    <xf numFmtId="0" fontId="0" fillId="7" borderId="2" xfId="0" applyFont="1" applyFill="1" applyBorder="1" applyAlignment="1">
      <alignment vertical="center"/>
    </xf>
    <xf numFmtId="0" fontId="2" fillId="2" borderId="3" xfId="0" applyFont="1" applyFill="1" applyBorder="1" applyAlignment="1"/>
    <xf numFmtId="0" fontId="2" fillId="2" borderId="4" xfId="0" applyFont="1" applyFill="1" applyBorder="1" applyAlignment="1"/>
    <xf numFmtId="0" fontId="2" fillId="2" borderId="5" xfId="0" applyFont="1" applyFill="1" applyBorder="1" applyAlignment="1"/>
    <xf numFmtId="0" fontId="11" fillId="2" borderId="2" xfId="0" applyFont="1" applyFill="1" applyBorder="1" applyAlignment="1">
      <alignment horizontal="center" vertical="center"/>
    </xf>
    <xf numFmtId="0" fontId="2" fillId="0" borderId="2" xfId="0" applyFont="1" applyFill="1" applyBorder="1" applyAlignment="1">
      <alignment horizontal="right" vertical="center"/>
    </xf>
    <xf numFmtId="11" fontId="3" fillId="4" borderId="1" xfId="0" applyNumberFormat="1" applyFont="1" applyFill="1" applyBorder="1"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2" xfId="0" applyFont="1" applyFill="1" applyBorder="1" applyAlignment="1">
      <alignment vertical="center"/>
    </xf>
    <xf numFmtId="0" fontId="0" fillId="0" borderId="0" xfId="0" applyFont="1" applyFill="1" applyAlignment="1">
      <alignment vertical="center"/>
    </xf>
    <xf numFmtId="0" fontId="12" fillId="0" borderId="2" xfId="0" applyFont="1" applyFill="1" applyBorder="1" applyAlignment="1">
      <alignment vertical="center" wrapText="1"/>
    </xf>
    <xf numFmtId="9" fontId="7" fillId="0" borderId="2" xfId="1" applyFont="1" applyFill="1" applyBorder="1" applyAlignment="1">
      <alignment vertical="center"/>
    </xf>
    <xf numFmtId="164" fontId="2" fillId="4" borderId="2" xfId="0" applyNumberFormat="1" applyFont="1" applyFill="1" applyBorder="1" applyAlignment="1">
      <alignment vertical="center"/>
    </xf>
    <xf numFmtId="0" fontId="4" fillId="0" borderId="2" xfId="0" applyFont="1" applyFill="1" applyBorder="1" applyAlignment="1">
      <alignment vertical="center"/>
    </xf>
    <xf numFmtId="2" fontId="7" fillId="0" borderId="2" xfId="0" applyNumberFormat="1" applyFont="1" applyFill="1" applyBorder="1" applyAlignment="1">
      <alignment vertical="center"/>
    </xf>
    <xf numFmtId="2" fontId="3" fillId="0" borderId="2" xfId="0" applyNumberFormat="1" applyFont="1" applyFill="1" applyBorder="1" applyAlignment="1">
      <alignment vertical="center"/>
    </xf>
    <xf numFmtId="164" fontId="3" fillId="0" borderId="2" xfId="0" applyNumberFormat="1" applyFont="1" applyFill="1" applyBorder="1" applyAlignment="1">
      <alignment vertical="center"/>
    </xf>
    <xf numFmtId="164" fontId="2" fillId="0" borderId="2" xfId="0" applyNumberFormat="1" applyFont="1" applyFill="1" applyBorder="1" applyAlignment="1">
      <alignment vertical="center"/>
    </xf>
    <xf numFmtId="1" fontId="3" fillId="0" borderId="2" xfId="0" applyNumberFormat="1" applyFont="1" applyFill="1" applyBorder="1" applyAlignment="1">
      <alignment vertical="center"/>
    </xf>
    <xf numFmtId="11" fontId="3" fillId="0" borderId="2" xfId="0" applyNumberFormat="1" applyFont="1" applyFill="1" applyBorder="1" applyAlignment="1">
      <alignment vertical="center"/>
    </xf>
    <xf numFmtId="0" fontId="15" fillId="0" borderId="0" xfId="0" applyFont="1"/>
    <xf numFmtId="0" fontId="15" fillId="0" borderId="0" xfId="0" applyFont="1" applyAlignment="1">
      <alignment horizontal="center"/>
    </xf>
    <xf numFmtId="0" fontId="16" fillId="2" borderId="1" xfId="0" applyFont="1" applyFill="1" applyBorder="1" applyAlignment="1">
      <alignment horizontal="center" vertical="center" wrapText="1"/>
    </xf>
    <xf numFmtId="0" fontId="17" fillId="2" borderId="1" xfId="0" applyNumberFormat="1" applyFont="1" applyFill="1" applyBorder="1" applyAlignment="1">
      <alignment horizontal="center" vertical="center" wrapText="1"/>
    </xf>
    <xf numFmtId="0" fontId="15" fillId="0" borderId="0" xfId="0" applyFont="1" applyAlignment="1">
      <alignment wrapText="1"/>
    </xf>
    <xf numFmtId="0" fontId="19" fillId="0" borderId="2" xfId="0" applyNumberFormat="1" applyFont="1" applyFill="1" applyBorder="1" applyAlignment="1">
      <alignment vertical="center" wrapText="1"/>
    </xf>
    <xf numFmtId="0" fontId="20" fillId="0" borderId="2" xfId="0" applyFont="1" applyBorder="1" applyAlignment="1">
      <alignment vertical="center"/>
    </xf>
    <xf numFmtId="0" fontId="20" fillId="0" borderId="2" xfId="0" applyFont="1" applyBorder="1" applyAlignment="1">
      <alignment horizontal="center" vertical="center"/>
    </xf>
    <xf numFmtId="0" fontId="20" fillId="0" borderId="2" xfId="0" applyFont="1" applyFill="1" applyBorder="1" applyAlignment="1">
      <alignment vertical="center" wrapText="1"/>
    </xf>
    <xf numFmtId="0" fontId="15" fillId="0" borderId="0" xfId="0" applyFont="1" applyBorder="1"/>
    <xf numFmtId="0" fontId="22" fillId="0" borderId="0" xfId="0" applyFont="1"/>
    <xf numFmtId="0" fontId="23" fillId="0" borderId="0" xfId="0" applyFont="1"/>
    <xf numFmtId="0" fontId="23" fillId="0" borderId="0" xfId="0" applyFont="1" applyBorder="1"/>
    <xf numFmtId="0" fontId="18" fillId="0" borderId="0" xfId="0" applyNumberFormat="1" applyFont="1" applyFill="1" applyBorder="1" applyAlignment="1">
      <alignment vertical="center" wrapText="1"/>
    </xf>
    <xf numFmtId="0" fontId="23" fillId="0" borderId="7" xfId="0" applyFont="1" applyFill="1" applyBorder="1"/>
    <xf numFmtId="0" fontId="23" fillId="0" borderId="0" xfId="0" applyFont="1" applyFill="1" applyBorder="1"/>
    <xf numFmtId="0" fontId="15" fillId="0" borderId="0" xfId="0" applyFont="1" applyFill="1"/>
    <xf numFmtId="0" fontId="15" fillId="0" borderId="0" xfId="0" applyFont="1" applyFill="1" applyBorder="1"/>
    <xf numFmtId="1" fontId="15" fillId="0" borderId="0" xfId="0" applyNumberFormat="1" applyFont="1" applyFill="1" applyBorder="1"/>
    <xf numFmtId="0" fontId="24" fillId="0" borderId="0" xfId="0" applyFont="1" applyAlignment="1">
      <alignment horizontal="center"/>
    </xf>
    <xf numFmtId="0" fontId="23" fillId="0" borderId="0" xfId="0" applyFont="1" applyFill="1" applyBorder="1" applyAlignment="1">
      <alignment vertical="center" wrapText="1"/>
    </xf>
    <xf numFmtId="0" fontId="23" fillId="0" borderId="7" xfId="0" applyFont="1" applyFill="1" applyBorder="1" applyAlignment="1">
      <alignment vertical="center" wrapText="1"/>
    </xf>
    <xf numFmtId="0" fontId="20" fillId="0" borderId="2" xfId="0" applyFont="1" applyFill="1" applyBorder="1" applyAlignment="1">
      <alignment vertical="top" wrapText="1"/>
    </xf>
    <xf numFmtId="0" fontId="23" fillId="0" borderId="7" xfId="0" applyFont="1" applyFill="1" applyBorder="1" applyAlignment="1">
      <alignment vertical="top" wrapText="1"/>
    </xf>
    <xf numFmtId="0" fontId="23" fillId="0" borderId="0" xfId="0" applyFont="1" applyFill="1" applyBorder="1" applyAlignment="1">
      <alignment vertical="top" wrapText="1"/>
    </xf>
    <xf numFmtId="0" fontId="15" fillId="0" borderId="0" xfId="0" applyFont="1" applyAlignment="1">
      <alignment vertical="top"/>
    </xf>
    <xf numFmtId="0" fontId="21" fillId="0" borderId="2" xfId="0" applyFont="1" applyFill="1" applyBorder="1" applyAlignment="1">
      <alignment vertical="center" wrapText="1"/>
    </xf>
    <xf numFmtId="0" fontId="20" fillId="0" borderId="2" xfId="0" applyFont="1" applyFill="1" applyBorder="1" applyAlignment="1">
      <alignment horizontal="center" vertical="center" wrapText="1"/>
    </xf>
    <xf numFmtId="0" fontId="15" fillId="0" borderId="0" xfId="0" applyFont="1" applyFill="1" applyBorder="1" applyAlignment="1">
      <alignment vertical="center" wrapText="1"/>
    </xf>
    <xf numFmtId="0" fontId="15" fillId="0" borderId="0" xfId="0" applyFont="1" applyFill="1" applyAlignment="1">
      <alignment horizontal="center"/>
    </xf>
    <xf numFmtId="0" fontId="20" fillId="0" borderId="2" xfId="0" applyFont="1" applyFill="1" applyBorder="1" applyAlignment="1">
      <alignment horizontal="center" vertical="top"/>
    </xf>
    <xf numFmtId="0" fontId="20" fillId="0" borderId="2" xfId="0" applyFont="1" applyBorder="1" applyAlignment="1">
      <alignment vertical="center" wrapText="1"/>
    </xf>
    <xf numFmtId="0" fontId="23" fillId="0" borderId="0" xfId="0" applyFont="1" applyFill="1" applyBorder="1" applyAlignment="1">
      <alignment wrapText="1"/>
    </xf>
    <xf numFmtId="0" fontId="15" fillId="0" borderId="0" xfId="0" applyFont="1" applyFill="1" applyBorder="1" applyAlignment="1">
      <alignment vertical="top" wrapText="1"/>
    </xf>
    <xf numFmtId="1" fontId="15" fillId="0" borderId="0" xfId="0" applyNumberFormat="1" applyFont="1" applyFill="1" applyBorder="1" applyAlignment="1">
      <alignment vertical="top"/>
    </xf>
    <xf numFmtId="0" fontId="15" fillId="0" borderId="0" xfId="0" applyFont="1" applyFill="1" applyBorder="1" applyAlignment="1">
      <alignment vertical="top"/>
    </xf>
    <xf numFmtId="0" fontId="26" fillId="0" borderId="0" xfId="0" applyFont="1" applyAlignment="1">
      <alignment vertical="center"/>
    </xf>
    <xf numFmtId="0" fontId="26" fillId="0" borderId="0" xfId="0" applyFont="1" applyAlignment="1">
      <alignment vertical="center" wrapText="1"/>
    </xf>
    <xf numFmtId="0" fontId="22" fillId="0" borderId="0" xfId="0" applyFont="1" applyFill="1" applyBorder="1" applyAlignment="1">
      <alignment vertical="top" wrapText="1"/>
    </xf>
    <xf numFmtId="0" fontId="27" fillId="0" borderId="0" xfId="0" applyFont="1"/>
    <xf numFmtId="0" fontId="15" fillId="0" borderId="0" xfId="0" applyFont="1" applyAlignment="1">
      <alignment horizontal="center" wrapText="1"/>
    </xf>
    <xf numFmtId="0" fontId="20" fillId="0" borderId="0" xfId="0" applyFont="1" applyBorder="1" applyAlignment="1">
      <alignment horizontal="center" vertical="center" wrapText="1"/>
    </xf>
    <xf numFmtId="0" fontId="20" fillId="0" borderId="2" xfId="0" applyFont="1" applyFill="1" applyBorder="1" applyAlignment="1">
      <alignment horizontal="center" vertical="top" wrapText="1"/>
    </xf>
    <xf numFmtId="0" fontId="15" fillId="0" borderId="0" xfId="0" applyFont="1" applyFill="1" applyAlignment="1">
      <alignment horizontal="center" wrapText="1"/>
    </xf>
    <xf numFmtId="0" fontId="23" fillId="9" borderId="2" xfId="0" applyFont="1" applyFill="1" applyBorder="1" applyAlignment="1">
      <alignment horizontal="center"/>
    </xf>
    <xf numFmtId="0" fontId="23" fillId="0" borderId="2" xfId="0" applyFont="1" applyFill="1" applyBorder="1" applyAlignment="1">
      <alignment horizontal="center" wrapText="1"/>
    </xf>
    <xf numFmtId="0" fontId="23" fillId="0" borderId="2" xfId="0" applyFont="1" applyFill="1" applyBorder="1" applyAlignment="1">
      <alignment wrapText="1"/>
    </xf>
    <xf numFmtId="0" fontId="23" fillId="0" borderId="2" xfId="0" applyFont="1" applyFill="1" applyBorder="1"/>
    <xf numFmtId="0" fontId="23" fillId="0" borderId="3" xfId="0" applyFont="1" applyFill="1" applyBorder="1" applyAlignment="1">
      <alignment wrapText="1"/>
    </xf>
    <xf numFmtId="0" fontId="23" fillId="0" borderId="2" xfId="0" applyFont="1" applyFill="1" applyBorder="1" applyAlignment="1">
      <alignment horizontal="center"/>
    </xf>
    <xf numFmtId="0" fontId="29" fillId="0" borderId="0" xfId="0" applyFont="1"/>
    <xf numFmtId="0" fontId="30" fillId="0" borderId="0" xfId="0" applyFont="1"/>
    <xf numFmtId="0" fontId="31" fillId="0" borderId="0" xfId="0" applyFont="1"/>
    <xf numFmtId="0" fontId="31" fillId="0" borderId="0" xfId="0" applyFont="1" applyAlignment="1">
      <alignment horizontal="center"/>
    </xf>
    <xf numFmtId="0" fontId="31" fillId="0" borderId="0" xfId="0" applyFont="1" applyAlignment="1">
      <alignment wrapText="1"/>
    </xf>
    <xf numFmtId="11" fontId="31" fillId="0" borderId="0" xfId="0" applyNumberFormat="1" applyFont="1"/>
    <xf numFmtId="0" fontId="31" fillId="0" borderId="0" xfId="0" applyFont="1" applyAlignment="1">
      <alignment horizontal="right"/>
    </xf>
    <xf numFmtId="0" fontId="32" fillId="0" borderId="0" xfId="0" applyFont="1"/>
    <xf numFmtId="0" fontId="33" fillId="0" borderId="0" xfId="0" applyFont="1"/>
    <xf numFmtId="0" fontId="34" fillId="0" borderId="0" xfId="0" applyFont="1" applyAlignment="1">
      <alignment wrapText="1"/>
    </xf>
    <xf numFmtId="0" fontId="2" fillId="3" borderId="3" xfId="0" applyFont="1" applyFill="1" applyBorder="1" applyAlignment="1">
      <alignment horizontal="left"/>
    </xf>
    <xf numFmtId="0" fontId="2" fillId="3" borderId="4" xfId="0" applyFont="1" applyFill="1" applyBorder="1" applyAlignment="1">
      <alignment horizontal="left"/>
    </xf>
    <xf numFmtId="0" fontId="2" fillId="3" borderId="5"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7" fillId="2" borderId="5"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5" xfId="0" applyFont="1" applyFill="1" applyBorder="1" applyAlignment="1">
      <alignment horizontal="left"/>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cellXfs>
  <cellStyles count="64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Normal" xfId="0" builtinId="0"/>
    <cellStyle name="Percent" xfId="1" builtinId="5"/>
  </cellStyles>
  <dxfs count="7">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5" formatCode="0.00E+0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s>
  <tableStyles count="0" defaultTableStyle="TableStyleMedium2" defaultPivotStyle="PivotStyleLight16"/>
  <colors>
    <mruColors>
      <color rgb="FFFFE7FF"/>
      <color rgb="FFF0F8FA"/>
      <color rgb="FFC08EEA"/>
      <color rgb="FFFFF8F3"/>
      <color rgb="FFF4F2F8"/>
      <color rgb="FFFFCCFF"/>
      <color rgb="FFFFFFCC"/>
      <color rgb="FFFEF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444501</xdr:colOff>
      <xdr:row>7</xdr:row>
      <xdr:rowOff>821267</xdr:rowOff>
    </xdr:from>
    <xdr:to>
      <xdr:col>2</xdr:col>
      <xdr:colOff>4251961</xdr:colOff>
      <xdr:row>7</xdr:row>
      <xdr:rowOff>2457027</xdr:rowOff>
    </xdr:to>
    <xdr:pic>
      <xdr:nvPicPr>
        <xdr:cNvPr id="11" name="Picture 10">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6368" y="3505200"/>
          <a:ext cx="3807460" cy="1635760"/>
        </a:xfrm>
        <a:prstGeom prst="rect">
          <a:avLst/>
        </a:prstGeom>
        <a:noFill/>
        <a:ln>
          <a:noFill/>
        </a:ln>
      </xdr:spPr>
    </xdr:pic>
    <xdr:clientData/>
  </xdr:twoCellAnchor>
  <xdr:twoCellAnchor editAs="oneCell">
    <xdr:from>
      <xdr:col>2</xdr:col>
      <xdr:colOff>406400</xdr:colOff>
      <xdr:row>15</xdr:row>
      <xdr:rowOff>508000</xdr:rowOff>
    </xdr:from>
    <xdr:to>
      <xdr:col>2</xdr:col>
      <xdr:colOff>4203700</xdr:colOff>
      <xdr:row>15</xdr:row>
      <xdr:rowOff>2451100</xdr:rowOff>
    </xdr:to>
    <xdr:pic>
      <xdr:nvPicPr>
        <xdr:cNvPr id="14" name="Picture 13">
          <a:extLst>
            <a:ext uri="{FF2B5EF4-FFF2-40B4-BE49-F238E27FC236}">
              <a16:creationId xmlns:a16="http://schemas.microsoft.com/office/drawing/2014/main" id="{00000000-0008-0000-0100-00000E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5900" y="8661400"/>
          <a:ext cx="3797300" cy="1943100"/>
        </a:xfrm>
        <a:prstGeom prst="rect">
          <a:avLst/>
        </a:prstGeom>
        <a:noFill/>
        <a:ln>
          <a:noFill/>
        </a:ln>
      </xdr:spPr>
    </xdr:pic>
    <xdr:clientData/>
  </xdr:twoCellAnchor>
  <xdr:twoCellAnchor editAs="oneCell">
    <xdr:from>
      <xdr:col>2</xdr:col>
      <xdr:colOff>609600</xdr:colOff>
      <xdr:row>18</xdr:row>
      <xdr:rowOff>914400</xdr:rowOff>
    </xdr:from>
    <xdr:to>
      <xdr:col>2</xdr:col>
      <xdr:colOff>4838700</xdr:colOff>
      <xdr:row>18</xdr:row>
      <xdr:rowOff>3784600</xdr:rowOff>
    </xdr:to>
    <xdr:pic>
      <xdr:nvPicPr>
        <xdr:cNvPr id="15" name="Picture 14">
          <a:extLst>
            <a:ext uri="{FF2B5EF4-FFF2-40B4-BE49-F238E27FC236}">
              <a16:creationId xmlns:a16="http://schemas.microsoft.com/office/drawing/2014/main" id="{00000000-0008-0000-0100-00000F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9100" y="12877800"/>
          <a:ext cx="4229100" cy="2870200"/>
        </a:xfrm>
        <a:prstGeom prst="rect">
          <a:avLst/>
        </a:prstGeom>
        <a:noFill/>
        <a:ln>
          <a:noFill/>
        </a:ln>
      </xdr:spPr>
    </xdr:pic>
    <xdr:clientData/>
  </xdr:twoCellAnchor>
  <xdr:twoCellAnchor editAs="oneCell">
    <xdr:from>
      <xdr:col>2</xdr:col>
      <xdr:colOff>584200</xdr:colOff>
      <xdr:row>19</xdr:row>
      <xdr:rowOff>965200</xdr:rowOff>
    </xdr:from>
    <xdr:to>
      <xdr:col>2</xdr:col>
      <xdr:colOff>4597400</xdr:colOff>
      <xdr:row>19</xdr:row>
      <xdr:rowOff>4328160</xdr:rowOff>
    </xdr:to>
    <xdr:pic>
      <xdr:nvPicPr>
        <xdr:cNvPr id="16" name="Picture 15">
          <a:extLst>
            <a:ext uri="{FF2B5EF4-FFF2-40B4-BE49-F238E27FC236}">
              <a16:creationId xmlns:a16="http://schemas.microsoft.com/office/drawing/2014/main" id="{00000000-0008-0000-0100-000010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3700" y="16929100"/>
          <a:ext cx="4013200" cy="3362960"/>
        </a:xfrm>
        <a:prstGeom prst="rect">
          <a:avLst/>
        </a:prstGeom>
        <a:noFill/>
        <a:ln>
          <a:noFill/>
        </a:ln>
      </xdr:spPr>
    </xdr:pic>
    <xdr:clientData/>
  </xdr:twoCellAnchor>
</xdr:wsDr>
</file>

<file path=xl/tables/table1.xml><?xml version="1.0" encoding="utf-8"?>
<table xmlns="http://schemas.openxmlformats.org/spreadsheetml/2006/main" id="4" name="Table4" displayName="Table4" ref="A3:E35" totalsRowShown="0" headerRowDxfId="6" dataDxfId="5">
  <autoFilter ref="A3:E35"/>
  <tableColumns count="5">
    <tableColumn id="1" name="Requirement Name" dataDxfId="4"/>
    <tableColumn id="2" name="Threshold Value" dataDxfId="3"/>
    <tableColumn id="3" name="Baseline Value" dataDxfId="2"/>
    <tableColumn id="4" name="SRD Parent Requirement" dataDxfId="1"/>
    <tableColumn id="5" name="Comment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J12" sqref="J12"/>
    </sheetView>
  </sheetViews>
  <sheetFormatPr defaultColWidth="10.7109375" defaultRowHeight="18.75" x14ac:dyDescent="0.3"/>
  <cols>
    <col min="1" max="1" width="46" style="118" customWidth="1"/>
    <col min="2" max="3" width="27.7109375" style="118" customWidth="1"/>
    <col min="4" max="4" width="25.7109375" style="118" customWidth="1"/>
    <col min="5" max="5" width="79.140625" style="118" customWidth="1"/>
    <col min="6" max="16384" width="10.7109375" style="118"/>
  </cols>
  <sheetData>
    <row r="1" spans="1:5" s="124" customFormat="1" x14ac:dyDescent="0.3">
      <c r="A1" s="124" t="s">
        <v>334</v>
      </c>
      <c r="C1" s="124" t="s">
        <v>345</v>
      </c>
    </row>
    <row r="3" spans="1:5" s="117" customFormat="1" x14ac:dyDescent="0.3">
      <c r="A3" s="117" t="s">
        <v>315</v>
      </c>
      <c r="B3" s="117" t="s">
        <v>313</v>
      </c>
      <c r="C3" s="117" t="s">
        <v>314</v>
      </c>
      <c r="D3" s="117" t="s">
        <v>335</v>
      </c>
      <c r="E3" s="117" t="s">
        <v>188</v>
      </c>
    </row>
    <row r="4" spans="1:5" s="123" customFormat="1" x14ac:dyDescent="0.3">
      <c r="A4" s="117"/>
      <c r="B4" s="117"/>
      <c r="C4" s="117"/>
      <c r="D4" s="117"/>
      <c r="E4" s="117"/>
    </row>
    <row r="5" spans="1:5" x14ac:dyDescent="0.3">
      <c r="A5" s="124" t="s">
        <v>324</v>
      </c>
      <c r="B5" s="123"/>
      <c r="C5" s="123"/>
      <c r="D5" s="124" t="s">
        <v>328</v>
      </c>
      <c r="E5" s="123"/>
    </row>
    <row r="6" spans="1:5" ht="93.75" x14ac:dyDescent="0.3">
      <c r="A6" s="118" t="s">
        <v>316</v>
      </c>
      <c r="B6" s="118">
        <v>0.01</v>
      </c>
      <c r="C6" s="118">
        <f>B6*2</f>
        <v>0.02</v>
      </c>
      <c r="E6" s="120" t="s">
        <v>344</v>
      </c>
    </row>
    <row r="7" spans="1:5" x14ac:dyDescent="0.3">
      <c r="A7" s="118" t="s">
        <v>330</v>
      </c>
      <c r="B7" s="118">
        <v>3</v>
      </c>
      <c r="C7" s="118">
        <v>2.8</v>
      </c>
      <c r="E7" s="118" t="s">
        <v>331</v>
      </c>
    </row>
    <row r="8" spans="1:5" x14ac:dyDescent="0.3">
      <c r="A8" s="118" t="s">
        <v>329</v>
      </c>
      <c r="B8" s="118">
        <v>10</v>
      </c>
      <c r="C8" s="118">
        <v>10</v>
      </c>
    </row>
    <row r="9" spans="1:5" ht="56.25" x14ac:dyDescent="0.3">
      <c r="A9" s="118" t="s">
        <v>321</v>
      </c>
      <c r="B9" s="121">
        <v>6E-9</v>
      </c>
      <c r="C9" s="121">
        <v>2.0000000000000001E-9</v>
      </c>
      <c r="D9" s="121"/>
      <c r="E9" s="120" t="s">
        <v>340</v>
      </c>
    </row>
    <row r="10" spans="1:5" x14ac:dyDescent="0.3">
      <c r="A10" s="118" t="s">
        <v>322</v>
      </c>
      <c r="B10" s="121">
        <v>3E-9</v>
      </c>
      <c r="C10" s="121">
        <v>1.0000000000000001E-9</v>
      </c>
      <c r="E10" s="118" t="s">
        <v>337</v>
      </c>
    </row>
    <row r="11" spans="1:5" x14ac:dyDescent="0.3">
      <c r="A11" s="118" t="s">
        <v>323</v>
      </c>
      <c r="B11" s="121">
        <v>2.0000000000000001E-9</v>
      </c>
      <c r="C11" s="121">
        <v>1.0000000000000001E-9</v>
      </c>
      <c r="E11" s="118" t="s">
        <v>325</v>
      </c>
    </row>
    <row r="12" spans="1:5" ht="37.5" x14ac:dyDescent="0.3">
      <c r="A12" s="118" t="s">
        <v>317</v>
      </c>
      <c r="B12" s="122" t="s">
        <v>319</v>
      </c>
      <c r="C12" s="122" t="s">
        <v>320</v>
      </c>
      <c r="D12" s="119"/>
      <c r="E12" s="120" t="s">
        <v>341</v>
      </c>
    </row>
    <row r="13" spans="1:5" ht="37.5" x14ac:dyDescent="0.3">
      <c r="A13" s="118" t="s">
        <v>318</v>
      </c>
      <c r="B13" s="122" t="s">
        <v>327</v>
      </c>
      <c r="C13" s="122" t="s">
        <v>326</v>
      </c>
      <c r="E13" s="120" t="s">
        <v>342</v>
      </c>
    </row>
    <row r="15" spans="1:5" s="123" customFormat="1" x14ac:dyDescent="0.3">
      <c r="A15" s="118"/>
      <c r="B15" s="118"/>
      <c r="C15" s="118"/>
      <c r="D15" s="118"/>
      <c r="E15" s="118"/>
    </row>
    <row r="16" spans="1:5" x14ac:dyDescent="0.3">
      <c r="A16" s="124" t="s">
        <v>332</v>
      </c>
      <c r="B16" s="123"/>
      <c r="C16" s="123"/>
      <c r="D16" s="124" t="s">
        <v>338</v>
      </c>
      <c r="E16" s="123"/>
    </row>
    <row r="17" spans="1:5" ht="37.5" x14ac:dyDescent="0.3">
      <c r="A17" s="118" t="s">
        <v>316</v>
      </c>
      <c r="B17" s="119" t="s">
        <v>87</v>
      </c>
      <c r="C17" s="118">
        <f>0.009*2</f>
        <v>1.7999999999999999E-2</v>
      </c>
      <c r="E17" s="120" t="s">
        <v>339</v>
      </c>
    </row>
    <row r="18" spans="1:5" x14ac:dyDescent="0.3">
      <c r="A18" s="118" t="s">
        <v>330</v>
      </c>
      <c r="B18" s="119" t="s">
        <v>87</v>
      </c>
      <c r="C18" s="118">
        <v>2.8</v>
      </c>
      <c r="E18" s="118" t="s">
        <v>331</v>
      </c>
    </row>
    <row r="19" spans="1:5" x14ac:dyDescent="0.3">
      <c r="A19" s="118" t="s">
        <v>329</v>
      </c>
      <c r="B19" s="119" t="s">
        <v>87</v>
      </c>
      <c r="C19" s="118">
        <v>18</v>
      </c>
    </row>
    <row r="20" spans="1:5" x14ac:dyDescent="0.3">
      <c r="A20" s="118" t="s">
        <v>321</v>
      </c>
      <c r="B20" s="119" t="s">
        <v>87</v>
      </c>
      <c r="C20" s="121">
        <v>6E-9</v>
      </c>
      <c r="D20" s="121"/>
      <c r="E20" s="118" t="s">
        <v>325</v>
      </c>
    </row>
    <row r="21" spans="1:5" x14ac:dyDescent="0.3">
      <c r="A21" s="118" t="s">
        <v>322</v>
      </c>
      <c r="B21" s="119" t="s">
        <v>87</v>
      </c>
      <c r="C21" s="121">
        <v>4.0000000000000002E-9</v>
      </c>
      <c r="E21" s="118" t="s">
        <v>325</v>
      </c>
    </row>
    <row r="22" spans="1:5" x14ac:dyDescent="0.3">
      <c r="A22" s="118" t="s">
        <v>323</v>
      </c>
      <c r="B22" s="119" t="s">
        <v>87</v>
      </c>
      <c r="C22" s="121">
        <v>4.0000000000000002E-9</v>
      </c>
      <c r="E22" s="118" t="s">
        <v>325</v>
      </c>
    </row>
    <row r="23" spans="1:5" x14ac:dyDescent="0.3">
      <c r="A23" s="118" t="s">
        <v>317</v>
      </c>
      <c r="B23" s="119" t="s">
        <v>87</v>
      </c>
      <c r="C23" s="122" t="s">
        <v>320</v>
      </c>
      <c r="D23" s="119"/>
      <c r="E23" s="120"/>
    </row>
    <row r="24" spans="1:5" ht="37.5" x14ac:dyDescent="0.3">
      <c r="A24" s="118" t="s">
        <v>318</v>
      </c>
      <c r="B24" s="119" t="s">
        <v>87</v>
      </c>
      <c r="C24" s="122" t="s">
        <v>326</v>
      </c>
      <c r="E24" s="120" t="s">
        <v>336</v>
      </c>
    </row>
    <row r="26" spans="1:5" s="123" customFormat="1" x14ac:dyDescent="0.3">
      <c r="A26" s="118"/>
      <c r="B26" s="118"/>
      <c r="C26" s="118"/>
      <c r="D26" s="118"/>
      <c r="E26" s="118"/>
    </row>
    <row r="27" spans="1:5" ht="56.25" x14ac:dyDescent="0.3">
      <c r="A27" s="124" t="s">
        <v>333</v>
      </c>
      <c r="B27" s="123"/>
      <c r="C27" s="123"/>
      <c r="D27" s="124" t="s">
        <v>338</v>
      </c>
      <c r="E27" s="125" t="s">
        <v>343</v>
      </c>
    </row>
    <row r="28" spans="1:5" ht="37.5" x14ac:dyDescent="0.3">
      <c r="A28" s="118" t="s">
        <v>316</v>
      </c>
      <c r="B28" s="119" t="s">
        <v>87</v>
      </c>
      <c r="C28" s="118">
        <f>0.009*2</f>
        <v>1.7999999999999999E-2</v>
      </c>
      <c r="E28" s="120" t="s">
        <v>339</v>
      </c>
    </row>
    <row r="29" spans="1:5" x14ac:dyDescent="0.3">
      <c r="A29" s="118" t="s">
        <v>330</v>
      </c>
      <c r="B29" s="119" t="s">
        <v>87</v>
      </c>
      <c r="C29" s="118">
        <v>2.8</v>
      </c>
      <c r="E29" s="118" t="s">
        <v>331</v>
      </c>
    </row>
    <row r="30" spans="1:5" x14ac:dyDescent="0.3">
      <c r="A30" s="118" t="s">
        <v>329</v>
      </c>
      <c r="B30" s="119" t="s">
        <v>87</v>
      </c>
      <c r="C30" s="118">
        <v>18</v>
      </c>
    </row>
    <row r="31" spans="1:5" x14ac:dyDescent="0.3">
      <c r="A31" s="118" t="s">
        <v>321</v>
      </c>
      <c r="B31" s="119" t="s">
        <v>87</v>
      </c>
      <c r="C31" s="121">
        <v>6.9999999999999998E-9</v>
      </c>
      <c r="D31" s="121"/>
      <c r="E31" s="118" t="s">
        <v>325</v>
      </c>
    </row>
    <row r="32" spans="1:5" x14ac:dyDescent="0.3">
      <c r="A32" s="118" t="s">
        <v>322</v>
      </c>
      <c r="B32" s="119" t="s">
        <v>87</v>
      </c>
      <c r="C32" s="121">
        <v>5.0000000000000001E-9</v>
      </c>
      <c r="E32" s="118" t="s">
        <v>325</v>
      </c>
    </row>
    <row r="33" spans="1:5" x14ac:dyDescent="0.3">
      <c r="A33" s="118" t="s">
        <v>323</v>
      </c>
      <c r="B33" s="119" t="s">
        <v>87</v>
      </c>
      <c r="C33" s="121">
        <v>4.0000000000000002E-9</v>
      </c>
      <c r="E33" s="118" t="s">
        <v>325</v>
      </c>
    </row>
    <row r="34" spans="1:5" x14ac:dyDescent="0.3">
      <c r="A34" s="118" t="s">
        <v>317</v>
      </c>
      <c r="B34" s="119" t="s">
        <v>87</v>
      </c>
      <c r="C34" s="122" t="s">
        <v>320</v>
      </c>
      <c r="D34" s="119"/>
      <c r="E34" s="120"/>
    </row>
    <row r="35" spans="1:5" ht="37.5" x14ac:dyDescent="0.3">
      <c r="A35" s="118" t="s">
        <v>318</v>
      </c>
      <c r="B35" s="119" t="s">
        <v>87</v>
      </c>
      <c r="C35" s="122" t="s">
        <v>326</v>
      </c>
      <c r="E35" s="120" t="s">
        <v>336</v>
      </c>
    </row>
    <row r="36" spans="1:5" s="124" customFormat="1" x14ac:dyDescent="0.3"/>
    <row r="37" spans="1:5" s="123" customFormat="1" x14ac:dyDescent="0.3">
      <c r="A37" s="124"/>
      <c r="D37" s="124"/>
    </row>
    <row r="38" spans="1:5" x14ac:dyDescent="0.3">
      <c r="B38" s="119"/>
      <c r="E38" s="120"/>
    </row>
    <row r="39" spans="1:5" x14ac:dyDescent="0.3">
      <c r="B39" s="119"/>
    </row>
    <row r="40" spans="1:5" x14ac:dyDescent="0.3">
      <c r="B40" s="119"/>
    </row>
    <row r="41" spans="1:5" x14ac:dyDescent="0.3">
      <c r="B41" s="119"/>
      <c r="C41" s="121"/>
      <c r="D41" s="121"/>
    </row>
    <row r="42" spans="1:5" x14ac:dyDescent="0.3">
      <c r="B42" s="119"/>
      <c r="C42" s="121"/>
    </row>
    <row r="43" spans="1:5" x14ac:dyDescent="0.3">
      <c r="B43" s="119"/>
      <c r="C43" s="121"/>
    </row>
    <row r="44" spans="1:5" x14ac:dyDescent="0.3">
      <c r="B44" s="119"/>
      <c r="C44" s="122"/>
      <c r="D44" s="119"/>
      <c r="E44" s="120"/>
    </row>
    <row r="45" spans="1:5" x14ac:dyDescent="0.3">
      <c r="B45" s="119"/>
      <c r="C45" s="122"/>
      <c r="E45" s="120"/>
    </row>
    <row r="48" spans="1:5" s="123" customFormat="1" x14ac:dyDescent="0.3">
      <c r="A48" s="124"/>
      <c r="D48" s="124"/>
    </row>
    <row r="49" spans="2:5" x14ac:dyDescent="0.3">
      <c r="B49" s="119"/>
      <c r="E49" s="120"/>
    </row>
    <row r="50" spans="2:5" x14ac:dyDescent="0.3">
      <c r="B50" s="119"/>
    </row>
    <row r="51" spans="2:5" x14ac:dyDescent="0.3">
      <c r="B51" s="119"/>
    </row>
    <row r="52" spans="2:5" x14ac:dyDescent="0.3">
      <c r="B52" s="119"/>
      <c r="C52" s="121"/>
      <c r="D52" s="121"/>
      <c r="E52" s="120"/>
    </row>
    <row r="53" spans="2:5" x14ac:dyDescent="0.3">
      <c r="B53" s="119"/>
      <c r="C53" s="121"/>
    </row>
    <row r="54" spans="2:5" x14ac:dyDescent="0.3">
      <c r="B54" s="119"/>
      <c r="C54" s="121"/>
    </row>
    <row r="55" spans="2:5" x14ac:dyDescent="0.3">
      <c r="B55" s="119"/>
      <c r="C55" s="122"/>
      <c r="D55" s="119"/>
      <c r="E55" s="120"/>
    </row>
    <row r="56" spans="2:5" x14ac:dyDescent="0.3">
      <c r="B56" s="119"/>
      <c r="C56" s="122"/>
      <c r="E56" s="120"/>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66"/>
  <sheetViews>
    <sheetView zoomScale="150" zoomScaleNormal="150" zoomScalePageLayoutView="150" workbookViewId="0">
      <pane xSplit="1" ySplit="4" topLeftCell="B5" activePane="bottomRight" state="frozen"/>
      <selection pane="topRight" activeCell="B1" sqref="B1"/>
      <selection pane="bottomLeft" activeCell="A3" sqref="A3"/>
      <selection pane="bottomRight" activeCell="C1" sqref="C1"/>
    </sheetView>
  </sheetViews>
  <sheetFormatPr defaultColWidth="8.7109375" defaultRowHeight="16.5" outlineLevelRow="1" outlineLevelCol="1" x14ac:dyDescent="0.3"/>
  <cols>
    <col min="1" max="1" width="11.7109375" style="67" customWidth="1"/>
    <col min="2" max="2" width="11.7109375" style="106" customWidth="1"/>
    <col min="3" max="3" width="63.7109375" style="66" customWidth="1"/>
    <col min="4" max="5" width="3.7109375" style="66" customWidth="1"/>
    <col min="6" max="6" width="32.42578125" style="66" customWidth="1"/>
    <col min="7" max="7" width="17.7109375" style="66" customWidth="1" collapsed="1"/>
    <col min="8" max="8" width="12.7109375" style="75" hidden="1" customWidth="1" outlineLevel="1"/>
    <col min="9" max="9" width="15.7109375" style="75" hidden="1" customWidth="1" outlineLevel="1"/>
    <col min="10" max="10" width="19.28515625" style="75" hidden="1" customWidth="1" outlineLevel="1"/>
    <col min="11" max="11" width="11.28515625" style="75" hidden="1" customWidth="1" outlineLevel="1"/>
    <col min="12" max="12" width="20.7109375" style="75" hidden="1" customWidth="1" outlineLevel="1"/>
    <col min="13" max="13" width="23.7109375" style="75" hidden="1" customWidth="1" outlineLevel="1"/>
    <col min="14" max="14" width="18.42578125" style="75" hidden="1" customWidth="1" outlineLevel="1"/>
    <col min="15" max="16" width="17.42578125" style="75" hidden="1" customWidth="1" outlineLevel="1"/>
    <col min="17" max="17" width="10.7109375" style="75" hidden="1" customWidth="1" outlineLevel="1"/>
    <col min="18" max="18" width="56.7109375" style="75" customWidth="1" collapsed="1"/>
    <col min="19" max="19" width="8.7109375" style="66" customWidth="1"/>
    <col min="20" max="16384" width="8.7109375" style="66"/>
  </cols>
  <sheetData>
    <row r="1" spans="1:18" x14ac:dyDescent="0.3">
      <c r="C1" s="116" t="s">
        <v>312</v>
      </c>
    </row>
    <row r="2" spans="1:18" x14ac:dyDescent="0.3">
      <c r="C2" s="105"/>
    </row>
    <row r="3" spans="1:18" x14ac:dyDescent="0.3">
      <c r="C3" s="76" t="s">
        <v>241</v>
      </c>
      <c r="D3" s="85"/>
      <c r="E3" s="85"/>
      <c r="F3" s="77"/>
      <c r="G3" s="77"/>
      <c r="H3" s="78"/>
      <c r="I3" s="78"/>
      <c r="J3" s="78"/>
      <c r="K3" s="78"/>
      <c r="L3" s="78"/>
      <c r="M3" s="78"/>
      <c r="N3" s="78"/>
      <c r="O3" s="78"/>
      <c r="P3" s="78"/>
      <c r="Q3" s="78"/>
      <c r="R3" s="78"/>
    </row>
    <row r="4" spans="1:18" s="70" customFormat="1" ht="31.5" x14ac:dyDescent="0.3">
      <c r="A4" s="68" t="s">
        <v>187</v>
      </c>
      <c r="B4" s="68" t="s">
        <v>266</v>
      </c>
      <c r="C4" s="69" t="s">
        <v>0</v>
      </c>
      <c r="D4" s="69" t="s">
        <v>173</v>
      </c>
      <c r="E4" s="69" t="s">
        <v>174</v>
      </c>
      <c r="F4" s="69" t="s">
        <v>6</v>
      </c>
      <c r="G4" s="69" t="s">
        <v>7</v>
      </c>
      <c r="H4" s="79" t="s">
        <v>8</v>
      </c>
      <c r="I4" s="79" t="s">
        <v>9</v>
      </c>
      <c r="J4" s="79" t="s">
        <v>10</v>
      </c>
      <c r="K4" s="79" t="s">
        <v>11</v>
      </c>
      <c r="L4" s="79" t="s">
        <v>12</v>
      </c>
      <c r="M4" s="79" t="s">
        <v>13</v>
      </c>
      <c r="N4" s="79" t="s">
        <v>14</v>
      </c>
      <c r="O4" s="79" t="s">
        <v>15</v>
      </c>
      <c r="P4" s="79" t="s">
        <v>16</v>
      </c>
      <c r="Q4" s="79" t="s">
        <v>17</v>
      </c>
      <c r="R4" s="79" t="s">
        <v>18</v>
      </c>
    </row>
    <row r="5" spans="1:18" outlineLevel="1" x14ac:dyDescent="0.3">
      <c r="A5" s="73"/>
      <c r="B5" s="107"/>
      <c r="D5" s="72"/>
      <c r="E5" s="72"/>
      <c r="F5" s="72"/>
      <c r="G5" s="72"/>
      <c r="H5" s="80"/>
      <c r="I5" s="81"/>
      <c r="J5" s="81"/>
      <c r="K5" s="81"/>
      <c r="L5" s="81"/>
      <c r="M5" s="81"/>
      <c r="N5" s="81"/>
      <c r="O5" s="81"/>
      <c r="P5" s="81"/>
      <c r="Q5" s="81"/>
      <c r="R5" s="81"/>
    </row>
    <row r="6" spans="1:18" ht="47.25" outlineLevel="1" x14ac:dyDescent="0.3">
      <c r="A6" s="93">
        <v>1</v>
      </c>
      <c r="B6" s="93" t="s">
        <v>301</v>
      </c>
      <c r="C6" s="74" t="s">
        <v>219</v>
      </c>
      <c r="D6" s="74" t="s">
        <v>180</v>
      </c>
      <c r="E6" s="74" t="s">
        <v>180</v>
      </c>
      <c r="F6" s="74" t="s">
        <v>201</v>
      </c>
      <c r="G6" s="74" t="s">
        <v>189</v>
      </c>
      <c r="H6" s="87"/>
      <c r="I6" s="86"/>
      <c r="J6" s="86"/>
      <c r="K6" s="86"/>
      <c r="L6" s="86"/>
      <c r="M6" s="86"/>
      <c r="N6" s="86"/>
      <c r="O6" s="86"/>
      <c r="P6" s="86"/>
      <c r="Q6" s="86"/>
      <c r="R6" s="86" t="s">
        <v>252</v>
      </c>
    </row>
    <row r="7" spans="1:18" ht="47.25" outlineLevel="1" x14ac:dyDescent="0.3">
      <c r="A7" s="96">
        <f>A6+1</f>
        <v>2</v>
      </c>
      <c r="B7" s="108" t="s">
        <v>290</v>
      </c>
      <c r="C7" s="74" t="s">
        <v>220</v>
      </c>
      <c r="D7" s="74" t="s">
        <v>180</v>
      </c>
      <c r="E7" s="74" t="s">
        <v>180</v>
      </c>
      <c r="F7" s="74" t="s">
        <v>253</v>
      </c>
      <c r="G7" s="74" t="s">
        <v>189</v>
      </c>
      <c r="H7" s="87"/>
      <c r="I7" s="86"/>
      <c r="J7" s="86"/>
      <c r="K7" s="86"/>
      <c r="L7" s="86"/>
      <c r="M7" s="86"/>
      <c r="N7" s="86"/>
      <c r="O7" s="86"/>
      <c r="P7" s="86"/>
      <c r="Q7" s="86"/>
      <c r="R7" s="86"/>
    </row>
    <row r="8" spans="1:18" s="91" customFormat="1" ht="199.15" customHeight="1" outlineLevel="1" x14ac:dyDescent="0.25">
      <c r="A8" s="96">
        <f t="shared" ref="A8:A44" si="0">A7+1</f>
        <v>3</v>
      </c>
      <c r="B8" s="108" t="s">
        <v>291</v>
      </c>
      <c r="C8" s="88" t="s">
        <v>202</v>
      </c>
      <c r="D8" s="88" t="s">
        <v>180</v>
      </c>
      <c r="E8" s="88" t="s">
        <v>180</v>
      </c>
      <c r="F8" s="88" t="s">
        <v>203</v>
      </c>
      <c r="G8" s="88" t="s">
        <v>189</v>
      </c>
      <c r="H8" s="89"/>
      <c r="I8" s="90"/>
      <c r="J8" s="90"/>
      <c r="K8" s="90"/>
      <c r="L8" s="90"/>
      <c r="M8" s="90"/>
      <c r="N8" s="90"/>
      <c r="O8" s="90"/>
      <c r="P8" s="90"/>
      <c r="Q8" s="90"/>
      <c r="R8" s="90" t="s">
        <v>263</v>
      </c>
    </row>
    <row r="9" spans="1:18" ht="47.25" x14ac:dyDescent="0.3">
      <c r="A9" s="96">
        <f t="shared" si="0"/>
        <v>4</v>
      </c>
      <c r="B9" s="108" t="s">
        <v>292</v>
      </c>
      <c r="C9" s="74" t="s">
        <v>184</v>
      </c>
      <c r="D9" s="74" t="s">
        <v>180</v>
      </c>
      <c r="E9" s="92"/>
      <c r="F9" s="74" t="s">
        <v>185</v>
      </c>
      <c r="G9" s="88" t="s">
        <v>189</v>
      </c>
      <c r="H9" s="80"/>
      <c r="I9" s="81"/>
      <c r="J9" s="81"/>
      <c r="K9" s="81"/>
      <c r="L9" s="81"/>
      <c r="M9" s="81"/>
      <c r="N9" s="81"/>
      <c r="O9" s="81"/>
      <c r="P9" s="81"/>
      <c r="Q9" s="81"/>
      <c r="R9" s="81"/>
    </row>
    <row r="10" spans="1:18" ht="78.75" x14ac:dyDescent="0.3">
      <c r="A10" s="96">
        <f t="shared" si="0"/>
        <v>5</v>
      </c>
      <c r="B10" s="108" t="s">
        <v>302</v>
      </c>
      <c r="C10" s="74" t="s">
        <v>204</v>
      </c>
      <c r="D10" s="74" t="s">
        <v>180</v>
      </c>
      <c r="E10" s="92"/>
      <c r="F10" s="74" t="s">
        <v>209</v>
      </c>
      <c r="G10" s="88" t="s">
        <v>190</v>
      </c>
      <c r="H10" s="80"/>
      <c r="I10" s="81"/>
      <c r="J10" s="81"/>
      <c r="K10" s="81"/>
      <c r="L10" s="81"/>
      <c r="M10" s="81"/>
      <c r="N10" s="81"/>
      <c r="O10" s="81"/>
      <c r="P10" s="81"/>
      <c r="Q10" s="81"/>
      <c r="R10" s="98" t="s">
        <v>199</v>
      </c>
    </row>
    <row r="11" spans="1:18" ht="63" x14ac:dyDescent="0.3">
      <c r="A11" s="96">
        <f t="shared" si="0"/>
        <v>6</v>
      </c>
      <c r="B11" s="108" t="s">
        <v>303</v>
      </c>
      <c r="C11" s="74" t="s">
        <v>205</v>
      </c>
      <c r="D11" s="74" t="s">
        <v>180</v>
      </c>
      <c r="E11" s="92"/>
      <c r="F11" s="74" t="s">
        <v>207</v>
      </c>
      <c r="G11" s="88" t="s">
        <v>190</v>
      </c>
      <c r="H11" s="80"/>
      <c r="I11" s="81"/>
      <c r="J11" s="81"/>
      <c r="K11" s="81"/>
      <c r="L11" s="81"/>
      <c r="M11" s="81"/>
      <c r="N11" s="81"/>
      <c r="O11" s="81"/>
      <c r="P11" s="81"/>
      <c r="Q11" s="81"/>
      <c r="R11" s="98" t="s">
        <v>200</v>
      </c>
    </row>
    <row r="12" spans="1:18" ht="47.25" outlineLevel="1" x14ac:dyDescent="0.3">
      <c r="A12" s="96">
        <f t="shared" si="0"/>
        <v>7</v>
      </c>
      <c r="B12" s="108" t="s">
        <v>304</v>
      </c>
      <c r="C12" s="74" t="s">
        <v>254</v>
      </c>
      <c r="D12" s="74" t="s">
        <v>180</v>
      </c>
      <c r="E12" s="74" t="s">
        <v>180</v>
      </c>
      <c r="F12" s="74" t="s">
        <v>208</v>
      </c>
      <c r="G12" s="88" t="s">
        <v>190</v>
      </c>
      <c r="H12" s="87"/>
      <c r="I12" s="86"/>
      <c r="J12" s="86"/>
      <c r="K12" s="86"/>
      <c r="L12" s="86"/>
      <c r="M12" s="86"/>
      <c r="N12" s="86"/>
      <c r="O12" s="86"/>
      <c r="P12" s="86"/>
      <c r="Q12" s="86"/>
      <c r="R12" s="86" t="s">
        <v>242</v>
      </c>
    </row>
    <row r="13" spans="1:18" ht="47.25" outlineLevel="1" x14ac:dyDescent="0.3">
      <c r="A13" s="96">
        <f t="shared" si="0"/>
        <v>8</v>
      </c>
      <c r="B13" s="108" t="s">
        <v>305</v>
      </c>
      <c r="C13" s="74" t="s">
        <v>255</v>
      </c>
      <c r="D13" s="74" t="s">
        <v>180</v>
      </c>
      <c r="E13" s="74" t="s">
        <v>180</v>
      </c>
      <c r="F13" s="74" t="s">
        <v>206</v>
      </c>
      <c r="G13" s="88" t="s">
        <v>190</v>
      </c>
      <c r="H13" s="87"/>
      <c r="I13" s="86"/>
      <c r="J13" s="86"/>
      <c r="K13" s="86"/>
      <c r="L13" s="86"/>
      <c r="M13" s="86"/>
      <c r="N13" s="86"/>
      <c r="O13" s="86"/>
      <c r="P13" s="86"/>
      <c r="Q13" s="86"/>
      <c r="R13" s="86" t="s">
        <v>242</v>
      </c>
    </row>
    <row r="14" spans="1:18" s="91" customFormat="1" ht="36" customHeight="1" outlineLevel="1" x14ac:dyDescent="0.25">
      <c r="A14" s="96">
        <f t="shared" si="0"/>
        <v>9</v>
      </c>
      <c r="B14" s="108" t="s">
        <v>293</v>
      </c>
      <c r="C14" s="88" t="s">
        <v>246</v>
      </c>
      <c r="D14" s="74" t="s">
        <v>180</v>
      </c>
      <c r="E14" s="74" t="s">
        <v>180</v>
      </c>
      <c r="F14" s="88" t="s">
        <v>240</v>
      </c>
      <c r="G14" s="88" t="s">
        <v>190</v>
      </c>
      <c r="H14" s="89"/>
      <c r="I14" s="90"/>
      <c r="J14" s="90"/>
      <c r="K14" s="90"/>
      <c r="L14" s="90"/>
      <c r="M14" s="90"/>
      <c r="N14" s="90"/>
      <c r="O14" s="90"/>
      <c r="P14" s="90"/>
      <c r="Q14" s="90"/>
      <c r="R14" s="90" t="s">
        <v>248</v>
      </c>
    </row>
    <row r="15" spans="1:18" s="91" customFormat="1" ht="37.15" customHeight="1" outlineLevel="1" x14ac:dyDescent="0.25">
      <c r="A15" s="96">
        <f t="shared" si="0"/>
        <v>10</v>
      </c>
      <c r="B15" s="108" t="s">
        <v>294</v>
      </c>
      <c r="C15" s="88" t="s">
        <v>247</v>
      </c>
      <c r="D15" s="74" t="s">
        <v>180</v>
      </c>
      <c r="E15" s="74" t="s">
        <v>180</v>
      </c>
      <c r="F15" s="88" t="s">
        <v>212</v>
      </c>
      <c r="G15" s="88" t="s">
        <v>190</v>
      </c>
      <c r="H15" s="89"/>
      <c r="I15" s="90"/>
      <c r="J15" s="90"/>
      <c r="K15" s="90"/>
      <c r="L15" s="90"/>
      <c r="M15" s="90"/>
      <c r="N15" s="90"/>
      <c r="O15" s="90"/>
      <c r="P15" s="90"/>
      <c r="Q15" s="90"/>
      <c r="R15" s="90" t="s">
        <v>248</v>
      </c>
    </row>
    <row r="16" spans="1:18" s="91" customFormat="1" ht="208.15" customHeight="1" outlineLevel="1" x14ac:dyDescent="0.25">
      <c r="A16" s="96">
        <f t="shared" si="0"/>
        <v>11</v>
      </c>
      <c r="B16" s="108" t="s">
        <v>295</v>
      </c>
      <c r="C16" s="88" t="s">
        <v>245</v>
      </c>
      <c r="D16" s="97" t="s">
        <v>180</v>
      </c>
      <c r="E16" s="88"/>
      <c r="F16" s="74" t="s">
        <v>183</v>
      </c>
      <c r="G16" s="74" t="s">
        <v>189</v>
      </c>
      <c r="H16" s="89"/>
      <c r="I16" s="90"/>
      <c r="J16" s="90"/>
      <c r="K16" s="90"/>
      <c r="L16" s="90"/>
      <c r="M16" s="90"/>
      <c r="N16" s="90"/>
      <c r="O16" s="90"/>
      <c r="P16" s="90"/>
      <c r="Q16" s="90"/>
      <c r="R16" s="90"/>
    </row>
    <row r="17" spans="1:22" s="91" customFormat="1" ht="55.9" customHeight="1" outlineLevel="1" x14ac:dyDescent="0.25">
      <c r="A17" s="96">
        <f t="shared" si="0"/>
        <v>12</v>
      </c>
      <c r="B17" s="108" t="s">
        <v>307</v>
      </c>
      <c r="C17" s="88" t="s">
        <v>306</v>
      </c>
      <c r="D17" s="97" t="s">
        <v>180</v>
      </c>
      <c r="E17" s="74" t="s">
        <v>180</v>
      </c>
      <c r="F17" s="74" t="s">
        <v>218</v>
      </c>
      <c r="G17" s="74" t="s">
        <v>190</v>
      </c>
      <c r="H17" s="89"/>
      <c r="I17" s="90"/>
      <c r="J17" s="90"/>
      <c r="K17" s="90"/>
      <c r="L17" s="90"/>
      <c r="M17" s="90"/>
      <c r="N17" s="90"/>
      <c r="O17" s="90"/>
      <c r="P17" s="90"/>
      <c r="Q17" s="90"/>
      <c r="R17" s="104"/>
    </row>
    <row r="18" spans="1:22" s="91" customFormat="1" ht="52.9" customHeight="1" outlineLevel="1" x14ac:dyDescent="0.25">
      <c r="A18" s="96">
        <f t="shared" si="0"/>
        <v>13</v>
      </c>
      <c r="B18" s="108" t="s">
        <v>308</v>
      </c>
      <c r="C18" s="88" t="s">
        <v>243</v>
      </c>
      <c r="D18" s="97" t="s">
        <v>180</v>
      </c>
      <c r="E18" s="74" t="s">
        <v>180</v>
      </c>
      <c r="F18" s="74" t="s">
        <v>218</v>
      </c>
      <c r="G18" s="74" t="s">
        <v>190</v>
      </c>
      <c r="H18" s="89"/>
      <c r="I18" s="90"/>
      <c r="J18" s="90"/>
      <c r="K18" s="90"/>
      <c r="L18" s="90"/>
      <c r="M18" s="90"/>
      <c r="N18" s="90"/>
      <c r="O18" s="90"/>
      <c r="P18" s="90"/>
      <c r="Q18" s="90"/>
      <c r="R18" s="104"/>
    </row>
    <row r="19" spans="1:22" ht="315" customHeight="1" outlineLevel="1" x14ac:dyDescent="0.3">
      <c r="A19" s="96">
        <f t="shared" si="0"/>
        <v>14</v>
      </c>
      <c r="B19" s="108" t="s">
        <v>296</v>
      </c>
      <c r="C19" s="88" t="s">
        <v>210</v>
      </c>
      <c r="D19" s="74" t="s">
        <v>180</v>
      </c>
      <c r="E19" s="74" t="s">
        <v>180</v>
      </c>
      <c r="F19" s="74" t="s">
        <v>175</v>
      </c>
      <c r="G19" s="74" t="s">
        <v>250</v>
      </c>
      <c r="H19" s="87"/>
      <c r="I19" s="94"/>
      <c r="J19" s="86"/>
      <c r="K19" s="86"/>
      <c r="L19" s="86"/>
      <c r="M19" s="86"/>
      <c r="N19" s="86"/>
      <c r="O19" s="86"/>
      <c r="P19" s="86"/>
      <c r="Q19" s="86"/>
      <c r="R19" s="86"/>
      <c r="U19" s="84"/>
      <c r="V19" s="83"/>
    </row>
    <row r="20" spans="1:22" ht="358.15" customHeight="1" outlineLevel="1" x14ac:dyDescent="0.3">
      <c r="A20" s="96">
        <f t="shared" si="0"/>
        <v>15</v>
      </c>
      <c r="B20" s="108" t="s">
        <v>297</v>
      </c>
      <c r="C20" s="88" t="s">
        <v>211</v>
      </c>
      <c r="D20" s="74" t="s">
        <v>180</v>
      </c>
      <c r="E20" s="74" t="s">
        <v>180</v>
      </c>
      <c r="F20" s="74" t="s">
        <v>176</v>
      </c>
      <c r="G20" s="74" t="s">
        <v>249</v>
      </c>
      <c r="H20" s="87"/>
      <c r="I20" s="94"/>
      <c r="J20" s="86"/>
      <c r="K20" s="86"/>
      <c r="L20" s="86"/>
      <c r="M20" s="86"/>
      <c r="N20" s="86"/>
      <c r="O20" s="86"/>
      <c r="P20" s="86"/>
      <c r="Q20" s="86"/>
      <c r="R20" s="86"/>
      <c r="U20" s="84"/>
      <c r="V20" s="83"/>
    </row>
    <row r="21" spans="1:22" s="91" customFormat="1" ht="49.9" customHeight="1" outlineLevel="1" x14ac:dyDescent="0.25">
      <c r="A21" s="96">
        <f t="shared" si="0"/>
        <v>16</v>
      </c>
      <c r="B21" s="108" t="s">
        <v>298</v>
      </c>
      <c r="C21" s="88" t="s">
        <v>264</v>
      </c>
      <c r="D21" s="97" t="s">
        <v>180</v>
      </c>
      <c r="E21" s="88"/>
      <c r="F21" s="74" t="s">
        <v>196</v>
      </c>
      <c r="G21" s="74" t="s">
        <v>190</v>
      </c>
      <c r="H21" s="89"/>
      <c r="I21" s="99"/>
      <c r="J21" s="90"/>
      <c r="K21" s="90"/>
      <c r="L21" s="90"/>
      <c r="M21" s="90"/>
      <c r="N21" s="90"/>
      <c r="O21" s="90"/>
      <c r="P21" s="90"/>
      <c r="Q21" s="90"/>
      <c r="R21" s="90"/>
      <c r="U21" s="100"/>
      <c r="V21" s="101"/>
    </row>
    <row r="22" spans="1:22" s="91" customFormat="1" ht="37.15" customHeight="1" outlineLevel="1" x14ac:dyDescent="0.25">
      <c r="A22" s="96">
        <f t="shared" si="0"/>
        <v>17</v>
      </c>
      <c r="B22" s="108" t="s">
        <v>299</v>
      </c>
      <c r="C22" s="88" t="s">
        <v>256</v>
      </c>
      <c r="D22" s="97" t="s">
        <v>180</v>
      </c>
      <c r="E22" s="88"/>
      <c r="F22" s="74" t="s">
        <v>196</v>
      </c>
      <c r="G22" s="74" t="s">
        <v>190</v>
      </c>
      <c r="H22" s="89"/>
      <c r="I22" s="99"/>
      <c r="J22" s="90"/>
      <c r="K22" s="90"/>
      <c r="L22" s="90"/>
      <c r="M22" s="90"/>
      <c r="N22" s="90"/>
      <c r="O22" s="90"/>
      <c r="P22" s="90"/>
      <c r="Q22" s="90"/>
      <c r="R22" s="90"/>
      <c r="U22" s="100"/>
      <c r="V22" s="101"/>
    </row>
    <row r="23" spans="1:22" s="91" customFormat="1" ht="39" customHeight="1" outlineLevel="1" x14ac:dyDescent="0.25">
      <c r="A23" s="96">
        <f t="shared" si="0"/>
        <v>18</v>
      </c>
      <c r="B23" s="108" t="s">
        <v>309</v>
      </c>
      <c r="C23" s="88" t="s">
        <v>257</v>
      </c>
      <c r="D23" s="97" t="s">
        <v>180</v>
      </c>
      <c r="E23" s="88" t="s">
        <v>180</v>
      </c>
      <c r="F23" s="74" t="s">
        <v>196</v>
      </c>
      <c r="G23" s="74" t="s">
        <v>190</v>
      </c>
      <c r="H23" s="89"/>
      <c r="I23" s="99"/>
      <c r="J23" s="90"/>
      <c r="K23" s="90"/>
      <c r="L23" s="90"/>
      <c r="M23" s="90"/>
      <c r="N23" s="90"/>
      <c r="O23" s="90"/>
      <c r="P23" s="90"/>
      <c r="Q23" s="90"/>
      <c r="R23" s="90" t="s">
        <v>221</v>
      </c>
      <c r="U23" s="100"/>
      <c r="V23" s="101"/>
    </row>
    <row r="24" spans="1:22" s="91" customFormat="1" ht="42" customHeight="1" outlineLevel="1" x14ac:dyDescent="0.25">
      <c r="A24" s="96">
        <f t="shared" si="0"/>
        <v>19</v>
      </c>
      <c r="B24" s="108" t="s">
        <v>300</v>
      </c>
      <c r="C24" s="88" t="s">
        <v>259</v>
      </c>
      <c r="D24" s="74" t="s">
        <v>180</v>
      </c>
      <c r="E24" s="74" t="s">
        <v>180</v>
      </c>
      <c r="F24" s="88" t="s">
        <v>222</v>
      </c>
      <c r="G24" s="74" t="s">
        <v>190</v>
      </c>
      <c r="H24" s="89"/>
      <c r="I24" s="99"/>
      <c r="J24" s="90"/>
      <c r="K24" s="90"/>
      <c r="L24" s="90"/>
      <c r="M24" s="90"/>
      <c r="N24" s="90"/>
      <c r="O24" s="90"/>
      <c r="P24" s="90"/>
      <c r="Q24" s="90"/>
      <c r="R24" s="90"/>
      <c r="U24" s="100"/>
      <c r="V24" s="101"/>
    </row>
    <row r="25" spans="1:22" s="91" customFormat="1" ht="40.15" customHeight="1" outlineLevel="1" x14ac:dyDescent="0.25">
      <c r="A25" s="96">
        <f t="shared" si="0"/>
        <v>20</v>
      </c>
      <c r="B25" s="108" t="s">
        <v>267</v>
      </c>
      <c r="C25" s="88" t="s">
        <v>258</v>
      </c>
      <c r="D25" s="74" t="s">
        <v>180</v>
      </c>
      <c r="E25" s="74" t="s">
        <v>180</v>
      </c>
      <c r="F25" s="88" t="s">
        <v>251</v>
      </c>
      <c r="G25" s="74" t="s">
        <v>190</v>
      </c>
      <c r="H25" s="89"/>
      <c r="I25" s="99"/>
      <c r="J25" s="90"/>
      <c r="K25" s="90"/>
      <c r="L25" s="90"/>
      <c r="M25" s="90"/>
      <c r="N25" s="90"/>
      <c r="O25" s="90"/>
      <c r="P25" s="90"/>
      <c r="Q25" s="90"/>
      <c r="R25" s="90"/>
      <c r="U25" s="100"/>
      <c r="V25" s="101"/>
    </row>
    <row r="26" spans="1:22" ht="78.75" outlineLevel="1" x14ac:dyDescent="0.3">
      <c r="A26" s="96">
        <f t="shared" si="0"/>
        <v>21</v>
      </c>
      <c r="B26" s="108" t="s">
        <v>268</v>
      </c>
      <c r="C26" s="74" t="s">
        <v>224</v>
      </c>
      <c r="D26" s="74" t="s">
        <v>180</v>
      </c>
      <c r="E26" s="74" t="s">
        <v>180</v>
      </c>
      <c r="F26" s="74" t="s">
        <v>177</v>
      </c>
      <c r="G26" s="74" t="s">
        <v>191</v>
      </c>
      <c r="H26" s="87"/>
      <c r="I26" s="86"/>
      <c r="J26" s="86"/>
      <c r="K26" s="86"/>
      <c r="L26" s="86"/>
      <c r="M26" s="86"/>
      <c r="N26" s="86"/>
      <c r="O26" s="86"/>
      <c r="P26" s="86"/>
      <c r="Q26" s="86"/>
      <c r="R26" s="86"/>
    </row>
    <row r="27" spans="1:22" ht="47.25" outlineLevel="1" x14ac:dyDescent="0.3">
      <c r="A27" s="96">
        <f t="shared" si="0"/>
        <v>22</v>
      </c>
      <c r="B27" s="108" t="s">
        <v>269</v>
      </c>
      <c r="C27" s="74" t="s">
        <v>223</v>
      </c>
      <c r="D27" s="74" t="s">
        <v>180</v>
      </c>
      <c r="E27" s="74" t="s">
        <v>180</v>
      </c>
      <c r="F27" s="74" t="s">
        <v>177</v>
      </c>
      <c r="G27" s="74" t="s">
        <v>192</v>
      </c>
      <c r="H27" s="87"/>
      <c r="I27" s="86"/>
      <c r="J27" s="86"/>
      <c r="K27" s="86"/>
      <c r="L27" s="86"/>
      <c r="M27" s="86"/>
      <c r="N27" s="86"/>
      <c r="O27" s="86"/>
      <c r="P27" s="86"/>
      <c r="Q27" s="86"/>
      <c r="R27" s="86"/>
    </row>
    <row r="28" spans="1:22" ht="31.5" outlineLevel="1" x14ac:dyDescent="0.3">
      <c r="A28" s="96">
        <f t="shared" si="0"/>
        <v>23</v>
      </c>
      <c r="B28" s="108" t="s">
        <v>270</v>
      </c>
      <c r="C28" s="74" t="s">
        <v>260</v>
      </c>
      <c r="D28" s="74" t="s">
        <v>180</v>
      </c>
      <c r="E28" s="74"/>
      <c r="F28" s="74" t="s">
        <v>226</v>
      </c>
      <c r="G28" s="74" t="s">
        <v>189</v>
      </c>
      <c r="H28" s="87"/>
      <c r="I28" s="86"/>
      <c r="J28" s="86"/>
      <c r="K28" s="86"/>
      <c r="L28" s="86"/>
      <c r="M28" s="86"/>
      <c r="N28" s="86"/>
      <c r="O28" s="86"/>
      <c r="P28" s="86"/>
      <c r="Q28" s="86"/>
      <c r="R28" s="86"/>
    </row>
    <row r="29" spans="1:22" ht="47.25" outlineLevel="1" x14ac:dyDescent="0.3">
      <c r="A29" s="96">
        <f t="shared" si="0"/>
        <v>24</v>
      </c>
      <c r="B29" s="108" t="s">
        <v>271</v>
      </c>
      <c r="C29" s="74" t="s">
        <v>261</v>
      </c>
      <c r="D29" s="74" t="s">
        <v>180</v>
      </c>
      <c r="E29" s="74" t="s">
        <v>180</v>
      </c>
      <c r="F29" s="74" t="s">
        <v>227</v>
      </c>
      <c r="G29" s="74" t="s">
        <v>189</v>
      </c>
      <c r="H29" s="87"/>
      <c r="I29" s="86"/>
      <c r="J29" s="86"/>
      <c r="K29" s="86"/>
      <c r="L29" s="86"/>
      <c r="M29" s="86"/>
      <c r="N29" s="86"/>
      <c r="O29" s="86"/>
      <c r="P29" s="86"/>
      <c r="Q29" s="86"/>
      <c r="R29" s="86" t="s">
        <v>228</v>
      </c>
    </row>
    <row r="30" spans="1:22" ht="63" outlineLevel="1" x14ac:dyDescent="0.3">
      <c r="A30" s="96">
        <f t="shared" si="0"/>
        <v>25</v>
      </c>
      <c r="B30" s="108" t="s">
        <v>272</v>
      </c>
      <c r="C30" s="74" t="s">
        <v>225</v>
      </c>
      <c r="D30" s="97" t="s">
        <v>180</v>
      </c>
      <c r="E30" s="97"/>
      <c r="F30" s="74" t="s">
        <v>213</v>
      </c>
      <c r="G30" s="74" t="s">
        <v>189</v>
      </c>
      <c r="H30" s="87"/>
      <c r="I30" s="86"/>
      <c r="J30" s="86"/>
      <c r="K30" s="86"/>
      <c r="L30" s="86"/>
      <c r="M30" s="86"/>
      <c r="N30" s="86"/>
      <c r="O30" s="86"/>
      <c r="P30" s="86"/>
      <c r="Q30" s="86"/>
      <c r="R30" s="86" t="s">
        <v>265</v>
      </c>
    </row>
    <row r="31" spans="1:22" ht="31.5" outlineLevel="1" x14ac:dyDescent="0.3">
      <c r="A31" s="96">
        <f t="shared" si="0"/>
        <v>26</v>
      </c>
      <c r="B31" s="108" t="s">
        <v>273</v>
      </c>
      <c r="C31" s="74" t="s">
        <v>197</v>
      </c>
      <c r="D31" s="74" t="s">
        <v>180</v>
      </c>
      <c r="E31" s="74"/>
      <c r="F31" s="74" t="s">
        <v>214</v>
      </c>
      <c r="G31" s="74" t="s">
        <v>189</v>
      </c>
      <c r="H31" s="87"/>
      <c r="I31" s="86"/>
      <c r="J31" s="86"/>
      <c r="K31" s="86"/>
      <c r="L31" s="86"/>
      <c r="M31" s="86"/>
      <c r="N31" s="86"/>
      <c r="O31" s="86"/>
      <c r="P31" s="86"/>
      <c r="Q31" s="86"/>
      <c r="R31" s="86"/>
    </row>
    <row r="32" spans="1:22" ht="31.5" outlineLevel="1" x14ac:dyDescent="0.3">
      <c r="A32" s="96">
        <f t="shared" si="0"/>
        <v>27</v>
      </c>
      <c r="B32" s="108" t="s">
        <v>274</v>
      </c>
      <c r="C32" s="74" t="s">
        <v>229</v>
      </c>
      <c r="D32" s="74" t="s">
        <v>180</v>
      </c>
      <c r="E32" s="74" t="s">
        <v>180</v>
      </c>
      <c r="F32" s="74" t="s">
        <v>230</v>
      </c>
      <c r="G32" s="74" t="s">
        <v>189</v>
      </c>
      <c r="H32" s="87"/>
      <c r="I32" s="86"/>
      <c r="J32" s="86"/>
      <c r="K32" s="86"/>
      <c r="L32" s="86"/>
      <c r="M32" s="86"/>
      <c r="N32" s="86"/>
      <c r="O32" s="86"/>
      <c r="P32" s="86"/>
      <c r="Q32" s="86"/>
      <c r="R32" s="86"/>
    </row>
    <row r="33" spans="1:18" ht="78.75" outlineLevel="1" x14ac:dyDescent="0.3">
      <c r="A33" s="96">
        <f t="shared" si="0"/>
        <v>28</v>
      </c>
      <c r="B33" s="108" t="s">
        <v>275</v>
      </c>
      <c r="C33" s="74" t="s">
        <v>186</v>
      </c>
      <c r="D33" s="74" t="s">
        <v>180</v>
      </c>
      <c r="E33" s="74" t="s">
        <v>180</v>
      </c>
      <c r="F33" s="74" t="s">
        <v>231</v>
      </c>
      <c r="G33" s="74" t="s">
        <v>195</v>
      </c>
      <c r="H33" s="87"/>
      <c r="I33" s="86"/>
      <c r="J33" s="86"/>
      <c r="K33" s="86"/>
      <c r="L33" s="86"/>
      <c r="M33" s="86"/>
      <c r="N33" s="86"/>
      <c r="O33" s="86"/>
      <c r="P33" s="86"/>
      <c r="Q33" s="86"/>
      <c r="R33" s="86" t="s">
        <v>244</v>
      </c>
    </row>
    <row r="34" spans="1:18" ht="63" outlineLevel="1" x14ac:dyDescent="0.3">
      <c r="A34" s="96">
        <f t="shared" si="0"/>
        <v>29</v>
      </c>
      <c r="B34" s="108" t="s">
        <v>276</v>
      </c>
      <c r="C34" s="74" t="s">
        <v>181</v>
      </c>
      <c r="D34" s="74" t="s">
        <v>180</v>
      </c>
      <c r="E34" s="74" t="s">
        <v>180</v>
      </c>
      <c r="F34" s="74" t="s">
        <v>179</v>
      </c>
      <c r="G34" s="74" t="s">
        <v>190</v>
      </c>
      <c r="H34" s="87"/>
      <c r="I34" s="86"/>
      <c r="J34" s="86"/>
      <c r="K34" s="86"/>
      <c r="L34" s="86"/>
      <c r="M34" s="86"/>
      <c r="N34" s="86"/>
      <c r="O34" s="86"/>
      <c r="P34" s="86"/>
      <c r="Q34" s="86"/>
      <c r="R34" s="86"/>
    </row>
    <row r="35" spans="1:18" ht="47.25" outlineLevel="1" x14ac:dyDescent="0.3">
      <c r="A35" s="96">
        <f t="shared" si="0"/>
        <v>30</v>
      </c>
      <c r="B35" s="108" t="s">
        <v>277</v>
      </c>
      <c r="C35" s="74" t="s">
        <v>178</v>
      </c>
      <c r="D35" s="74" t="s">
        <v>180</v>
      </c>
      <c r="E35" s="74"/>
      <c r="F35" s="74" t="s">
        <v>182</v>
      </c>
      <c r="G35" s="88" t="s">
        <v>189</v>
      </c>
      <c r="H35" s="87"/>
      <c r="I35" s="86"/>
      <c r="J35" s="86"/>
      <c r="K35" s="86"/>
      <c r="L35" s="86"/>
      <c r="M35" s="86"/>
      <c r="N35" s="86"/>
      <c r="O35" s="86"/>
      <c r="P35" s="86"/>
      <c r="Q35" s="86"/>
      <c r="R35" s="86"/>
    </row>
    <row r="36" spans="1:18" ht="31.5" outlineLevel="1" x14ac:dyDescent="0.3">
      <c r="A36" s="96">
        <f t="shared" si="0"/>
        <v>31</v>
      </c>
      <c r="B36" s="108" t="s">
        <v>279</v>
      </c>
      <c r="C36" s="74" t="s">
        <v>232</v>
      </c>
      <c r="D36" s="74" t="s">
        <v>180</v>
      </c>
      <c r="E36" s="74" t="s">
        <v>180</v>
      </c>
      <c r="F36" s="74" t="s">
        <v>198</v>
      </c>
      <c r="G36" s="88" t="s">
        <v>171</v>
      </c>
      <c r="H36" s="87"/>
      <c r="I36" s="86"/>
      <c r="J36" s="86"/>
      <c r="K36" s="86"/>
      <c r="L36" s="86"/>
      <c r="M36" s="86"/>
      <c r="N36" s="86"/>
      <c r="O36" s="86"/>
      <c r="P36" s="86"/>
      <c r="Q36" s="86"/>
      <c r="R36" s="86"/>
    </row>
    <row r="37" spans="1:18" ht="31.5" outlineLevel="1" x14ac:dyDescent="0.3">
      <c r="A37" s="96">
        <f t="shared" si="0"/>
        <v>32</v>
      </c>
      <c r="B37" s="108" t="s">
        <v>280</v>
      </c>
      <c r="C37" s="74" t="s">
        <v>233</v>
      </c>
      <c r="D37" s="74" t="s">
        <v>180</v>
      </c>
      <c r="E37" s="74" t="s">
        <v>180</v>
      </c>
      <c r="F37" s="74" t="s">
        <v>198</v>
      </c>
      <c r="G37" s="88" t="s">
        <v>189</v>
      </c>
      <c r="H37" s="87"/>
      <c r="I37" s="86"/>
      <c r="J37" s="86"/>
      <c r="K37" s="86"/>
      <c r="L37" s="86"/>
      <c r="M37" s="86"/>
      <c r="N37" s="86"/>
      <c r="O37" s="86"/>
      <c r="P37" s="86"/>
      <c r="Q37" s="86"/>
      <c r="R37" s="86"/>
    </row>
    <row r="38" spans="1:18" ht="31.5" outlineLevel="1" x14ac:dyDescent="0.3">
      <c r="A38" s="96">
        <f t="shared" si="0"/>
        <v>33</v>
      </c>
      <c r="B38" s="108" t="s">
        <v>278</v>
      </c>
      <c r="C38" s="74" t="s">
        <v>234</v>
      </c>
      <c r="D38" s="74" t="s">
        <v>180</v>
      </c>
      <c r="E38" s="74" t="s">
        <v>180</v>
      </c>
      <c r="F38" s="74" t="s">
        <v>198</v>
      </c>
      <c r="G38" s="88" t="s">
        <v>189</v>
      </c>
      <c r="H38" s="87"/>
      <c r="I38" s="86"/>
      <c r="J38" s="86"/>
      <c r="K38" s="86"/>
      <c r="L38" s="86"/>
      <c r="M38" s="86"/>
      <c r="N38" s="86"/>
      <c r="O38" s="86"/>
      <c r="P38" s="86"/>
      <c r="Q38" s="86"/>
      <c r="R38" s="86"/>
    </row>
    <row r="39" spans="1:18" ht="31.5" outlineLevel="1" x14ac:dyDescent="0.3">
      <c r="A39" s="96">
        <f t="shared" si="0"/>
        <v>34</v>
      </c>
      <c r="B39" s="108" t="s">
        <v>281</v>
      </c>
      <c r="C39" s="74" t="s">
        <v>215</v>
      </c>
      <c r="D39" s="74" t="s">
        <v>180</v>
      </c>
      <c r="E39" s="74" t="s">
        <v>180</v>
      </c>
      <c r="F39" s="74" t="s">
        <v>198</v>
      </c>
      <c r="G39" s="74" t="s">
        <v>172</v>
      </c>
      <c r="H39" s="87"/>
      <c r="I39" s="86"/>
      <c r="J39" s="86"/>
      <c r="K39" s="86"/>
      <c r="L39" s="86"/>
      <c r="M39" s="86"/>
      <c r="N39" s="86"/>
      <c r="O39" s="86"/>
      <c r="P39" s="86"/>
      <c r="Q39" s="86"/>
      <c r="R39" s="86"/>
    </row>
    <row r="40" spans="1:18" ht="31.5" outlineLevel="1" x14ac:dyDescent="0.3">
      <c r="A40" s="96">
        <f t="shared" si="0"/>
        <v>35</v>
      </c>
      <c r="B40" s="108" t="s">
        <v>282</v>
      </c>
      <c r="C40" s="74" t="s">
        <v>193</v>
      </c>
      <c r="D40" s="74" t="s">
        <v>180</v>
      </c>
      <c r="E40" s="74" t="s">
        <v>180</v>
      </c>
      <c r="F40" s="74" t="s">
        <v>198</v>
      </c>
      <c r="G40" s="74" t="s">
        <v>172</v>
      </c>
      <c r="H40" s="87"/>
      <c r="I40" s="86"/>
      <c r="J40" s="86"/>
      <c r="K40" s="86"/>
      <c r="L40" s="86"/>
      <c r="M40" s="86"/>
      <c r="N40" s="86"/>
      <c r="O40" s="86"/>
      <c r="P40" s="86"/>
      <c r="Q40" s="86"/>
      <c r="R40" s="86" t="s">
        <v>235</v>
      </c>
    </row>
    <row r="41" spans="1:18" ht="47.25" outlineLevel="1" x14ac:dyDescent="0.3">
      <c r="A41" s="96">
        <f t="shared" si="0"/>
        <v>36</v>
      </c>
      <c r="B41" s="108" t="s">
        <v>283</v>
      </c>
      <c r="C41" s="74" t="s">
        <v>236</v>
      </c>
      <c r="D41" s="74" t="s">
        <v>180</v>
      </c>
      <c r="E41" s="74" t="s">
        <v>180</v>
      </c>
      <c r="F41" s="74" t="s">
        <v>198</v>
      </c>
      <c r="G41" s="74" t="s">
        <v>194</v>
      </c>
      <c r="H41" s="87"/>
      <c r="I41" s="86"/>
      <c r="J41" s="86"/>
      <c r="K41" s="86"/>
      <c r="L41" s="86"/>
      <c r="M41" s="86"/>
      <c r="N41" s="86"/>
      <c r="O41" s="86"/>
      <c r="P41" s="86"/>
      <c r="Q41" s="86"/>
      <c r="R41" s="86"/>
    </row>
    <row r="42" spans="1:18" ht="47.25" outlineLevel="1" x14ac:dyDescent="0.3">
      <c r="A42" s="96">
        <f t="shared" si="0"/>
        <v>37</v>
      </c>
      <c r="B42" s="108" t="s">
        <v>284</v>
      </c>
      <c r="C42" s="74" t="s">
        <v>216</v>
      </c>
      <c r="D42" s="74" t="s">
        <v>180</v>
      </c>
      <c r="E42" s="74" t="s">
        <v>180</v>
      </c>
      <c r="F42" s="74" t="s">
        <v>198</v>
      </c>
      <c r="G42" s="74" t="s">
        <v>190</v>
      </c>
      <c r="H42" s="87"/>
      <c r="I42" s="86"/>
      <c r="J42" s="86"/>
      <c r="K42" s="86"/>
      <c r="L42" s="86"/>
      <c r="M42" s="86"/>
      <c r="N42" s="86"/>
      <c r="O42" s="86"/>
      <c r="P42" s="86"/>
      <c r="Q42" s="86"/>
      <c r="R42" s="86"/>
    </row>
    <row r="43" spans="1:18" ht="63" outlineLevel="1" x14ac:dyDescent="0.3">
      <c r="A43" s="96">
        <f t="shared" si="0"/>
        <v>38</v>
      </c>
      <c r="B43" s="108" t="s">
        <v>286</v>
      </c>
      <c r="C43" s="74" t="s">
        <v>237</v>
      </c>
      <c r="D43" s="74"/>
      <c r="E43" s="74" t="s">
        <v>180</v>
      </c>
      <c r="F43" s="74" t="s">
        <v>217</v>
      </c>
      <c r="G43" s="74" t="s">
        <v>171</v>
      </c>
      <c r="H43" s="87"/>
      <c r="I43" s="86"/>
      <c r="J43" s="86"/>
      <c r="K43" s="86"/>
      <c r="L43" s="86"/>
      <c r="M43" s="86"/>
      <c r="N43" s="86"/>
      <c r="O43" s="86"/>
      <c r="P43" s="86"/>
      <c r="Q43" s="86"/>
      <c r="R43" s="86" t="s">
        <v>238</v>
      </c>
    </row>
    <row r="44" spans="1:18" ht="31.5" outlineLevel="1" x14ac:dyDescent="0.3">
      <c r="A44" s="96">
        <f t="shared" si="0"/>
        <v>39</v>
      </c>
      <c r="B44" s="108" t="s">
        <v>287</v>
      </c>
      <c r="C44" s="71" t="s">
        <v>310</v>
      </c>
      <c r="D44" s="71"/>
      <c r="E44" s="71"/>
      <c r="F44" s="71" t="s">
        <v>239</v>
      </c>
      <c r="G44" s="71" t="s">
        <v>195</v>
      </c>
      <c r="H44" s="86"/>
      <c r="I44" s="86"/>
      <c r="J44" s="86"/>
      <c r="K44" s="86"/>
      <c r="L44" s="86"/>
      <c r="M44" s="86"/>
      <c r="N44" s="86"/>
      <c r="O44" s="86"/>
      <c r="P44" s="86"/>
      <c r="Q44" s="86"/>
      <c r="R44" s="86" t="s">
        <v>262</v>
      </c>
    </row>
    <row r="45" spans="1:18" s="75" customFormat="1" ht="48" x14ac:dyDescent="0.3">
      <c r="A45" s="115">
        <v>40</v>
      </c>
      <c r="B45" s="111" t="s">
        <v>285</v>
      </c>
      <c r="C45" s="112" t="s">
        <v>288</v>
      </c>
      <c r="D45" s="113"/>
      <c r="E45" s="113"/>
      <c r="F45" s="113" t="s">
        <v>198</v>
      </c>
      <c r="G45" s="113" t="s">
        <v>194</v>
      </c>
      <c r="H45" s="81"/>
      <c r="I45" s="81"/>
      <c r="J45" s="81"/>
      <c r="K45" s="81"/>
      <c r="L45" s="81"/>
      <c r="M45" s="81"/>
      <c r="N45" s="81"/>
      <c r="O45" s="81"/>
      <c r="P45" s="81"/>
      <c r="Q45" s="81"/>
      <c r="R45" s="81"/>
    </row>
    <row r="46" spans="1:18" ht="32.25" x14ac:dyDescent="0.3">
      <c r="A46" s="115">
        <v>42</v>
      </c>
      <c r="B46" s="111" t="s">
        <v>289</v>
      </c>
      <c r="C46" s="112" t="s">
        <v>311</v>
      </c>
      <c r="D46" s="113"/>
      <c r="E46" s="113"/>
      <c r="F46" s="113" t="s">
        <v>198</v>
      </c>
      <c r="G46" s="113" t="s">
        <v>172</v>
      </c>
      <c r="H46" s="110"/>
      <c r="I46" s="111"/>
      <c r="J46" s="112"/>
      <c r="K46" s="113"/>
      <c r="L46" s="113"/>
      <c r="M46" s="113"/>
      <c r="N46" s="113"/>
      <c r="O46" s="110"/>
      <c r="P46" s="111"/>
      <c r="Q46" s="114"/>
      <c r="R46" s="81"/>
    </row>
    <row r="47" spans="1:18" x14ac:dyDescent="0.3">
      <c r="A47" s="95"/>
      <c r="B47" s="109"/>
      <c r="C47" s="103"/>
      <c r="D47" s="82"/>
      <c r="E47" s="82"/>
      <c r="F47" s="82"/>
      <c r="G47" s="82"/>
      <c r="H47" s="83"/>
      <c r="I47" s="83"/>
      <c r="J47" s="83"/>
      <c r="K47" s="83"/>
      <c r="L47" s="83"/>
      <c r="M47" s="83"/>
      <c r="N47" s="83"/>
      <c r="O47" s="83"/>
      <c r="P47" s="83"/>
      <c r="Q47" s="83"/>
      <c r="R47" s="83"/>
    </row>
    <row r="48" spans="1:18" x14ac:dyDescent="0.3">
      <c r="C48" s="70"/>
    </row>
    <row r="49" spans="3:3" x14ac:dyDescent="0.3">
      <c r="C49" s="103"/>
    </row>
    <row r="50" spans="3:3" x14ac:dyDescent="0.3">
      <c r="C50" s="70"/>
    </row>
    <row r="51" spans="3:3" x14ac:dyDescent="0.3">
      <c r="C51" s="103"/>
    </row>
    <row r="52" spans="3:3" x14ac:dyDescent="0.3">
      <c r="C52" s="70"/>
    </row>
    <row r="53" spans="3:3" x14ac:dyDescent="0.3">
      <c r="C53" s="102"/>
    </row>
    <row r="54" spans="3:3" x14ac:dyDescent="0.3">
      <c r="C54" s="70"/>
    </row>
    <row r="55" spans="3:3" x14ac:dyDescent="0.3">
      <c r="C55" s="102"/>
    </row>
    <row r="56" spans="3:3" x14ac:dyDescent="0.3">
      <c r="C56" s="70"/>
    </row>
    <row r="57" spans="3:3" x14ac:dyDescent="0.3">
      <c r="C57" s="70"/>
    </row>
    <row r="58" spans="3:3" x14ac:dyDescent="0.3">
      <c r="C58" s="70"/>
    </row>
    <row r="59" spans="3:3" x14ac:dyDescent="0.3">
      <c r="C59" s="70"/>
    </row>
    <row r="60" spans="3:3" x14ac:dyDescent="0.3">
      <c r="C60" s="70"/>
    </row>
    <row r="61" spans="3:3" x14ac:dyDescent="0.3">
      <c r="C61" s="70"/>
    </row>
    <row r="62" spans="3:3" x14ac:dyDescent="0.3">
      <c r="C62" s="70"/>
    </row>
    <row r="63" spans="3:3" x14ac:dyDescent="0.3">
      <c r="C63" s="70"/>
    </row>
    <row r="64" spans="3:3" x14ac:dyDescent="0.3">
      <c r="C64" s="70"/>
    </row>
    <row r="65" spans="3:3" x14ac:dyDescent="0.3">
      <c r="C65" s="70"/>
    </row>
    <row r="66" spans="3:3" x14ac:dyDescent="0.3">
      <c r="C66" s="70"/>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80" zoomScaleNormal="80" zoomScalePageLayoutView="80" workbookViewId="0">
      <selection activeCell="A17" sqref="A17:I17"/>
    </sheetView>
  </sheetViews>
  <sheetFormatPr defaultColWidth="8.7109375" defaultRowHeight="15" x14ac:dyDescent="0.25"/>
  <cols>
    <col min="1" max="1" width="20.140625" bestFit="1" customWidth="1"/>
    <col min="2" max="2" width="38.7109375" bestFit="1" customWidth="1"/>
    <col min="3" max="3" width="11.42578125" bestFit="1" customWidth="1"/>
    <col min="4" max="4" width="10.7109375" bestFit="1" customWidth="1"/>
    <col min="5" max="5" width="11.42578125" bestFit="1" customWidth="1"/>
    <col min="6" max="6" width="13.42578125" bestFit="1" customWidth="1"/>
    <col min="7" max="7" width="20.140625" bestFit="1" customWidth="1"/>
    <col min="8" max="8" width="28.42578125" customWidth="1"/>
    <col min="9" max="9" width="32.28515625" bestFit="1" customWidth="1"/>
  </cols>
  <sheetData>
    <row r="1" spans="1:9" ht="15.75" x14ac:dyDescent="0.25">
      <c r="A1" s="49" t="s">
        <v>122</v>
      </c>
      <c r="B1" s="1" t="s">
        <v>1</v>
      </c>
      <c r="C1" s="1" t="s">
        <v>2</v>
      </c>
      <c r="D1" s="1" t="s">
        <v>3</v>
      </c>
      <c r="E1" s="1" t="s">
        <v>4</v>
      </c>
      <c r="F1" s="1" t="s">
        <v>5</v>
      </c>
      <c r="G1" s="1" t="s">
        <v>49</v>
      </c>
      <c r="H1" s="9" t="s">
        <v>6</v>
      </c>
      <c r="I1" s="10" t="s">
        <v>74</v>
      </c>
    </row>
    <row r="2" spans="1:9" ht="22.9" customHeight="1" x14ac:dyDescent="0.25">
      <c r="A2" s="126" t="s">
        <v>162</v>
      </c>
      <c r="B2" s="127"/>
      <c r="C2" s="127"/>
      <c r="D2" s="127"/>
      <c r="E2" s="127"/>
      <c r="F2" s="127"/>
      <c r="G2" s="127"/>
      <c r="H2" s="127"/>
      <c r="I2" s="128"/>
    </row>
    <row r="3" spans="1:9" ht="30" x14ac:dyDescent="0.25">
      <c r="A3" s="5"/>
      <c r="B3" s="5" t="s">
        <v>62</v>
      </c>
      <c r="C3" s="43">
        <f>C27*C18*C16/SQRT(C27*C18*C16+C15*C16+C14^2)</f>
        <v>9.9999176450654357</v>
      </c>
      <c r="D3" s="5"/>
      <c r="E3" s="5"/>
      <c r="F3" s="5" t="s">
        <v>87</v>
      </c>
      <c r="G3" s="5" t="s">
        <v>163</v>
      </c>
      <c r="H3" s="6"/>
      <c r="I3" s="6" t="s">
        <v>160</v>
      </c>
    </row>
    <row r="4" spans="1:9" x14ac:dyDescent="0.25">
      <c r="A4" s="5"/>
      <c r="B4" s="5" t="s">
        <v>109</v>
      </c>
      <c r="C4" s="14">
        <f>10*60</f>
        <v>600</v>
      </c>
      <c r="D4" s="5"/>
      <c r="E4" s="5"/>
      <c r="F4" s="5" t="s">
        <v>90</v>
      </c>
      <c r="G4" s="5" t="s">
        <v>163</v>
      </c>
      <c r="H4" s="6"/>
      <c r="I4" s="6" t="s">
        <v>97</v>
      </c>
    </row>
    <row r="5" spans="1:9" ht="27.4" customHeight="1" x14ac:dyDescent="0.25">
      <c r="A5" s="126" t="s">
        <v>151</v>
      </c>
      <c r="B5" s="127"/>
      <c r="C5" s="127"/>
      <c r="D5" s="127"/>
      <c r="E5" s="127"/>
      <c r="F5" s="127"/>
      <c r="G5" s="127"/>
      <c r="H5" s="127"/>
      <c r="I5" s="128"/>
    </row>
    <row r="6" spans="1:9" x14ac:dyDescent="0.25">
      <c r="A6" s="5"/>
      <c r="B6" s="5" t="s">
        <v>70</v>
      </c>
      <c r="C6" s="14">
        <v>638</v>
      </c>
      <c r="D6" s="5"/>
      <c r="E6" s="5"/>
      <c r="F6" s="5" t="s">
        <v>27</v>
      </c>
      <c r="G6" s="5" t="s">
        <v>163</v>
      </c>
      <c r="H6" s="6"/>
      <c r="I6" s="6"/>
    </row>
    <row r="7" spans="1:9" ht="30" x14ac:dyDescent="0.25">
      <c r="A7" s="35" t="s">
        <v>121</v>
      </c>
      <c r="B7" s="35" t="s">
        <v>116</v>
      </c>
      <c r="C7" s="23">
        <v>12.7</v>
      </c>
      <c r="D7" s="8"/>
      <c r="E7" s="8"/>
      <c r="F7" s="8" t="s">
        <v>39</v>
      </c>
      <c r="G7" s="54" t="s">
        <v>114</v>
      </c>
      <c r="H7" s="56" t="s">
        <v>152</v>
      </c>
      <c r="I7" s="24" t="s">
        <v>135</v>
      </c>
    </row>
    <row r="8" spans="1:9" x14ac:dyDescent="0.25">
      <c r="A8" s="35" t="s">
        <v>121</v>
      </c>
      <c r="B8" s="35" t="s">
        <v>118</v>
      </c>
      <c r="C8" s="23">
        <v>50</v>
      </c>
      <c r="D8" s="8"/>
      <c r="E8" s="8"/>
      <c r="F8" s="8" t="s">
        <v>39</v>
      </c>
      <c r="G8" s="54" t="s">
        <v>114</v>
      </c>
      <c r="H8" s="24"/>
      <c r="I8" s="24" t="s">
        <v>135</v>
      </c>
    </row>
    <row r="9" spans="1:9" x14ac:dyDescent="0.25">
      <c r="A9" s="35" t="s">
        <v>121</v>
      </c>
      <c r="B9" s="35" t="s">
        <v>137</v>
      </c>
      <c r="C9" s="23">
        <v>4.7</v>
      </c>
      <c r="D9" s="8"/>
      <c r="E9" s="8"/>
      <c r="F9" s="8" t="s">
        <v>38</v>
      </c>
      <c r="G9" s="24" t="s">
        <v>125</v>
      </c>
      <c r="H9" s="24" t="s">
        <v>138</v>
      </c>
      <c r="I9" s="24" t="s">
        <v>135</v>
      </c>
    </row>
    <row r="10" spans="1:9" x14ac:dyDescent="0.25">
      <c r="A10" s="35" t="s">
        <v>121</v>
      </c>
      <c r="B10" s="35" t="s">
        <v>104</v>
      </c>
      <c r="C10" s="57">
        <v>1</v>
      </c>
      <c r="D10" s="8"/>
      <c r="E10" s="8"/>
      <c r="F10" s="8" t="s">
        <v>86</v>
      </c>
      <c r="G10" s="8" t="s">
        <v>125</v>
      </c>
      <c r="H10" s="24" t="s">
        <v>138</v>
      </c>
      <c r="I10" s="24"/>
    </row>
    <row r="11" spans="1:9" ht="30" x14ac:dyDescent="0.25">
      <c r="A11" s="29" t="s">
        <v>119</v>
      </c>
      <c r="B11" s="33" t="s">
        <v>100</v>
      </c>
      <c r="C11" s="22"/>
      <c r="D11" s="27"/>
      <c r="E11" s="27"/>
      <c r="F11" s="27" t="s">
        <v>126</v>
      </c>
      <c r="G11" s="27" t="s">
        <v>114</v>
      </c>
      <c r="H11" s="28" t="s">
        <v>129</v>
      </c>
      <c r="I11" s="28"/>
    </row>
    <row r="12" spans="1:9" ht="45" x14ac:dyDescent="0.25">
      <c r="A12" s="29" t="s">
        <v>119</v>
      </c>
      <c r="B12" s="29" t="s">
        <v>155</v>
      </c>
      <c r="C12" s="50">
        <v>1024</v>
      </c>
      <c r="D12" s="8"/>
      <c r="E12" s="8"/>
      <c r="F12" s="8" t="s">
        <v>73</v>
      </c>
      <c r="G12" s="8" t="s">
        <v>114</v>
      </c>
      <c r="H12" s="56" t="s">
        <v>164</v>
      </c>
      <c r="I12" s="24" t="s">
        <v>135</v>
      </c>
    </row>
    <row r="13" spans="1:9" ht="45" x14ac:dyDescent="0.25">
      <c r="A13" s="29" t="s">
        <v>119</v>
      </c>
      <c r="B13" s="29" t="s">
        <v>156</v>
      </c>
      <c r="C13" s="50">
        <v>720</v>
      </c>
      <c r="D13" s="8"/>
      <c r="E13" s="8"/>
      <c r="F13" s="8" t="s">
        <v>73</v>
      </c>
      <c r="G13" s="8" t="s">
        <v>114</v>
      </c>
      <c r="H13" s="56" t="s">
        <v>164</v>
      </c>
      <c r="I13" s="24" t="s">
        <v>135</v>
      </c>
    </row>
    <row r="14" spans="1:9" x14ac:dyDescent="0.25">
      <c r="A14" s="29" t="s">
        <v>119</v>
      </c>
      <c r="B14" s="31" t="s">
        <v>85</v>
      </c>
      <c r="C14" s="20">
        <v>20</v>
      </c>
      <c r="D14" s="25"/>
      <c r="E14" s="25"/>
      <c r="F14" s="25" t="s">
        <v>134</v>
      </c>
      <c r="G14" s="55" t="s">
        <v>114</v>
      </c>
      <c r="H14" s="26"/>
      <c r="I14" s="24" t="s">
        <v>135</v>
      </c>
    </row>
    <row r="15" spans="1:9" x14ac:dyDescent="0.25">
      <c r="A15" s="29" t="s">
        <v>119</v>
      </c>
      <c r="B15" s="29" t="s">
        <v>112</v>
      </c>
      <c r="C15" s="20">
        <v>50</v>
      </c>
      <c r="D15" s="8"/>
      <c r="E15" s="8"/>
      <c r="F15" s="8" t="s">
        <v>113</v>
      </c>
      <c r="G15" s="54" t="s">
        <v>114</v>
      </c>
      <c r="H15" s="24"/>
      <c r="I15" s="24" t="s">
        <v>135</v>
      </c>
    </row>
    <row r="16" spans="1:9" ht="45" x14ac:dyDescent="0.25">
      <c r="A16" s="29" t="s">
        <v>119</v>
      </c>
      <c r="B16" s="29" t="s">
        <v>64</v>
      </c>
      <c r="C16" s="23">
        <v>0.1</v>
      </c>
      <c r="D16" s="8"/>
      <c r="E16" s="8"/>
      <c r="F16" s="8" t="s">
        <v>28</v>
      </c>
      <c r="G16" s="8" t="s">
        <v>114</v>
      </c>
      <c r="H16" s="56" t="s">
        <v>165</v>
      </c>
      <c r="I16" s="24" t="s">
        <v>135</v>
      </c>
    </row>
    <row r="17" spans="1:9" ht="27" customHeight="1" x14ac:dyDescent="0.25">
      <c r="A17" s="126" t="s">
        <v>98</v>
      </c>
      <c r="B17" s="127"/>
      <c r="C17" s="127"/>
      <c r="D17" s="127"/>
      <c r="E17" s="127"/>
      <c r="F17" s="127"/>
      <c r="G17" s="127"/>
      <c r="H17" s="127"/>
      <c r="I17" s="128"/>
    </row>
    <row r="18" spans="1:9" ht="60" x14ac:dyDescent="0.25">
      <c r="A18" s="29" t="s">
        <v>119</v>
      </c>
      <c r="B18" s="29" t="s">
        <v>56</v>
      </c>
      <c r="C18" s="21">
        <v>0.4</v>
      </c>
      <c r="D18" s="8"/>
      <c r="E18" s="8"/>
      <c r="F18" s="8" t="s">
        <v>86</v>
      </c>
      <c r="G18" s="8" t="s">
        <v>92</v>
      </c>
      <c r="H18" s="56" t="s">
        <v>153</v>
      </c>
      <c r="I18" s="24" t="s">
        <v>135</v>
      </c>
    </row>
    <row r="19" spans="1:9" ht="30" x14ac:dyDescent="0.25">
      <c r="A19" s="29" t="s">
        <v>119</v>
      </c>
      <c r="B19" s="29" t="s">
        <v>131</v>
      </c>
      <c r="C19" s="16">
        <f>C9/2</f>
        <v>2.35</v>
      </c>
      <c r="D19" s="8"/>
      <c r="E19" s="8"/>
      <c r="F19" s="8" t="s">
        <v>38</v>
      </c>
      <c r="G19" s="54" t="s">
        <v>92</v>
      </c>
      <c r="H19" s="24" t="s">
        <v>136</v>
      </c>
      <c r="I19" s="24"/>
    </row>
    <row r="20" spans="1:9" ht="30" x14ac:dyDescent="0.25">
      <c r="A20" s="35" t="s">
        <v>121</v>
      </c>
      <c r="B20" s="35" t="s">
        <v>117</v>
      </c>
      <c r="C20" s="15">
        <f>C8/C7</f>
        <v>3.9370078740157481</v>
      </c>
      <c r="D20" s="8"/>
      <c r="E20" s="8"/>
      <c r="F20" s="8" t="s">
        <v>39</v>
      </c>
      <c r="G20" s="8" t="s">
        <v>92</v>
      </c>
      <c r="H20" s="24" t="s">
        <v>130</v>
      </c>
      <c r="I20" s="24"/>
    </row>
    <row r="21" spans="1:9" ht="30" x14ac:dyDescent="0.25">
      <c r="A21" s="35" t="s">
        <v>121</v>
      </c>
      <c r="B21" s="35" t="s">
        <v>102</v>
      </c>
      <c r="C21" s="15">
        <f>206265/C7/C20*(C19/1000)</f>
        <v>9.6944550000000014</v>
      </c>
      <c r="D21" s="8"/>
      <c r="E21" s="8"/>
      <c r="F21" s="8" t="s">
        <v>103</v>
      </c>
      <c r="G21" s="8" t="s">
        <v>92</v>
      </c>
      <c r="H21" s="24" t="s">
        <v>132</v>
      </c>
      <c r="I21" s="24"/>
    </row>
    <row r="22" spans="1:9" ht="30" x14ac:dyDescent="0.25">
      <c r="A22" s="37" t="s">
        <v>120</v>
      </c>
      <c r="B22" s="37" t="s">
        <v>157</v>
      </c>
      <c r="C22" s="15">
        <f>C12*(C19/1000)/C8*206265/60</f>
        <v>165.45203200000003</v>
      </c>
      <c r="D22" s="8"/>
      <c r="E22" s="8"/>
      <c r="F22" s="8" t="s">
        <v>90</v>
      </c>
      <c r="G22" s="8" t="s">
        <v>92</v>
      </c>
      <c r="H22" s="24" t="s">
        <v>154</v>
      </c>
      <c r="I22" s="24"/>
    </row>
    <row r="23" spans="1:9" ht="30" x14ac:dyDescent="0.25">
      <c r="A23" s="37" t="s">
        <v>120</v>
      </c>
      <c r="B23" s="37" t="s">
        <v>158</v>
      </c>
      <c r="C23" s="15">
        <f>C13*(C19/1000)/C8*206265/60</f>
        <v>116.33346000000002</v>
      </c>
      <c r="D23" s="8"/>
      <c r="E23" s="8"/>
      <c r="F23" s="8" t="s">
        <v>90</v>
      </c>
      <c r="G23" s="8" t="s">
        <v>92</v>
      </c>
      <c r="H23" s="24" t="s">
        <v>154</v>
      </c>
      <c r="I23" s="24"/>
    </row>
    <row r="24" spans="1:9" ht="45" x14ac:dyDescent="0.25">
      <c r="A24" s="37" t="s">
        <v>120</v>
      </c>
      <c r="B24" s="37" t="s">
        <v>82</v>
      </c>
      <c r="C24" s="15">
        <f>C21/C16/60</f>
        <v>1.6157425000000001</v>
      </c>
      <c r="D24" s="8"/>
      <c r="E24" s="8"/>
      <c r="F24" s="8" t="s">
        <v>30</v>
      </c>
      <c r="G24" s="8" t="s">
        <v>92</v>
      </c>
      <c r="H24" s="24" t="s">
        <v>115</v>
      </c>
      <c r="I24" s="24" t="s">
        <v>159</v>
      </c>
    </row>
    <row r="25" spans="1:9" x14ac:dyDescent="0.25">
      <c r="A25" s="37" t="s">
        <v>120</v>
      </c>
      <c r="B25" s="37" t="s">
        <v>19</v>
      </c>
      <c r="C25" s="15">
        <f>C24/10</f>
        <v>0.16157425</v>
      </c>
      <c r="D25" s="8"/>
      <c r="E25" s="8"/>
      <c r="F25" s="8" t="s">
        <v>90</v>
      </c>
      <c r="G25" s="8" t="s">
        <v>92</v>
      </c>
      <c r="H25" s="24" t="s">
        <v>168</v>
      </c>
      <c r="I25" s="24" t="s">
        <v>167</v>
      </c>
    </row>
    <row r="26" spans="1:9" ht="45" x14ac:dyDescent="0.25">
      <c r="A26" s="37" t="s">
        <v>120</v>
      </c>
      <c r="B26" s="37" t="s">
        <v>54</v>
      </c>
      <c r="C26" s="58">
        <f>C25*2</f>
        <v>0.32314850000000001</v>
      </c>
      <c r="D26" s="8"/>
      <c r="E26" s="8"/>
      <c r="F26" s="8" t="s">
        <v>30</v>
      </c>
      <c r="G26" s="8" t="s">
        <v>125</v>
      </c>
      <c r="H26" s="24" t="s">
        <v>123</v>
      </c>
      <c r="I26" s="24" t="s">
        <v>145</v>
      </c>
    </row>
    <row r="27" spans="1:9" ht="30" x14ac:dyDescent="0.25">
      <c r="A27" s="5"/>
      <c r="B27" s="5" t="s">
        <v>68</v>
      </c>
      <c r="C27" s="12">
        <f>C28*C10/(C19*1000000)^2</f>
        <v>6434.0445738141134</v>
      </c>
      <c r="D27" s="5"/>
      <c r="E27" s="5"/>
      <c r="F27" s="5" t="s">
        <v>134</v>
      </c>
      <c r="G27" s="5" t="s">
        <v>92</v>
      </c>
      <c r="H27" s="6" t="s">
        <v>143</v>
      </c>
      <c r="I27" s="19"/>
    </row>
    <row r="28" spans="1:9" ht="30" x14ac:dyDescent="0.25">
      <c r="A28" s="5"/>
      <c r="B28" s="5" t="s">
        <v>150</v>
      </c>
      <c r="C28" s="13">
        <v>3.553201115888844E+16</v>
      </c>
      <c r="D28" s="5"/>
      <c r="E28" s="5"/>
      <c r="F28" s="5" t="s">
        <v>59</v>
      </c>
      <c r="G28" s="5" t="s">
        <v>92</v>
      </c>
      <c r="H28" s="6" t="s">
        <v>166</v>
      </c>
      <c r="I28" s="6" t="s">
        <v>161</v>
      </c>
    </row>
  </sheetData>
  <mergeCells count="3">
    <mergeCell ref="A2:I2"/>
    <mergeCell ref="A5:I5"/>
    <mergeCell ref="A17:I1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D39" sqref="D39"/>
    </sheetView>
  </sheetViews>
  <sheetFormatPr defaultColWidth="8.7109375" defaultRowHeight="15" x14ac:dyDescent="0.25"/>
  <cols>
    <col min="1" max="1" width="20.140625" bestFit="1" customWidth="1"/>
    <col min="2" max="2" width="38.7109375" bestFit="1" customWidth="1"/>
    <col min="3" max="3" width="11.42578125" bestFit="1" customWidth="1"/>
    <col min="4" max="4" width="10.7109375" bestFit="1" customWidth="1"/>
    <col min="5" max="5" width="11.42578125" bestFit="1" customWidth="1"/>
    <col min="6" max="6" width="13.42578125" bestFit="1" customWidth="1"/>
    <col min="7" max="7" width="20.140625" bestFit="1" customWidth="1"/>
    <col min="8" max="8" width="28.42578125" customWidth="1"/>
    <col min="9" max="9" width="32.28515625" bestFit="1" customWidth="1"/>
  </cols>
  <sheetData>
    <row r="1" spans="1:9" ht="15.75" x14ac:dyDescent="0.25">
      <c r="A1" s="49" t="s">
        <v>122</v>
      </c>
      <c r="B1" s="1" t="s">
        <v>1</v>
      </c>
      <c r="C1" s="1" t="s">
        <v>2</v>
      </c>
      <c r="D1" s="1" t="s">
        <v>3</v>
      </c>
      <c r="E1" s="1" t="s">
        <v>4</v>
      </c>
      <c r="F1" s="1" t="s">
        <v>5</v>
      </c>
      <c r="G1" s="1" t="s">
        <v>49</v>
      </c>
      <c r="H1" s="9" t="s">
        <v>6</v>
      </c>
      <c r="I1" s="10" t="s">
        <v>74</v>
      </c>
    </row>
    <row r="2" spans="1:9" ht="22.9" customHeight="1" x14ac:dyDescent="0.25">
      <c r="A2" s="126" t="s">
        <v>162</v>
      </c>
      <c r="B2" s="127"/>
      <c r="C2" s="127"/>
      <c r="D2" s="127"/>
      <c r="E2" s="127"/>
      <c r="F2" s="127"/>
      <c r="G2" s="127"/>
      <c r="H2" s="127"/>
      <c r="I2" s="128"/>
    </row>
    <row r="3" spans="1:9" ht="30" x14ac:dyDescent="0.25">
      <c r="A3" s="5"/>
      <c r="B3" s="5" t="s">
        <v>169</v>
      </c>
      <c r="C3" s="43" t="e">
        <f>C27*C18*C16/SQRT(C27*C18*C16+C15*C16+C14^2)</f>
        <v>#DIV/0!</v>
      </c>
      <c r="D3" s="5"/>
      <c r="E3" s="5"/>
      <c r="F3" s="5" t="s">
        <v>87</v>
      </c>
      <c r="G3" s="5" t="s">
        <v>163</v>
      </c>
      <c r="H3" s="6"/>
      <c r="I3" s="6" t="s">
        <v>160</v>
      </c>
    </row>
    <row r="4" spans="1:9" x14ac:dyDescent="0.25">
      <c r="A4" s="5"/>
      <c r="B4" s="5" t="s">
        <v>170</v>
      </c>
      <c r="C4" s="14">
        <f>10*60</f>
        <v>600</v>
      </c>
      <c r="D4" s="5"/>
      <c r="E4" s="5"/>
      <c r="F4" s="5" t="s">
        <v>90</v>
      </c>
      <c r="G4" s="5" t="s">
        <v>163</v>
      </c>
      <c r="H4" s="6"/>
      <c r="I4" s="6" t="s">
        <v>97</v>
      </c>
    </row>
    <row r="5" spans="1:9" ht="27.4" customHeight="1" x14ac:dyDescent="0.25">
      <c r="A5" s="126" t="s">
        <v>151</v>
      </c>
      <c r="B5" s="127"/>
      <c r="C5" s="127"/>
      <c r="D5" s="127"/>
      <c r="E5" s="127"/>
      <c r="F5" s="127"/>
      <c r="G5" s="127"/>
      <c r="H5" s="127"/>
      <c r="I5" s="128"/>
    </row>
    <row r="6" spans="1:9" x14ac:dyDescent="0.25">
      <c r="A6" s="8"/>
      <c r="B6" s="8"/>
      <c r="C6" s="59"/>
      <c r="D6" s="8"/>
      <c r="E6" s="8"/>
      <c r="F6" s="8"/>
      <c r="G6" s="8"/>
      <c r="H6" s="24"/>
      <c r="I6" s="24"/>
    </row>
    <row r="7" spans="1:9" x14ac:dyDescent="0.25">
      <c r="A7" s="8"/>
      <c r="B7" s="8"/>
      <c r="C7" s="23"/>
      <c r="D7" s="8"/>
      <c r="E7" s="8"/>
      <c r="F7" s="8"/>
      <c r="G7" s="54"/>
      <c r="H7" s="56"/>
      <c r="I7" s="24"/>
    </row>
    <row r="8" spans="1:9" x14ac:dyDescent="0.25">
      <c r="A8" s="8"/>
      <c r="B8" s="8"/>
      <c r="C8" s="23"/>
      <c r="D8" s="8"/>
      <c r="E8" s="8"/>
      <c r="F8" s="8"/>
      <c r="G8" s="54"/>
      <c r="H8" s="24"/>
      <c r="I8" s="24"/>
    </row>
    <row r="9" spans="1:9" x14ac:dyDescent="0.25">
      <c r="A9" s="8"/>
      <c r="B9" s="8"/>
      <c r="C9" s="23"/>
      <c r="D9" s="8"/>
      <c r="E9" s="8"/>
      <c r="F9" s="8"/>
      <c r="G9" s="24"/>
      <c r="H9" s="24"/>
      <c r="I9" s="24"/>
    </row>
    <row r="10" spans="1:9" x14ac:dyDescent="0.25">
      <c r="A10" s="8"/>
      <c r="B10" s="8"/>
      <c r="C10" s="57"/>
      <c r="D10" s="8"/>
      <c r="E10" s="8"/>
      <c r="F10" s="8"/>
      <c r="G10" s="8"/>
      <c r="H10" s="24"/>
      <c r="I10" s="24"/>
    </row>
    <row r="11" spans="1:9" x14ac:dyDescent="0.25">
      <c r="A11" s="8"/>
      <c r="B11" s="27"/>
      <c r="C11" s="22"/>
      <c r="D11" s="27"/>
      <c r="E11" s="27"/>
      <c r="F11" s="27"/>
      <c r="G11" s="27"/>
      <c r="H11" s="28"/>
      <c r="I11" s="28"/>
    </row>
    <row r="12" spans="1:9" x14ac:dyDescent="0.25">
      <c r="A12" s="8"/>
      <c r="B12" s="8"/>
      <c r="C12" s="50"/>
      <c r="D12" s="8"/>
      <c r="E12" s="8"/>
      <c r="F12" s="8"/>
      <c r="G12" s="8"/>
      <c r="H12" s="56"/>
      <c r="I12" s="24"/>
    </row>
    <row r="13" spans="1:9" x14ac:dyDescent="0.25">
      <c r="A13" s="8"/>
      <c r="B13" s="8"/>
      <c r="C13" s="50"/>
      <c r="D13" s="8"/>
      <c r="E13" s="8"/>
      <c r="F13" s="8"/>
      <c r="G13" s="8"/>
      <c r="H13" s="56"/>
      <c r="I13" s="24"/>
    </row>
    <row r="14" spans="1:9" x14ac:dyDescent="0.25">
      <c r="A14" s="8"/>
      <c r="B14" s="25"/>
      <c r="C14" s="20"/>
      <c r="D14" s="25"/>
      <c r="E14" s="25"/>
      <c r="F14" s="25"/>
      <c r="G14" s="55"/>
      <c r="H14" s="26"/>
      <c r="I14" s="24"/>
    </row>
    <row r="15" spans="1:9" x14ac:dyDescent="0.25">
      <c r="A15" s="8"/>
      <c r="B15" s="8"/>
      <c r="C15" s="20"/>
      <c r="D15" s="8"/>
      <c r="E15" s="8"/>
      <c r="F15" s="8"/>
      <c r="G15" s="54"/>
      <c r="H15" s="24"/>
      <c r="I15" s="24"/>
    </row>
    <row r="16" spans="1:9" x14ac:dyDescent="0.25">
      <c r="A16" s="8"/>
      <c r="B16" s="8"/>
      <c r="C16" s="23"/>
      <c r="D16" s="8"/>
      <c r="E16" s="8"/>
      <c r="F16" s="8"/>
      <c r="G16" s="8"/>
      <c r="H16" s="56"/>
      <c r="I16" s="24"/>
    </row>
    <row r="17" spans="1:9" ht="27" customHeight="1" x14ac:dyDescent="0.25">
      <c r="A17" s="126" t="s">
        <v>98</v>
      </c>
      <c r="B17" s="127"/>
      <c r="C17" s="127"/>
      <c r="D17" s="127"/>
      <c r="E17" s="127"/>
      <c r="F17" s="127"/>
      <c r="G17" s="127"/>
      <c r="H17" s="127"/>
      <c r="I17" s="128"/>
    </row>
    <row r="18" spans="1:9" x14ac:dyDescent="0.25">
      <c r="A18" s="8"/>
      <c r="B18" s="8"/>
      <c r="C18" s="60"/>
      <c r="D18" s="8"/>
      <c r="E18" s="8"/>
      <c r="F18" s="8"/>
      <c r="G18" s="8"/>
      <c r="H18" s="56"/>
      <c r="I18" s="24"/>
    </row>
    <row r="19" spans="1:9" x14ac:dyDescent="0.25">
      <c r="A19" s="8"/>
      <c r="B19" s="8"/>
      <c r="C19" s="61"/>
      <c r="D19" s="8"/>
      <c r="E19" s="8"/>
      <c r="F19" s="8"/>
      <c r="G19" s="54"/>
      <c r="H19" s="24"/>
      <c r="I19" s="24"/>
    </row>
    <row r="20" spans="1:9" x14ac:dyDescent="0.25">
      <c r="A20" s="8"/>
      <c r="B20" s="8"/>
      <c r="C20" s="62"/>
      <c r="D20" s="8"/>
      <c r="E20" s="8"/>
      <c r="F20" s="8"/>
      <c r="G20" s="8"/>
      <c r="H20" s="24"/>
      <c r="I20" s="24"/>
    </row>
    <row r="21" spans="1:9" x14ac:dyDescent="0.25">
      <c r="A21" s="8"/>
      <c r="B21" s="8"/>
      <c r="C21" s="62"/>
      <c r="D21" s="8"/>
      <c r="E21" s="8"/>
      <c r="F21" s="8"/>
      <c r="G21" s="8"/>
      <c r="H21" s="24"/>
      <c r="I21" s="24"/>
    </row>
    <row r="22" spans="1:9" x14ac:dyDescent="0.25">
      <c r="A22" s="8"/>
      <c r="B22" s="8"/>
      <c r="C22" s="62"/>
      <c r="D22" s="8"/>
      <c r="E22" s="8"/>
      <c r="F22" s="8"/>
      <c r="G22" s="8"/>
      <c r="H22" s="24"/>
      <c r="I22" s="24"/>
    </row>
    <row r="23" spans="1:9" x14ac:dyDescent="0.25">
      <c r="A23" s="8"/>
      <c r="B23" s="8"/>
      <c r="C23" s="62"/>
      <c r="D23" s="8"/>
      <c r="E23" s="8"/>
      <c r="F23" s="8"/>
      <c r="G23" s="8"/>
      <c r="H23" s="24"/>
      <c r="I23" s="24"/>
    </row>
    <row r="24" spans="1:9" x14ac:dyDescent="0.25">
      <c r="A24" s="8"/>
      <c r="B24" s="8"/>
      <c r="C24" s="62"/>
      <c r="D24" s="8"/>
      <c r="E24" s="8"/>
      <c r="F24" s="8"/>
      <c r="G24" s="8"/>
      <c r="H24" s="24"/>
      <c r="I24" s="24"/>
    </row>
    <row r="25" spans="1:9" x14ac:dyDescent="0.25">
      <c r="A25" s="8"/>
      <c r="B25" s="8"/>
      <c r="C25" s="62"/>
      <c r="D25" s="8"/>
      <c r="E25" s="8"/>
      <c r="F25" s="8"/>
      <c r="G25" s="8"/>
      <c r="H25" s="24"/>
      <c r="I25" s="24"/>
    </row>
    <row r="26" spans="1:9" x14ac:dyDescent="0.25">
      <c r="A26" s="8"/>
      <c r="B26" s="8"/>
      <c r="C26" s="63"/>
      <c r="D26" s="8"/>
      <c r="E26" s="8"/>
      <c r="F26" s="8"/>
      <c r="G26" s="8"/>
      <c r="H26" s="24"/>
      <c r="I26" s="24"/>
    </row>
    <row r="27" spans="1:9" x14ac:dyDescent="0.25">
      <c r="A27" s="8"/>
      <c r="B27" s="8"/>
      <c r="C27" s="64"/>
      <c r="D27" s="5"/>
      <c r="E27" s="5"/>
      <c r="F27" s="5"/>
      <c r="G27" s="5"/>
      <c r="H27" s="6"/>
      <c r="I27" s="19"/>
    </row>
    <row r="28" spans="1:9" x14ac:dyDescent="0.25">
      <c r="A28" s="8"/>
      <c r="B28" s="8"/>
      <c r="C28" s="65"/>
      <c r="D28" s="5"/>
      <c r="E28" s="5"/>
      <c r="F28" s="5"/>
      <c r="G28" s="5"/>
      <c r="H28" s="6"/>
      <c r="I28" s="6"/>
    </row>
  </sheetData>
  <mergeCells count="3">
    <mergeCell ref="A2:I2"/>
    <mergeCell ref="A5:I5"/>
    <mergeCell ref="A17:I17"/>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B19" sqref="B19"/>
    </sheetView>
  </sheetViews>
  <sheetFormatPr defaultColWidth="8.7109375" defaultRowHeight="15" x14ac:dyDescent="0.25"/>
  <cols>
    <col min="1" max="1" width="20.140625" style="2" bestFit="1" customWidth="1"/>
    <col min="2" max="2" width="38.7109375" style="2" bestFit="1" customWidth="1"/>
    <col min="3" max="3" width="16.140625" style="2" bestFit="1" customWidth="1"/>
    <col min="4" max="4" width="15.7109375" style="2" customWidth="1"/>
    <col min="5" max="5" width="15.28515625" style="2" customWidth="1"/>
    <col min="6" max="6" width="13.42578125" style="2" bestFit="1" customWidth="1"/>
    <col min="7" max="7" width="19.7109375" style="2" bestFit="1" customWidth="1"/>
    <col min="8" max="8" width="26.140625" style="7" bestFit="1" customWidth="1"/>
    <col min="9" max="9" width="31.140625" style="7" customWidth="1"/>
    <col min="10" max="16384" width="8.7109375" style="2"/>
  </cols>
  <sheetData>
    <row r="1" spans="1:9" ht="31.5" x14ac:dyDescent="0.25">
      <c r="A1" s="49" t="s">
        <v>122</v>
      </c>
      <c r="B1" s="1" t="s">
        <v>1</v>
      </c>
      <c r="C1" s="1" t="s">
        <v>2</v>
      </c>
      <c r="D1" s="1" t="s">
        <v>3</v>
      </c>
      <c r="E1" s="1" t="s">
        <v>4</v>
      </c>
      <c r="F1" s="1" t="s">
        <v>5</v>
      </c>
      <c r="G1" s="1" t="s">
        <v>49</v>
      </c>
      <c r="H1" s="9" t="s">
        <v>6</v>
      </c>
      <c r="I1" s="10" t="s">
        <v>74</v>
      </c>
    </row>
    <row r="2" spans="1:9" x14ac:dyDescent="0.25">
      <c r="A2" s="132" t="s">
        <v>95</v>
      </c>
      <c r="B2" s="133"/>
      <c r="C2" s="133"/>
      <c r="D2" s="133"/>
      <c r="E2" s="133"/>
      <c r="F2" s="133"/>
      <c r="G2" s="133"/>
      <c r="H2" s="133"/>
      <c r="I2" s="134"/>
    </row>
    <row r="3" spans="1:9" ht="30" x14ac:dyDescent="0.25">
      <c r="A3" s="5"/>
      <c r="B3" s="5" t="s">
        <v>62</v>
      </c>
      <c r="C3" s="43">
        <f>C9*C19*C25/SQRT(C9*C19*C25+C21*C25+C20^2)</f>
        <v>9.9994336626662879</v>
      </c>
      <c r="D3" s="5"/>
      <c r="E3" s="5"/>
      <c r="F3" s="5" t="s">
        <v>87</v>
      </c>
      <c r="G3" s="5" t="s">
        <v>50</v>
      </c>
      <c r="H3" s="6"/>
      <c r="I3" s="6" t="s">
        <v>133</v>
      </c>
    </row>
    <row r="4" spans="1:9" x14ac:dyDescent="0.25">
      <c r="A4" s="5"/>
      <c r="B4" s="5" t="s">
        <v>96</v>
      </c>
      <c r="C4" s="14"/>
      <c r="D4" s="5"/>
      <c r="E4" s="5"/>
      <c r="F4" s="5" t="s">
        <v>106</v>
      </c>
      <c r="G4" s="5" t="s">
        <v>50</v>
      </c>
      <c r="H4" s="6"/>
      <c r="I4" s="6"/>
    </row>
    <row r="5" spans="1:9" x14ac:dyDescent="0.25">
      <c r="A5" s="5"/>
      <c r="B5" s="5" t="s">
        <v>109</v>
      </c>
      <c r="C5" s="14">
        <f>10*60</f>
        <v>600</v>
      </c>
      <c r="D5" s="5"/>
      <c r="E5" s="5"/>
      <c r="F5" s="5" t="s">
        <v>90</v>
      </c>
      <c r="G5" s="5" t="s">
        <v>50</v>
      </c>
      <c r="H5" s="6"/>
      <c r="I5" s="6" t="s">
        <v>97</v>
      </c>
    </row>
    <row r="6" spans="1:9" x14ac:dyDescent="0.25">
      <c r="A6" s="135" t="s">
        <v>147</v>
      </c>
      <c r="B6" s="136"/>
      <c r="C6" s="136"/>
      <c r="D6" s="136"/>
      <c r="E6" s="136"/>
      <c r="F6" s="136"/>
      <c r="G6" s="136"/>
      <c r="H6" s="136"/>
      <c r="I6" s="137"/>
    </row>
    <row r="7" spans="1:9" x14ac:dyDescent="0.25">
      <c r="A7" s="5"/>
      <c r="B7" s="5" t="s">
        <v>70</v>
      </c>
      <c r="C7" s="14">
        <v>638</v>
      </c>
      <c r="D7" s="5"/>
      <c r="E7" s="5"/>
      <c r="F7" s="5" t="s">
        <v>27</v>
      </c>
      <c r="G7" s="5" t="s">
        <v>105</v>
      </c>
      <c r="H7" s="6"/>
      <c r="I7" s="6"/>
    </row>
    <row r="8" spans="1:9" ht="30" x14ac:dyDescent="0.25">
      <c r="A8" s="5"/>
      <c r="B8" s="5" t="s">
        <v>107</v>
      </c>
      <c r="C8" s="13">
        <v>3560219833285.8779</v>
      </c>
      <c r="D8" s="5"/>
      <c r="E8" s="5"/>
      <c r="F8" s="5" t="s">
        <v>59</v>
      </c>
      <c r="G8" s="5" t="s">
        <v>92</v>
      </c>
      <c r="H8" s="6" t="s">
        <v>108</v>
      </c>
      <c r="I8" s="6" t="s">
        <v>149</v>
      </c>
    </row>
    <row r="9" spans="1:9" ht="30" x14ac:dyDescent="0.25">
      <c r="A9" s="5"/>
      <c r="B9" s="5" t="s">
        <v>68</v>
      </c>
      <c r="C9" s="12">
        <v>19.662460608983523</v>
      </c>
      <c r="D9" s="5"/>
      <c r="E9" s="5"/>
      <c r="F9" s="5" t="s">
        <v>134</v>
      </c>
      <c r="G9" s="5" t="s">
        <v>92</v>
      </c>
      <c r="H9" s="6" t="s">
        <v>143</v>
      </c>
      <c r="I9" s="19" t="s">
        <v>142</v>
      </c>
    </row>
    <row r="10" spans="1:9" x14ac:dyDescent="0.25">
      <c r="A10" s="37" t="s">
        <v>120</v>
      </c>
      <c r="B10" s="37" t="s">
        <v>110</v>
      </c>
      <c r="C10" s="15">
        <f>C5</f>
        <v>600</v>
      </c>
      <c r="D10" s="37"/>
      <c r="E10" s="37"/>
      <c r="F10" s="37" t="s">
        <v>90</v>
      </c>
      <c r="G10" s="37" t="s">
        <v>92</v>
      </c>
      <c r="H10" s="38" t="s">
        <v>111</v>
      </c>
      <c r="I10" s="38"/>
    </row>
    <row r="11" spans="1:9" x14ac:dyDescent="0.25">
      <c r="A11" s="35" t="s">
        <v>121</v>
      </c>
      <c r="B11" s="35" t="s">
        <v>140</v>
      </c>
      <c r="C11" s="23"/>
      <c r="D11" s="35"/>
      <c r="E11" s="35"/>
      <c r="F11" s="35"/>
      <c r="G11" s="35"/>
      <c r="H11" s="35"/>
      <c r="I11" s="35" t="s">
        <v>135</v>
      </c>
    </row>
    <row r="12" spans="1:9" x14ac:dyDescent="0.25">
      <c r="A12" s="46" t="s">
        <v>98</v>
      </c>
      <c r="B12" s="47"/>
      <c r="C12" s="47"/>
      <c r="D12" s="47"/>
      <c r="E12" s="47"/>
      <c r="F12" s="47"/>
      <c r="G12" s="47"/>
      <c r="H12" s="47"/>
      <c r="I12" s="48"/>
    </row>
    <row r="13" spans="1:9" x14ac:dyDescent="0.25">
      <c r="A13" s="35" t="s">
        <v>121</v>
      </c>
      <c r="B13" s="35" t="s">
        <v>116</v>
      </c>
      <c r="C13" s="23">
        <v>12.7</v>
      </c>
      <c r="D13" s="35"/>
      <c r="E13" s="35"/>
      <c r="F13" s="35" t="s">
        <v>39</v>
      </c>
      <c r="G13" s="45" t="s">
        <v>92</v>
      </c>
      <c r="H13" s="36" t="s">
        <v>139</v>
      </c>
      <c r="I13" s="36" t="s">
        <v>135</v>
      </c>
    </row>
    <row r="14" spans="1:9" x14ac:dyDescent="0.25">
      <c r="A14" s="35" t="s">
        <v>121</v>
      </c>
      <c r="B14" s="35" t="s">
        <v>118</v>
      </c>
      <c r="C14" s="23">
        <v>50</v>
      </c>
      <c r="D14" s="35"/>
      <c r="E14" s="35"/>
      <c r="F14" s="35" t="s">
        <v>39</v>
      </c>
      <c r="G14" s="40" t="s">
        <v>114</v>
      </c>
      <c r="H14" s="36"/>
      <c r="I14" s="36" t="s">
        <v>135</v>
      </c>
    </row>
    <row r="15" spans="1:9" ht="30" x14ac:dyDescent="0.25">
      <c r="A15" s="35" t="s">
        <v>121</v>
      </c>
      <c r="B15" s="35" t="s">
        <v>117</v>
      </c>
      <c r="C15" s="15">
        <f>C14/C13</f>
        <v>3.9370078740157481</v>
      </c>
      <c r="D15" s="35"/>
      <c r="E15" s="35"/>
      <c r="F15" s="35" t="s">
        <v>39</v>
      </c>
      <c r="G15" s="35" t="s">
        <v>92</v>
      </c>
      <c r="H15" s="36" t="s">
        <v>130</v>
      </c>
      <c r="I15" s="36"/>
    </row>
    <row r="16" spans="1:9" ht="30" x14ac:dyDescent="0.25">
      <c r="A16" s="35" t="s">
        <v>121</v>
      </c>
      <c r="B16" s="35" t="s">
        <v>137</v>
      </c>
      <c r="C16" s="23">
        <v>4.7</v>
      </c>
      <c r="D16" s="35"/>
      <c r="E16" s="35"/>
      <c r="F16" s="35" t="s">
        <v>38</v>
      </c>
      <c r="G16" s="35" t="s">
        <v>125</v>
      </c>
      <c r="H16" s="36" t="s">
        <v>138</v>
      </c>
      <c r="I16" s="36" t="s">
        <v>135</v>
      </c>
    </row>
    <row r="17" spans="1:9" ht="45" x14ac:dyDescent="0.25">
      <c r="A17" s="35" t="s">
        <v>121</v>
      </c>
      <c r="B17" s="35" t="s">
        <v>104</v>
      </c>
      <c r="C17" s="12">
        <f>C9/C8/(C22/1000000)^2</f>
        <v>1.0000583165326873</v>
      </c>
      <c r="D17" s="35"/>
      <c r="E17" s="35"/>
      <c r="F17" s="35" t="s">
        <v>86</v>
      </c>
      <c r="G17" s="35" t="s">
        <v>92</v>
      </c>
      <c r="H17" s="36" t="s">
        <v>146</v>
      </c>
      <c r="I17" s="36"/>
    </row>
    <row r="18" spans="1:9" ht="30" x14ac:dyDescent="0.25">
      <c r="A18" s="29" t="s">
        <v>119</v>
      </c>
      <c r="B18" s="33" t="s">
        <v>100</v>
      </c>
      <c r="C18" s="22"/>
      <c r="D18" s="33"/>
      <c r="E18" s="33"/>
      <c r="F18" s="33" t="s">
        <v>126</v>
      </c>
      <c r="G18" s="42" t="s">
        <v>114</v>
      </c>
      <c r="H18" s="34" t="s">
        <v>129</v>
      </c>
      <c r="I18" s="34"/>
    </row>
    <row r="19" spans="1:9" ht="30" x14ac:dyDescent="0.25">
      <c r="A19" s="29" t="s">
        <v>119</v>
      </c>
      <c r="B19" s="29" t="s">
        <v>56</v>
      </c>
      <c r="C19" s="16">
        <v>0.4</v>
      </c>
      <c r="D19" s="29"/>
      <c r="E19" s="29"/>
      <c r="F19" s="29" t="s">
        <v>86</v>
      </c>
      <c r="G19" s="29" t="s">
        <v>92</v>
      </c>
      <c r="H19" s="30" t="s">
        <v>127</v>
      </c>
      <c r="I19" s="30" t="s">
        <v>135</v>
      </c>
    </row>
    <row r="20" spans="1:9" x14ac:dyDescent="0.25">
      <c r="A20" s="29" t="s">
        <v>119</v>
      </c>
      <c r="B20" s="31" t="s">
        <v>85</v>
      </c>
      <c r="C20" s="20">
        <v>20</v>
      </c>
      <c r="D20" s="31"/>
      <c r="E20" s="31"/>
      <c r="F20" s="31" t="s">
        <v>134</v>
      </c>
      <c r="G20" s="41" t="s">
        <v>114</v>
      </c>
      <c r="H20" s="32"/>
      <c r="I20" s="30" t="s">
        <v>135</v>
      </c>
    </row>
    <row r="21" spans="1:9" x14ac:dyDescent="0.25">
      <c r="A21" s="29" t="s">
        <v>119</v>
      </c>
      <c r="B21" s="29" t="s">
        <v>112</v>
      </c>
      <c r="C21" s="20">
        <v>50</v>
      </c>
      <c r="D21" s="29"/>
      <c r="E21" s="29"/>
      <c r="F21" s="29" t="s">
        <v>113</v>
      </c>
      <c r="G21" s="39" t="s">
        <v>114</v>
      </c>
      <c r="H21" s="30"/>
      <c r="I21" s="30" t="s">
        <v>135</v>
      </c>
    </row>
    <row r="22" spans="1:9" ht="30" x14ac:dyDescent="0.25">
      <c r="A22" s="29" t="s">
        <v>119</v>
      </c>
      <c r="B22" s="29" t="s">
        <v>131</v>
      </c>
      <c r="C22" s="16">
        <f>C16/2</f>
        <v>2.35</v>
      </c>
      <c r="D22" s="29"/>
      <c r="E22" s="29"/>
      <c r="F22" s="29" t="s">
        <v>38</v>
      </c>
      <c r="G22" s="44" t="s">
        <v>92</v>
      </c>
      <c r="H22" s="30" t="s">
        <v>136</v>
      </c>
      <c r="I22" s="30"/>
    </row>
    <row r="23" spans="1:9" ht="30" x14ac:dyDescent="0.25">
      <c r="A23" s="29" t="s">
        <v>119</v>
      </c>
      <c r="B23" s="29" t="s">
        <v>102</v>
      </c>
      <c r="C23" s="15">
        <f>206265/C13/C15*(C22/1000)</f>
        <v>9.6944550000000014</v>
      </c>
      <c r="D23" s="29"/>
      <c r="E23" s="29"/>
      <c r="F23" s="29" t="s">
        <v>103</v>
      </c>
      <c r="G23" s="29" t="s">
        <v>92</v>
      </c>
      <c r="H23" s="30" t="s">
        <v>132</v>
      </c>
      <c r="I23" s="30"/>
    </row>
    <row r="24" spans="1:9" x14ac:dyDescent="0.25">
      <c r="A24" s="29" t="s">
        <v>119</v>
      </c>
      <c r="B24" s="29" t="s">
        <v>99</v>
      </c>
      <c r="C24" s="50" t="s">
        <v>72</v>
      </c>
      <c r="D24" s="29"/>
      <c r="E24" s="29"/>
      <c r="F24" s="29" t="s">
        <v>73</v>
      </c>
      <c r="G24" s="29" t="s">
        <v>92</v>
      </c>
      <c r="H24" s="30" t="s">
        <v>128</v>
      </c>
      <c r="I24" s="30" t="s">
        <v>135</v>
      </c>
    </row>
    <row r="25" spans="1:9" x14ac:dyDescent="0.25">
      <c r="A25" s="29" t="s">
        <v>119</v>
      </c>
      <c r="B25" s="29" t="s">
        <v>64</v>
      </c>
      <c r="C25" s="15">
        <v>100</v>
      </c>
      <c r="D25" s="29"/>
      <c r="E25" s="29"/>
      <c r="F25" s="29" t="s">
        <v>28</v>
      </c>
      <c r="G25" s="29" t="s">
        <v>92</v>
      </c>
      <c r="H25" s="30" t="s">
        <v>66</v>
      </c>
      <c r="I25" s="30" t="s">
        <v>135</v>
      </c>
    </row>
    <row r="26" spans="1:9" ht="60" x14ac:dyDescent="0.25">
      <c r="A26" s="37" t="s">
        <v>120</v>
      </c>
      <c r="B26" s="37" t="s">
        <v>82</v>
      </c>
      <c r="C26" s="15">
        <f>C23/C25</f>
        <v>9.6944550000000018E-2</v>
      </c>
      <c r="D26" s="37"/>
      <c r="E26" s="37"/>
      <c r="F26" s="37" t="s">
        <v>30</v>
      </c>
      <c r="G26" s="37" t="s">
        <v>92</v>
      </c>
      <c r="H26" s="38" t="s">
        <v>115</v>
      </c>
      <c r="I26" s="38" t="s">
        <v>144</v>
      </c>
    </row>
    <row r="27" spans="1:9" x14ac:dyDescent="0.25">
      <c r="A27" s="37" t="s">
        <v>120</v>
      </c>
      <c r="B27" s="37" t="s">
        <v>19</v>
      </c>
      <c r="C27" s="15">
        <f>C10/100</f>
        <v>6</v>
      </c>
      <c r="D27" s="37"/>
      <c r="E27" s="37"/>
      <c r="F27" s="37" t="s">
        <v>90</v>
      </c>
      <c r="G27" s="37" t="s">
        <v>92</v>
      </c>
      <c r="H27" s="38" t="s">
        <v>124</v>
      </c>
      <c r="I27" s="38" t="s">
        <v>141</v>
      </c>
    </row>
    <row r="28" spans="1:9" ht="60" x14ac:dyDescent="0.25">
      <c r="A28" s="37" t="s">
        <v>120</v>
      </c>
      <c r="B28" s="37" t="s">
        <v>54</v>
      </c>
      <c r="C28" s="23">
        <f>C27*2</f>
        <v>12</v>
      </c>
      <c r="D28" s="37"/>
      <c r="E28" s="37"/>
      <c r="F28" s="37" t="s">
        <v>30</v>
      </c>
      <c r="G28" s="37" t="s">
        <v>125</v>
      </c>
      <c r="H28" s="38" t="s">
        <v>123</v>
      </c>
      <c r="I28" s="38" t="s">
        <v>145</v>
      </c>
    </row>
    <row r="29" spans="1:9" x14ac:dyDescent="0.25">
      <c r="A29" s="129" t="s">
        <v>101</v>
      </c>
      <c r="B29" s="130"/>
      <c r="C29" s="130"/>
      <c r="D29" s="130"/>
      <c r="E29" s="130"/>
      <c r="F29" s="130"/>
      <c r="G29" s="130"/>
      <c r="H29" s="130"/>
      <c r="I29" s="131"/>
    </row>
    <row r="30" spans="1:9" ht="45" x14ac:dyDescent="0.25">
      <c r="A30" s="5"/>
      <c r="B30" s="5" t="s">
        <v>23</v>
      </c>
      <c r="C30" s="8">
        <f>10*60</f>
        <v>600</v>
      </c>
      <c r="D30" s="5"/>
      <c r="E30" s="5"/>
      <c r="F30" s="5" t="s">
        <v>28</v>
      </c>
      <c r="G30" s="5" t="s">
        <v>50</v>
      </c>
      <c r="H30" s="6" t="s">
        <v>33</v>
      </c>
      <c r="I30" s="6"/>
    </row>
    <row r="31" spans="1:9" x14ac:dyDescent="0.25">
      <c r="A31" s="5"/>
      <c r="B31" s="5" t="s">
        <v>26</v>
      </c>
      <c r="C31" s="8">
        <v>20</v>
      </c>
      <c r="D31" s="5"/>
      <c r="E31" s="5"/>
      <c r="F31" s="5" t="s">
        <v>40</v>
      </c>
      <c r="G31" s="5" t="s">
        <v>50</v>
      </c>
      <c r="H31" s="6"/>
      <c r="I31" s="6"/>
    </row>
    <row r="32" spans="1:9" ht="30" x14ac:dyDescent="0.25">
      <c r="A32" s="5"/>
      <c r="B32" s="5" t="s">
        <v>21</v>
      </c>
      <c r="C32" s="8">
        <f>C39/10</f>
        <v>0.5</v>
      </c>
      <c r="D32" s="5"/>
      <c r="E32" s="5"/>
      <c r="F32" s="5" t="s">
        <v>27</v>
      </c>
      <c r="G32" s="5" t="s">
        <v>53</v>
      </c>
      <c r="H32" s="6" t="s">
        <v>47</v>
      </c>
      <c r="I32" s="6"/>
    </row>
    <row r="33" spans="1:9" ht="45" x14ac:dyDescent="0.25">
      <c r="A33" s="5"/>
      <c r="B33" s="5" t="s">
        <v>31</v>
      </c>
      <c r="C33" s="8">
        <f>C30/2</f>
        <v>300</v>
      </c>
      <c r="D33" s="5"/>
      <c r="E33" s="5"/>
      <c r="F33" s="5" t="s">
        <v>28</v>
      </c>
      <c r="G33" s="5" t="s">
        <v>53</v>
      </c>
      <c r="H33" s="6" t="s">
        <v>32</v>
      </c>
      <c r="I33" s="6"/>
    </row>
    <row r="34" spans="1:9" ht="45" x14ac:dyDescent="0.25">
      <c r="A34" s="5"/>
      <c r="B34" s="5" t="s">
        <v>25</v>
      </c>
      <c r="C34" s="8">
        <f>C30/C31</f>
        <v>30</v>
      </c>
      <c r="D34" s="5"/>
      <c r="E34" s="5"/>
      <c r="F34" s="5" t="s">
        <v>28</v>
      </c>
      <c r="G34" s="5" t="s">
        <v>53</v>
      </c>
      <c r="H34" s="6" t="s">
        <v>65</v>
      </c>
      <c r="I34" s="6"/>
    </row>
    <row r="35" spans="1:9" x14ac:dyDescent="0.25">
      <c r="A35" s="5"/>
      <c r="B35" s="5" t="s">
        <v>35</v>
      </c>
      <c r="C35" s="8"/>
      <c r="D35" s="5"/>
      <c r="E35" s="5"/>
      <c r="F35" s="5" t="s">
        <v>39</v>
      </c>
      <c r="G35" s="5" t="s">
        <v>50</v>
      </c>
      <c r="H35" s="6"/>
      <c r="I35" s="6"/>
    </row>
    <row r="36" spans="1:9" ht="45" x14ac:dyDescent="0.25">
      <c r="A36" s="5"/>
      <c r="B36" s="5" t="s">
        <v>36</v>
      </c>
      <c r="C36" s="8"/>
      <c r="D36" s="5"/>
      <c r="E36" s="5"/>
      <c r="F36" s="5" t="s">
        <v>40</v>
      </c>
      <c r="G36" s="5" t="s">
        <v>50</v>
      </c>
      <c r="H36" s="6"/>
      <c r="I36" s="6" t="s">
        <v>75</v>
      </c>
    </row>
    <row r="37" spans="1:9" ht="30" x14ac:dyDescent="0.25">
      <c r="A37" s="5"/>
      <c r="B37" s="5" t="s">
        <v>43</v>
      </c>
      <c r="C37" s="11"/>
      <c r="D37" s="5"/>
      <c r="E37" s="5"/>
      <c r="F37" s="5" t="s">
        <v>29</v>
      </c>
      <c r="G37" s="5" t="s">
        <v>53</v>
      </c>
      <c r="H37" s="6" t="s">
        <v>44</v>
      </c>
      <c r="I37" s="6"/>
    </row>
    <row r="38" spans="1:9" ht="30" x14ac:dyDescent="0.25">
      <c r="A38" s="5"/>
      <c r="B38" s="5" t="s">
        <v>37</v>
      </c>
      <c r="C38" s="8"/>
      <c r="D38" s="5"/>
      <c r="E38" s="5"/>
      <c r="F38" s="5" t="s">
        <v>38</v>
      </c>
      <c r="G38" s="5" t="s">
        <v>53</v>
      </c>
      <c r="H38" s="6" t="s">
        <v>42</v>
      </c>
      <c r="I38" s="6"/>
    </row>
    <row r="39" spans="1:9" ht="45" x14ac:dyDescent="0.25">
      <c r="A39" s="5"/>
      <c r="B39" s="5" t="s">
        <v>22</v>
      </c>
      <c r="C39" s="15">
        <v>5</v>
      </c>
      <c r="D39" s="5">
        <v>1</v>
      </c>
      <c r="E39" s="5"/>
      <c r="F39" s="5" t="s">
        <v>27</v>
      </c>
      <c r="G39" s="5" t="s">
        <v>92</v>
      </c>
      <c r="H39" s="6" t="s">
        <v>48</v>
      </c>
      <c r="I39" s="6"/>
    </row>
    <row r="40" spans="1:9" ht="45" x14ac:dyDescent="0.25">
      <c r="A40" s="5"/>
      <c r="B40" s="3" t="s">
        <v>148</v>
      </c>
      <c r="C40" s="51">
        <f>C9/C25/((C22^2)/10000000/10000000)</f>
        <v>3560427452962.1582</v>
      </c>
      <c r="D40" s="3"/>
      <c r="E40" s="3"/>
      <c r="F40" s="3" t="s">
        <v>59</v>
      </c>
      <c r="G40" s="3" t="s">
        <v>92</v>
      </c>
      <c r="H40" s="4" t="s">
        <v>61</v>
      </c>
      <c r="I40" s="4"/>
    </row>
    <row r="41" spans="1:9" x14ac:dyDescent="0.25">
      <c r="B41" s="17"/>
      <c r="C41" s="17"/>
      <c r="D41" s="17"/>
      <c r="E41" s="17"/>
      <c r="F41" s="17"/>
      <c r="G41" s="17"/>
      <c r="H41" s="18"/>
      <c r="I41" s="18"/>
    </row>
    <row r="42" spans="1:9" x14ac:dyDescent="0.25">
      <c r="B42" s="52"/>
      <c r="C42" s="52"/>
      <c r="D42" s="52"/>
      <c r="E42" s="52"/>
      <c r="F42" s="52"/>
      <c r="G42" s="52"/>
      <c r="H42" s="53"/>
      <c r="I42" s="53"/>
    </row>
    <row r="43" spans="1:9" x14ac:dyDescent="0.25">
      <c r="B43" s="52"/>
      <c r="C43" s="52"/>
      <c r="D43" s="52"/>
      <c r="E43" s="52"/>
      <c r="F43" s="52"/>
      <c r="G43" s="52"/>
      <c r="H43" s="53"/>
      <c r="I43" s="53"/>
    </row>
    <row r="44" spans="1:9" x14ac:dyDescent="0.25">
      <c r="B44" s="52"/>
      <c r="C44" s="52"/>
      <c r="D44" s="52"/>
      <c r="E44" s="52"/>
      <c r="F44" s="52"/>
      <c r="G44" s="52"/>
      <c r="H44" s="53"/>
      <c r="I44" s="53"/>
    </row>
  </sheetData>
  <mergeCells count="3">
    <mergeCell ref="A29:I29"/>
    <mergeCell ref="A2:I2"/>
    <mergeCell ref="A6:I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17" sqref="B17"/>
    </sheetView>
  </sheetViews>
  <sheetFormatPr defaultColWidth="8.7109375" defaultRowHeight="15" x14ac:dyDescent="0.25"/>
  <cols>
    <col min="1" max="1" width="38.7109375" style="2" bestFit="1" customWidth="1"/>
    <col min="2" max="2" width="13.42578125" style="2" bestFit="1" customWidth="1"/>
    <col min="3" max="3" width="19.7109375" style="2" bestFit="1" customWidth="1"/>
    <col min="4" max="4" width="26.140625" style="7" bestFit="1" customWidth="1"/>
    <col min="5" max="5" width="26.140625" style="7" customWidth="1"/>
    <col min="6" max="16384" width="8.7109375" style="2"/>
  </cols>
  <sheetData>
    <row r="1" spans="1:5" ht="31.5" x14ac:dyDescent="0.25">
      <c r="A1" s="1" t="s">
        <v>1</v>
      </c>
      <c r="B1" s="1" t="s">
        <v>5</v>
      </c>
      <c r="C1" s="1" t="s">
        <v>49</v>
      </c>
      <c r="D1" s="9" t="s">
        <v>6</v>
      </c>
      <c r="E1" s="10" t="s">
        <v>74</v>
      </c>
    </row>
    <row r="2" spans="1:5" ht="28.9" customHeight="1" x14ac:dyDescent="0.25">
      <c r="A2" s="126" t="s">
        <v>76</v>
      </c>
      <c r="B2" s="127"/>
      <c r="C2" s="127"/>
      <c r="D2" s="127"/>
      <c r="E2" s="128"/>
    </row>
    <row r="3" spans="1:5" x14ac:dyDescent="0.25">
      <c r="A3" s="5" t="s">
        <v>62</v>
      </c>
      <c r="B3" s="5" t="s">
        <v>87</v>
      </c>
      <c r="C3" s="5" t="s">
        <v>50</v>
      </c>
      <c r="D3" s="6" t="s">
        <v>63</v>
      </c>
      <c r="E3" s="6"/>
    </row>
    <row r="4" spans="1:5" ht="30" x14ac:dyDescent="0.25">
      <c r="A4" s="5" t="s">
        <v>56</v>
      </c>
      <c r="B4" s="5" t="s">
        <v>86</v>
      </c>
      <c r="C4" s="5" t="s">
        <v>50</v>
      </c>
      <c r="D4" s="6" t="s">
        <v>57</v>
      </c>
      <c r="E4" s="6"/>
    </row>
    <row r="5" spans="1:5" x14ac:dyDescent="0.25">
      <c r="A5" s="3" t="s">
        <v>85</v>
      </c>
      <c r="B5" s="3" t="s">
        <v>88</v>
      </c>
      <c r="C5" s="3" t="s">
        <v>50</v>
      </c>
      <c r="D5" s="4"/>
      <c r="E5" s="6"/>
    </row>
    <row r="6" spans="1:5" ht="45" x14ac:dyDescent="0.25">
      <c r="A6" s="5" t="s">
        <v>68</v>
      </c>
      <c r="B6" s="5" t="s">
        <v>40</v>
      </c>
      <c r="C6" s="5" t="s">
        <v>92</v>
      </c>
      <c r="D6" s="6" t="s">
        <v>67</v>
      </c>
      <c r="E6" s="6"/>
    </row>
    <row r="7" spans="1:5" ht="30" x14ac:dyDescent="0.25">
      <c r="A7" s="5" t="s">
        <v>91</v>
      </c>
      <c r="B7" s="5"/>
      <c r="C7" s="5" t="s">
        <v>93</v>
      </c>
      <c r="D7" s="6" t="s">
        <v>69</v>
      </c>
      <c r="E7" s="6"/>
    </row>
    <row r="8" spans="1:5" ht="45" x14ac:dyDescent="0.25">
      <c r="A8" s="5" t="s">
        <v>24</v>
      </c>
      <c r="B8" s="5" t="s">
        <v>59</v>
      </c>
      <c r="C8" s="5" t="s">
        <v>94</v>
      </c>
      <c r="D8" s="6" t="s">
        <v>61</v>
      </c>
      <c r="E8" s="6"/>
    </row>
    <row r="9" spans="1:5" x14ac:dyDescent="0.25">
      <c r="A9" s="5" t="s">
        <v>64</v>
      </c>
      <c r="B9" s="5" t="s">
        <v>28</v>
      </c>
      <c r="C9" s="5" t="s">
        <v>53</v>
      </c>
      <c r="D9" s="6" t="s">
        <v>66</v>
      </c>
      <c r="E9" s="6"/>
    </row>
    <row r="10" spans="1:5" x14ac:dyDescent="0.25">
      <c r="A10" s="3" t="s">
        <v>70</v>
      </c>
      <c r="B10" s="3" t="s">
        <v>27</v>
      </c>
      <c r="C10" s="3" t="s">
        <v>52</v>
      </c>
      <c r="D10" s="4"/>
      <c r="E10" s="6"/>
    </row>
    <row r="11" spans="1:5" x14ac:dyDescent="0.25">
      <c r="A11" s="5" t="s">
        <v>19</v>
      </c>
      <c r="B11" s="5" t="s">
        <v>90</v>
      </c>
      <c r="C11" s="5" t="s">
        <v>52</v>
      </c>
      <c r="D11" s="6"/>
      <c r="E11" s="6"/>
    </row>
    <row r="12" spans="1:5" x14ac:dyDescent="0.25">
      <c r="A12" s="5" t="s">
        <v>89</v>
      </c>
      <c r="B12" s="5" t="s">
        <v>30</v>
      </c>
      <c r="C12" s="5" t="s">
        <v>52</v>
      </c>
      <c r="D12" s="6"/>
      <c r="E12" s="6"/>
    </row>
    <row r="13" spans="1:5" x14ac:dyDescent="0.25">
      <c r="A13" s="5" t="s">
        <v>82</v>
      </c>
      <c r="B13" s="5" t="s">
        <v>30</v>
      </c>
      <c r="C13" s="5"/>
      <c r="D13" s="6"/>
      <c r="E13" s="6"/>
    </row>
    <row r="14" spans="1:5" ht="45" x14ac:dyDescent="0.25">
      <c r="A14" s="5" t="s">
        <v>22</v>
      </c>
      <c r="B14" s="5" t="s">
        <v>27</v>
      </c>
      <c r="C14" s="5" t="s">
        <v>52</v>
      </c>
      <c r="D14" s="6" t="s">
        <v>48</v>
      </c>
      <c r="E14" s="6"/>
    </row>
    <row r="15" spans="1:5" ht="28.9" customHeight="1" x14ac:dyDescent="0.25">
      <c r="A15" s="126" t="s">
        <v>77</v>
      </c>
      <c r="B15" s="127"/>
      <c r="C15" s="127"/>
      <c r="D15" s="127"/>
      <c r="E15" s="128"/>
    </row>
    <row r="16" spans="1:5" ht="30" x14ac:dyDescent="0.25">
      <c r="A16" s="5" t="s">
        <v>54</v>
      </c>
      <c r="B16" s="5" t="s">
        <v>30</v>
      </c>
      <c r="C16" s="5" t="s">
        <v>53</v>
      </c>
      <c r="D16" s="6" t="s">
        <v>45</v>
      </c>
      <c r="E16" s="6"/>
    </row>
    <row r="17" spans="1:5" ht="75" x14ac:dyDescent="0.25">
      <c r="A17" s="5" t="s">
        <v>82</v>
      </c>
      <c r="B17" s="5" t="s">
        <v>30</v>
      </c>
      <c r="C17" s="5" t="s">
        <v>50</v>
      </c>
      <c r="D17" s="6" t="s">
        <v>83</v>
      </c>
      <c r="E17" s="6" t="s">
        <v>84</v>
      </c>
    </row>
    <row r="18" spans="1:5" ht="45" x14ac:dyDescent="0.25">
      <c r="A18" s="5" t="s">
        <v>23</v>
      </c>
      <c r="B18" s="5" t="s">
        <v>28</v>
      </c>
      <c r="C18" s="5" t="s">
        <v>50</v>
      </c>
      <c r="D18" s="6" t="s">
        <v>33</v>
      </c>
      <c r="E18" s="6"/>
    </row>
    <row r="19" spans="1:5" ht="28.9" customHeight="1" x14ac:dyDescent="0.25">
      <c r="A19" s="126" t="s">
        <v>78</v>
      </c>
      <c r="B19" s="127"/>
      <c r="C19" s="127"/>
      <c r="D19" s="127"/>
      <c r="E19" s="128"/>
    </row>
    <row r="20" spans="1:5" x14ac:dyDescent="0.25">
      <c r="A20" s="5" t="s">
        <v>20</v>
      </c>
      <c r="B20" s="5" t="s">
        <v>29</v>
      </c>
      <c r="C20" s="5" t="s">
        <v>50</v>
      </c>
      <c r="D20" s="6" t="s">
        <v>51</v>
      </c>
      <c r="E20" s="6"/>
    </row>
    <row r="21" spans="1:5" x14ac:dyDescent="0.25">
      <c r="A21" s="5" t="s">
        <v>34</v>
      </c>
      <c r="B21" s="5" t="s">
        <v>41</v>
      </c>
      <c r="C21" s="5" t="s">
        <v>50</v>
      </c>
      <c r="D21" s="6" t="s">
        <v>51</v>
      </c>
      <c r="E21" s="6"/>
    </row>
    <row r="22" spans="1:5" x14ac:dyDescent="0.25">
      <c r="A22" s="5" t="s">
        <v>46</v>
      </c>
      <c r="B22" s="5" t="s">
        <v>41</v>
      </c>
      <c r="C22" s="5" t="s">
        <v>50</v>
      </c>
      <c r="D22" s="6" t="s">
        <v>51</v>
      </c>
      <c r="E22" s="6"/>
    </row>
    <row r="23" spans="1:5" ht="28.9" customHeight="1" x14ac:dyDescent="0.25">
      <c r="A23" s="126" t="s">
        <v>79</v>
      </c>
      <c r="B23" s="127"/>
      <c r="C23" s="127"/>
      <c r="D23" s="127"/>
      <c r="E23" s="128"/>
    </row>
    <row r="24" spans="1:5" x14ac:dyDescent="0.25">
      <c r="A24" s="5" t="s">
        <v>26</v>
      </c>
      <c r="B24" s="5" t="s">
        <v>40</v>
      </c>
      <c r="C24" s="5" t="s">
        <v>50</v>
      </c>
      <c r="D24" s="6"/>
      <c r="E24" s="6"/>
    </row>
    <row r="25" spans="1:5" ht="30" x14ac:dyDescent="0.25">
      <c r="A25" s="5" t="s">
        <v>21</v>
      </c>
      <c r="B25" s="5" t="s">
        <v>27</v>
      </c>
      <c r="C25" s="5" t="s">
        <v>53</v>
      </c>
      <c r="D25" s="6" t="s">
        <v>47</v>
      </c>
      <c r="E25" s="6"/>
    </row>
    <row r="26" spans="1:5" ht="45" x14ac:dyDescent="0.25">
      <c r="A26" s="5" t="s">
        <v>31</v>
      </c>
      <c r="B26" s="5" t="s">
        <v>28</v>
      </c>
      <c r="C26" s="5" t="s">
        <v>53</v>
      </c>
      <c r="D26" s="6" t="s">
        <v>32</v>
      </c>
      <c r="E26" s="6"/>
    </row>
    <row r="27" spans="1:5" ht="45" x14ac:dyDescent="0.25">
      <c r="A27" s="5" t="s">
        <v>25</v>
      </c>
      <c r="B27" s="5" t="s">
        <v>28</v>
      </c>
      <c r="C27" s="5" t="s">
        <v>53</v>
      </c>
      <c r="D27" s="6" t="s">
        <v>65</v>
      </c>
      <c r="E27" s="6"/>
    </row>
    <row r="28" spans="1:5" ht="28.9" customHeight="1" x14ac:dyDescent="0.25">
      <c r="A28" s="126" t="s">
        <v>80</v>
      </c>
      <c r="B28" s="127"/>
      <c r="C28" s="127"/>
      <c r="D28" s="127"/>
      <c r="E28" s="128"/>
    </row>
    <row r="29" spans="1:5" x14ac:dyDescent="0.25">
      <c r="A29" s="5" t="s">
        <v>71</v>
      </c>
      <c r="B29" s="5" t="s">
        <v>73</v>
      </c>
      <c r="C29" s="5" t="s">
        <v>50</v>
      </c>
      <c r="D29" s="6" t="s">
        <v>58</v>
      </c>
      <c r="E29" s="6"/>
    </row>
    <row r="30" spans="1:5" x14ac:dyDescent="0.25">
      <c r="A30" s="5" t="s">
        <v>55</v>
      </c>
      <c r="B30" s="5" t="s">
        <v>60</v>
      </c>
      <c r="C30" s="5" t="s">
        <v>50</v>
      </c>
      <c r="D30" s="6" t="s">
        <v>58</v>
      </c>
      <c r="E30" s="6"/>
    </row>
    <row r="31" spans="1:5" ht="28.9" customHeight="1" x14ac:dyDescent="0.25">
      <c r="A31" s="126" t="s">
        <v>81</v>
      </c>
      <c r="B31" s="127"/>
      <c r="C31" s="127"/>
      <c r="D31" s="127"/>
      <c r="E31" s="128"/>
    </row>
    <row r="32" spans="1:5" x14ac:dyDescent="0.25">
      <c r="A32" s="5" t="s">
        <v>35</v>
      </c>
      <c r="B32" s="5" t="s">
        <v>39</v>
      </c>
      <c r="C32" s="5" t="s">
        <v>50</v>
      </c>
      <c r="D32" s="6"/>
      <c r="E32" s="6"/>
    </row>
    <row r="33" spans="1:5" ht="45" x14ac:dyDescent="0.25">
      <c r="A33" s="5" t="s">
        <v>36</v>
      </c>
      <c r="B33" s="5" t="s">
        <v>40</v>
      </c>
      <c r="C33" s="5" t="s">
        <v>50</v>
      </c>
      <c r="D33" s="6"/>
      <c r="E33" s="6" t="s">
        <v>75</v>
      </c>
    </row>
    <row r="34" spans="1:5" ht="30" x14ac:dyDescent="0.25">
      <c r="A34" s="5" t="s">
        <v>43</v>
      </c>
      <c r="B34" s="5" t="s">
        <v>29</v>
      </c>
      <c r="C34" s="5" t="s">
        <v>53</v>
      </c>
      <c r="D34" s="6" t="s">
        <v>44</v>
      </c>
      <c r="E34" s="6"/>
    </row>
    <row r="35" spans="1:5" ht="30" x14ac:dyDescent="0.25">
      <c r="A35" s="5" t="s">
        <v>37</v>
      </c>
      <c r="B35" s="5" t="s">
        <v>38</v>
      </c>
      <c r="C35" s="5" t="s">
        <v>53</v>
      </c>
      <c r="D35" s="6" t="s">
        <v>42</v>
      </c>
      <c r="E35" s="6"/>
    </row>
    <row r="36" spans="1:5" x14ac:dyDescent="0.25">
      <c r="A36" s="5"/>
      <c r="B36" s="5"/>
      <c r="C36" s="5"/>
      <c r="D36" s="6"/>
      <c r="E36" s="6"/>
    </row>
    <row r="37" spans="1:5" x14ac:dyDescent="0.25">
      <c r="A37" s="5"/>
      <c r="B37" s="5"/>
      <c r="C37" s="5"/>
      <c r="D37" s="6"/>
      <c r="E37" s="6"/>
    </row>
    <row r="38" spans="1:5" x14ac:dyDescent="0.25">
      <c r="A38" s="5"/>
      <c r="B38" s="5"/>
      <c r="C38" s="5"/>
      <c r="D38" s="6"/>
      <c r="E38" s="6"/>
    </row>
    <row r="39" spans="1:5" x14ac:dyDescent="0.25">
      <c r="A39" s="5"/>
      <c r="B39" s="5"/>
      <c r="C39" s="5"/>
      <c r="D39" s="6"/>
      <c r="E39" s="6"/>
    </row>
    <row r="40" spans="1:5" x14ac:dyDescent="0.25">
      <c r="A40" s="5"/>
      <c r="B40" s="5"/>
      <c r="C40" s="5"/>
      <c r="D40" s="6"/>
      <c r="E40" s="6"/>
    </row>
  </sheetData>
  <mergeCells count="6">
    <mergeCell ref="A2:E2"/>
    <mergeCell ref="A28:E28"/>
    <mergeCell ref="A31:E31"/>
    <mergeCell ref="A15:E15"/>
    <mergeCell ref="A19:E19"/>
    <mergeCell ref="A23:E23"/>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CGI L3 Requirements Table</vt:lpstr>
      <vt:lpstr>Calculation_OBS</vt:lpstr>
      <vt:lpstr>Calculation_WF</vt:lpstr>
      <vt:lpstr>Reorganization</vt:lpstr>
      <vt:lpstr>PayloadRequirements</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Bijan</cp:lastModifiedBy>
  <dcterms:created xsi:type="dcterms:W3CDTF">2014-02-07T18:41:00Z</dcterms:created>
  <dcterms:modified xsi:type="dcterms:W3CDTF">2017-02-20T17:26:43Z</dcterms:modified>
</cp:coreProperties>
</file>