
<file path=[Content_Types].xml><?xml version="1.0" encoding="utf-8"?>
<Types xmlns="http://schemas.openxmlformats.org/package/2006/content-types">
  <Default Extension="xml" ContentType="application/xml"/>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autoCompressPictures="0"/>
  <bookViews>
    <workbookView xWindow="0" yWindow="-460" windowWidth="28800" windowHeight="18000" tabRatio="410"/>
  </bookViews>
  <sheets>
    <sheet name="CGI L3 Requirements Table" sheetId="1" r:id="rId1"/>
    <sheet name="Calculation_OBS" sheetId="5" state="hidden" r:id="rId2"/>
    <sheet name="Calculation_WF" sheetId="6" state="hidden" r:id="rId3"/>
    <sheet name="Reorganization" sheetId="4" state="hidden" r:id="rId4"/>
    <sheet name="PayloadRequirements" sheetId="2" state="hidden" r:id="rId5"/>
    <sheet name="CGI L3_L4_L5 Req't Modules" sheetId="8" r:id="rId6"/>
    <sheet name="Sheet1" sheetId="9" r:id="rId7"/>
  </sheets>
  <definedNames>
    <definedName name="am_">deg/60</definedName>
    <definedName name="as_">deg/3600</definedName>
    <definedName name="deg">RADIANS(1)</definedName>
    <definedName name="mas_">as_/1000</definedName>
    <definedName name="mrad">0.001</definedName>
    <definedName name="nrad">0.000000001</definedName>
    <definedName name="urad">0.000001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9" i="1" l="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7" i="1"/>
  <c r="A8" i="1"/>
  <c r="C4" i="6"/>
  <c r="C3" i="6"/>
  <c r="C20" i="5"/>
  <c r="C19" i="5"/>
  <c r="C22" i="5"/>
  <c r="C21" i="5"/>
  <c r="C24" i="5"/>
  <c r="C25" i="5"/>
  <c r="C26" i="5"/>
  <c r="C23" i="5"/>
  <c r="C4" i="5"/>
  <c r="C3" i="4"/>
  <c r="C22" i="4"/>
  <c r="C5" i="4"/>
  <c r="C10" i="4"/>
  <c r="C27" i="4"/>
  <c r="C28" i="4"/>
  <c r="C15" i="4"/>
  <c r="C32" i="4"/>
  <c r="C30" i="4"/>
  <c r="C33" i="4"/>
  <c r="C17" i="4"/>
  <c r="C40" i="4"/>
  <c r="C23" i="4"/>
  <c r="C26" i="4"/>
  <c r="C27" i="5"/>
  <c r="C3" i="5"/>
  <c r="C34" i="4"/>
</calcChain>
</file>

<file path=xl/sharedStrings.xml><?xml version="1.0" encoding="utf-8"?>
<sst xmlns="http://schemas.openxmlformats.org/spreadsheetml/2006/main" count="983" uniqueCount="477">
  <si>
    <t>Statement</t>
  </si>
  <si>
    <t>Parameter</t>
  </si>
  <si>
    <t>Threshold</t>
  </si>
  <si>
    <t>Objective</t>
  </si>
  <si>
    <t>Tolerance</t>
  </si>
  <si>
    <t>Units</t>
  </si>
  <si>
    <t>Justification / Rationale</t>
  </si>
  <si>
    <t>Verification Method</t>
  </si>
  <si>
    <t>Verification Status</t>
  </si>
  <si>
    <t>Test Document</t>
  </si>
  <si>
    <t>Test Performed by</t>
  </si>
  <si>
    <t>Anomalies</t>
  </si>
  <si>
    <t>Anomaly Resolution</t>
  </si>
  <si>
    <t>Problem Failure Report</t>
  </si>
  <si>
    <t>Validation Method</t>
  </si>
  <si>
    <t>Validation Action</t>
  </si>
  <si>
    <t>Validation Status</t>
  </si>
  <si>
    <t>WBS Task</t>
  </si>
  <si>
    <t>Notes</t>
  </si>
  <si>
    <t>Pointing Knowledge</t>
  </si>
  <si>
    <t>Field of View</t>
  </si>
  <si>
    <t>WF Measurement</t>
  </si>
  <si>
    <t>WF Correction - Magnitude</t>
  </si>
  <si>
    <t>Access Time</t>
  </si>
  <si>
    <t>Photon flux from star</t>
  </si>
  <si>
    <t>WFS measurement speed</t>
  </si>
  <si>
    <t>Number of iterations needed</t>
  </si>
  <si>
    <t>nm</t>
  </si>
  <si>
    <t>seconds</t>
  </si>
  <si>
    <t>deg</t>
  </si>
  <si>
    <t>arcmin/s</t>
  </si>
  <si>
    <t>WF Convergence Time</t>
  </si>
  <si>
    <t>Driven by access time and frequency of aberrations (assuming static for now)</t>
  </si>
  <si>
    <t>Comes from access analysis based on orbit and satellite slew rate</t>
  </si>
  <si>
    <t>Aperture Size</t>
  </si>
  <si>
    <t>Mirror width</t>
  </si>
  <si>
    <t>Number of mirror actuators</t>
  </si>
  <si>
    <t>Actuator stroke</t>
  </si>
  <si>
    <t>um</t>
  </si>
  <si>
    <t>mm</t>
  </si>
  <si>
    <t>#</t>
  </si>
  <si>
    <t>cm</t>
  </si>
  <si>
    <t>Based on expected rms aberrations</t>
  </si>
  <si>
    <t>Tip Tilt Correction</t>
  </si>
  <si>
    <t>Based on field of view and pointing error</t>
  </si>
  <si>
    <t>Based on plate scale and exposure time</t>
  </si>
  <si>
    <t>Effective Telescope Focal Length</t>
  </si>
  <si>
    <t xml:space="preserve">Nominally 10% of desired wavefront correction </t>
  </si>
  <si>
    <t>Requirement based on desired level of demonstration</t>
  </si>
  <si>
    <t>How Determined?</t>
  </si>
  <si>
    <t>User input</t>
  </si>
  <si>
    <t>Based on optical system</t>
  </si>
  <si>
    <t>Requirement</t>
  </si>
  <si>
    <t>Calculated requirement</t>
  </si>
  <si>
    <t>Maximum Slew Rate</t>
  </si>
  <si>
    <t>Detector pixel size</t>
  </si>
  <si>
    <t xml:space="preserve">Detector quantum efficiency  </t>
  </si>
  <si>
    <t>From datasheet, wavelength-dependent</t>
  </si>
  <si>
    <t>From datasheet</t>
  </si>
  <si>
    <t>photons/s/m^2</t>
  </si>
  <si>
    <t>um^2</t>
  </si>
  <si>
    <t>Driven by observation time, pixel size, and required number of photons</t>
  </si>
  <si>
    <t>Signal to noise ratio</t>
  </si>
  <si>
    <t>Driven by detection</t>
  </si>
  <si>
    <t>Exposure time</t>
  </si>
  <si>
    <t>Driven by number of iterations required and overall access time to star</t>
  </si>
  <si>
    <t>Driven by detector readout</t>
  </si>
  <si>
    <t>Driven by detector QE, SNR, integration time, expected noise</t>
  </si>
  <si>
    <t># Photons/pixel needed for wfs measurement</t>
  </si>
  <si>
    <t>Driven by photon flux at observation wavelength</t>
  </si>
  <si>
    <t>Observation wavelength</t>
  </si>
  <si>
    <t>Detector resolution</t>
  </si>
  <si>
    <t>720 x 1024</t>
  </si>
  <si>
    <t># pixels</t>
  </si>
  <si>
    <t>Notes/Comments</t>
  </si>
  <si>
    <t>Future implementation:
Calculated, Driven by highest mode correction</t>
  </si>
  <si>
    <t>System Requirements</t>
  </si>
  <si>
    <t>Spacecraft Requirements</t>
  </si>
  <si>
    <t>Optical Requirements</t>
  </si>
  <si>
    <t>Wavefront Sensor</t>
  </si>
  <si>
    <t xml:space="preserve">Detector </t>
  </si>
  <si>
    <t xml:space="preserve">Active Mirror </t>
  </si>
  <si>
    <t>Pointing stability</t>
  </si>
  <si>
    <t>Based on ADCS system limitations</t>
  </si>
  <si>
    <t>Either set this as a requirement
OR
Calculate it based on photon collection</t>
  </si>
  <si>
    <t>Detector read noise</t>
  </si>
  <si>
    <t>%</t>
  </si>
  <si>
    <t>n/a</t>
  </si>
  <si>
    <t>photons/s</t>
  </si>
  <si>
    <t>Max slew rate</t>
  </si>
  <si>
    <t>arcmin</t>
  </si>
  <si>
    <t>Star luminosity</t>
  </si>
  <si>
    <t>Calculated</t>
  </si>
  <si>
    <t>Given</t>
  </si>
  <si>
    <t>Calculated parameter</t>
  </si>
  <si>
    <t>Top-Level (Given)</t>
  </si>
  <si>
    <t>Minimum Star Brightness</t>
  </si>
  <si>
    <t>Size of observation zone</t>
  </si>
  <si>
    <t>Low-Level (Calculated)</t>
  </si>
  <si>
    <t>Detector number of pixels</t>
  </si>
  <si>
    <t>Detector spectral response</t>
  </si>
  <si>
    <t>Other</t>
  </si>
  <si>
    <t>Plate Scale</t>
  </si>
  <si>
    <t>arcsec/pixel</t>
  </si>
  <si>
    <t>System throughput</t>
  </si>
  <si>
    <t>User Input</t>
  </si>
  <si>
    <t>W</t>
  </si>
  <si>
    <t>Star photon flux</t>
  </si>
  <si>
    <t>Calculated based on star luminosity</t>
  </si>
  <si>
    <t>Desired observation zone</t>
  </si>
  <si>
    <t>Telescope Field of View</t>
  </si>
  <si>
    <t xml:space="preserve">Driven by sky observation </t>
  </si>
  <si>
    <t>Detector dark noise</t>
  </si>
  <si>
    <t>electrons/s</t>
  </si>
  <si>
    <t>Input</t>
  </si>
  <si>
    <t>Calculated based on exposure time and plate scale</t>
  </si>
  <si>
    <t>Aperture Diameter</t>
  </si>
  <si>
    <t>Telescope F#</t>
  </si>
  <si>
    <t>Focal length</t>
  </si>
  <si>
    <t>Detector</t>
  </si>
  <si>
    <t>ADCS</t>
  </si>
  <si>
    <t>Telescope</t>
  </si>
  <si>
    <t>Classification</t>
  </si>
  <si>
    <t>Based on desired observation zone relative to nominal s/c position (initial pointing)</t>
  </si>
  <si>
    <t>Based on field of view</t>
  </si>
  <si>
    <t>Simulated</t>
  </si>
  <si>
    <t>A/W</t>
  </si>
  <si>
    <t>From spectral response and observation wavelength</t>
  </si>
  <si>
    <t xml:space="preserve">From </t>
  </si>
  <si>
    <t>Energy (wavelength)-dependent equation</t>
  </si>
  <si>
    <t>From aperture diameter and effective focal length</t>
  </si>
  <si>
    <t>Detector pixel size (one dimension)</t>
  </si>
  <si>
    <t>From aperture diameter, f/#, and pixel size</t>
  </si>
  <si>
    <t>Goal-seek analysis based on detector and exposure time</t>
  </si>
  <si>
    <t>photons/pixel</t>
  </si>
  <si>
    <t>Right now just assuming a value</t>
  </si>
  <si>
    <t>From Nyquist sampling based on diffraction limit</t>
  </si>
  <si>
    <t>Diffraction limit</t>
  </si>
  <si>
    <t>Based on optical components</t>
  </si>
  <si>
    <t>From Rayleigh criterion</t>
  </si>
  <si>
    <t>Desired angular resolution</t>
  </si>
  <si>
    <t>1% of field of view</t>
  </si>
  <si>
    <t>Goal seek analysis with detector info</t>
  </si>
  <si>
    <t>Driven by detector QE, SNR, noise, and integration time</t>
  </si>
  <si>
    <t>Either set this as a requirement
OR
Calculate it based on photon collection (implemented here)</t>
  </si>
  <si>
    <t>Right now just assuming a value 
(2x pointing knowledge)</t>
  </si>
  <si>
    <t>Based on star photon flux, required pixels per photon, and detector pixel size</t>
  </si>
  <si>
    <t>Mid-Level (Calculated/Input)</t>
  </si>
  <si>
    <t>Required photon flux from star</t>
  </si>
  <si>
    <t xml:space="preserve">Magnitude 1 star in visible band </t>
  </si>
  <si>
    <t>Minimum Star Photon Flux</t>
  </si>
  <si>
    <t>Mid-Level (Input)</t>
  </si>
  <si>
    <r>
      <rPr>
        <b/>
        <sz val="11"/>
        <color theme="3"/>
        <rFont val="Calibri"/>
        <family val="2"/>
        <scheme val="minor"/>
      </rPr>
      <t>Future implementation</t>
    </r>
    <r>
      <rPr>
        <sz val="11"/>
        <color theme="3"/>
        <rFont val="Calibri"/>
        <family val="2"/>
        <scheme val="minor"/>
      </rPr>
      <t>: based on Rayleigh criterion</t>
    </r>
  </si>
  <si>
    <r>
      <rPr>
        <b/>
        <sz val="11"/>
        <color theme="3"/>
        <rFont val="Calibri"/>
        <family val="2"/>
        <scheme val="minor"/>
      </rPr>
      <t>Future implementation:</t>
    </r>
    <r>
      <rPr>
        <sz val="11"/>
        <color theme="3"/>
        <rFont val="Calibri"/>
        <family val="2"/>
        <scheme val="minor"/>
      </rPr>
      <t xml:space="preserve"> calculated from spectral response and observation wavelength</t>
    </r>
  </si>
  <si>
    <t>Based on detector size and effective focal length</t>
  </si>
  <si>
    <t>Detector number of pixels (width)</t>
  </si>
  <si>
    <t>Detector number of pixels (height)</t>
  </si>
  <si>
    <t>Telescope Field of View (width)</t>
  </si>
  <si>
    <t>Telescope Field of View (height)</t>
  </si>
  <si>
    <t>Either set this as a requirement
OR
Calculate it (implemented here)</t>
  </si>
  <si>
    <r>
      <rPr>
        <b/>
        <sz val="11"/>
        <color theme="1"/>
        <rFont val="Calibri"/>
        <family val="2"/>
        <scheme val="minor"/>
      </rPr>
      <t>Goal-seek analysis</t>
    </r>
    <r>
      <rPr>
        <sz val="11"/>
        <color theme="1"/>
        <rFont val="Calibri"/>
        <family val="2"/>
        <scheme val="minor"/>
      </rPr>
      <t xml:space="preserve"> based on star photon flux</t>
    </r>
  </si>
  <si>
    <r>
      <rPr>
        <b/>
        <sz val="11"/>
        <color theme="1"/>
        <rFont val="Calibri"/>
        <family val="2"/>
        <scheme val="minor"/>
      </rPr>
      <t>Goal seek analysis</t>
    </r>
    <r>
      <rPr>
        <sz val="11"/>
        <color theme="1"/>
        <rFont val="Calibri"/>
        <family val="2"/>
        <scheme val="minor"/>
      </rPr>
      <t xml:space="preserve"> - value to modify based on desired SNR</t>
    </r>
  </si>
  <si>
    <t>Top-Level (Input)</t>
  </si>
  <si>
    <t>User requirement</t>
  </si>
  <si>
    <r>
      <rPr>
        <b/>
        <sz val="11"/>
        <color theme="3"/>
        <rFont val="Calibri"/>
        <family val="2"/>
        <scheme val="minor"/>
      </rPr>
      <t>Future implementation:</t>
    </r>
    <r>
      <rPr>
        <sz val="11"/>
        <color theme="3"/>
        <rFont val="Calibri"/>
        <family val="2"/>
        <scheme val="minor"/>
      </rPr>
      <t xml:space="preserve"> calculated from field of view based on pixel size</t>
    </r>
  </si>
  <si>
    <r>
      <rPr>
        <b/>
        <sz val="11"/>
        <color theme="3"/>
        <rFont val="Calibri"/>
        <family val="2"/>
        <scheme val="minor"/>
      </rPr>
      <t>Future implementation:</t>
    </r>
    <r>
      <rPr>
        <sz val="11"/>
        <color theme="3"/>
        <rFont val="Calibri"/>
        <family val="2"/>
        <scheme val="minor"/>
      </rPr>
      <t xml:space="preserve"> based on detector readout, photon count, or stability</t>
    </r>
  </si>
  <si>
    <t>Calculated based on photons per pixel required</t>
  </si>
  <si>
    <t>10% of pointing stability</t>
  </si>
  <si>
    <t>Based on pointing stability</t>
  </si>
  <si>
    <t>Acceptable rms centroid error</t>
  </si>
  <si>
    <t>Acceptable rms strehl error</t>
  </si>
  <si>
    <t>Inspection</t>
  </si>
  <si>
    <t>Analysis</t>
  </si>
  <si>
    <t>K</t>
  </si>
  <si>
    <t>D</t>
  </si>
  <si>
    <t>Science goals: Detection floor --&gt; stability across chopping roll maneuver</t>
  </si>
  <si>
    <t>CGI shall have the ability to upload and implement new high and low order wavefront sensing, estimation, and control algorithms during mission operation.</t>
  </si>
  <si>
    <t>X</t>
  </si>
  <si>
    <t>CGI shall have the ability to execute coronagraph calibration (other than initial on-orbit calibration) and science observations autonomously, once a target and operational scenario are uploaded to the observatory.</t>
  </si>
  <si>
    <t>troubleshooting capability -- risk reduction, opportunity for enhanced science yield</t>
  </si>
  <si>
    <t>CGI shall have empty slots that allow moving all coronagraphic masks out of the optical beam train</t>
  </si>
  <si>
    <t>GO capability, calibration</t>
  </si>
  <si>
    <t>CGI REQ'T ID</t>
  </si>
  <si>
    <t>CGI Instrument</t>
  </si>
  <si>
    <t>CGI PERF</t>
  </si>
  <si>
    <t>CGI Performance Requirements</t>
  </si>
  <si>
    <t>2 MRD, 2 SRD, 2 CGI ERD</t>
  </si>
  <si>
    <t>Poberezhskiy/Noecker</t>
  </si>
  <si>
    <t>CGI OPS</t>
  </si>
  <si>
    <t>CGI Operational Concept Document</t>
  </si>
  <si>
    <t>2 OPS</t>
  </si>
  <si>
    <t xml:space="preserve">Mandic </t>
  </si>
  <si>
    <t>CGI BDGTS</t>
  </si>
  <si>
    <t>CGI Budgets (mass, power, data, WFE, contrast, stroke)</t>
  </si>
  <si>
    <t>2 BDGTS</t>
  </si>
  <si>
    <t>Effinger</t>
  </si>
  <si>
    <t>CGI OICD</t>
  </si>
  <si>
    <t>CGI Optical ICD</t>
  </si>
  <si>
    <t>2 MRD</t>
  </si>
  <si>
    <t>"</t>
  </si>
  <si>
    <t>CGI SC ICD</t>
  </si>
  <si>
    <t>CGI to Spacecraft ICD</t>
  </si>
  <si>
    <t>CGI CAL</t>
  </si>
  <si>
    <t>CGI Calibration Requirements and Plan</t>
  </si>
  <si>
    <t>3 OPS</t>
  </si>
  <si>
    <t>CGI ALGN</t>
  </si>
  <si>
    <t>CGI Alignment Requirements and Plan</t>
  </si>
  <si>
    <t>3 CGI Perf.</t>
  </si>
  <si>
    <t>Process</t>
  </si>
  <si>
    <t>I&amp;T Plan</t>
  </si>
  <si>
    <t>CGI I&amp;T Plan</t>
  </si>
  <si>
    <t>2 SEMP</t>
  </si>
  <si>
    <t>V&amp;V Plan</t>
  </si>
  <si>
    <t>CGI V&amp;V Plan</t>
  </si>
  <si>
    <t>CGI EEIS</t>
  </si>
  <si>
    <t>CGI End-to-End Info Sys &amp; SW Requirements</t>
  </si>
  <si>
    <t>CGI FP</t>
  </si>
  <si>
    <t>CGI Fault Protection</t>
  </si>
  <si>
    <t>CGI Subsystem</t>
  </si>
  <si>
    <t>CGI BEN OPT</t>
  </si>
  <si>
    <t>CGI Bench Optics Requirements</t>
  </si>
  <si>
    <t>CGI PERF, CGI OPS</t>
  </si>
  <si>
    <t>Cady/Seo</t>
  </si>
  <si>
    <t>Liu/Tang</t>
  </si>
  <si>
    <t>Starlight suppression system optical hardware</t>
  </si>
  <si>
    <t>CGI HOWFSC</t>
  </si>
  <si>
    <t>CGI High Order Wavefront Sensing and Control Requirements</t>
  </si>
  <si>
    <t>Kern</t>
  </si>
  <si>
    <t>Liu/Khorrami</t>
  </si>
  <si>
    <t>Wavefront control algorithm for starlight suppression</t>
  </si>
  <si>
    <t>CGI IMDET</t>
  </si>
  <si>
    <t>CGI Imaging Detector Requirements</t>
  </si>
  <si>
    <t>CGI PERF, CGI ERD, CGI OPS, CGI HOWFS</t>
  </si>
  <si>
    <t>Nemati</t>
  </si>
  <si>
    <t>Morrissey</t>
  </si>
  <si>
    <t>CGI TCA</t>
  </si>
  <si>
    <t>CGI Tertiary Collimator Assembly Requirements</t>
  </si>
  <si>
    <t>Tang</t>
  </si>
  <si>
    <t>CGI LOWFSC</t>
  </si>
  <si>
    <t>CGI Low Order Wavefront Sensing and Control (LOWFS/C) Requirements</t>
  </si>
  <si>
    <t>Shi</t>
  </si>
  <si>
    <t>LOWFS/C system performance</t>
  </si>
  <si>
    <t>CGI IFS OPT</t>
  </si>
  <si>
    <t>CGI Integral Field Spectrograph (IFS) Optics Requirements</t>
  </si>
  <si>
    <t>Demers</t>
  </si>
  <si>
    <t>IFS optical bench</t>
  </si>
  <si>
    <t>CGI IFS DET</t>
  </si>
  <si>
    <t>CGI Integral Field Spectrograph (IFS) Detector Requirements</t>
  </si>
  <si>
    <t>Braun</t>
  </si>
  <si>
    <t>enclosure, frame, latches defining CGI MICD</t>
  </si>
  <si>
    <t>CGI Calibration Requirements</t>
  </si>
  <si>
    <t>Liu</t>
  </si>
  <si>
    <t>CGI Fault Protection Requirements</t>
  </si>
  <si>
    <t>CGI OPS, L2 FPP</t>
  </si>
  <si>
    <t>Khorrami</t>
  </si>
  <si>
    <t>CGI Element</t>
  </si>
  <si>
    <t>CGI OPT</t>
  </si>
  <si>
    <t>CGI Optical Element Requirements</t>
  </si>
  <si>
    <t>CGI BENCH, CGI IFS OPT, CGI LOWFSC</t>
  </si>
  <si>
    <t>OAPs, flats, lenses, prism, polarizer</t>
  </si>
  <si>
    <t>CGI MASK</t>
  </si>
  <si>
    <t>CGI Masks Requirements</t>
  </si>
  <si>
    <t>CGI PERF, CGI OPS, CGI BENCH</t>
  </si>
  <si>
    <t>Balasubramanian</t>
  </si>
  <si>
    <t>OMC mask fabrication, alignment, stability</t>
  </si>
  <si>
    <t>CGI DM</t>
  </si>
  <si>
    <t>CGI Deformable Mirrors Requirements</t>
  </si>
  <si>
    <t>CGI BENCH, CGI LOWFSC, CGI HOWFSC</t>
  </si>
  <si>
    <t>Lindensmith</t>
  </si>
  <si>
    <t>CGI COMP</t>
  </si>
  <si>
    <t>CGI Flight Computer(s) Requirements</t>
  </si>
  <si>
    <t>CGI OPS, CGI HOWFSC, CGI LOWFSC</t>
  </si>
  <si>
    <t>Hovland</t>
  </si>
  <si>
    <t>CGI POINT</t>
  </si>
  <si>
    <t>CGI Pointing Control Algorithm Requirements</t>
  </si>
  <si>
    <t>CGI OPS, CGI LOWFSC</t>
  </si>
  <si>
    <t>Mandic</t>
  </si>
  <si>
    <t>Alvarez-Salazar</t>
  </si>
  <si>
    <t>CGI MECH</t>
  </si>
  <si>
    <t>CGI Mechanical Requirements</t>
  </si>
  <si>
    <t>Patterson</t>
  </si>
  <si>
    <t>CGI bench, mounts, and mechanisms</t>
  </si>
  <si>
    <t>CGI THERM</t>
  </si>
  <si>
    <t>CGI Thermal Requirements</t>
  </si>
  <si>
    <t>CGI CABL</t>
  </si>
  <si>
    <t>CGI Cabling Requirements</t>
  </si>
  <si>
    <t>CGI DM, CGI COMP, CGI FSM, CGI FOC</t>
  </si>
  <si>
    <t>CGI FSM</t>
  </si>
  <si>
    <t>CGI Fast Steering Mirror Requirements</t>
  </si>
  <si>
    <t>Mandic/Patterson</t>
  </si>
  <si>
    <t>CGI FOC</t>
  </si>
  <si>
    <t>CGI Focusing Mechanism Requirements</t>
  </si>
  <si>
    <t>CGI GSE</t>
  </si>
  <si>
    <t>CGI Ground Support Equipment Requirements</t>
  </si>
  <si>
    <t>OGSE, MGSE, EGSE -- maybe split?</t>
  </si>
  <si>
    <t>CGI CCDH</t>
  </si>
  <si>
    <t>CGI Command, Control, Data Handling Requirements</t>
  </si>
  <si>
    <t>CGI OPS, CGI LOWFSC, CGI HOWFC</t>
  </si>
  <si>
    <t>CGI CALSRC</t>
  </si>
  <si>
    <t>CGI Calibration Source Requirements</t>
  </si>
  <si>
    <t>CGI LOWFSDET</t>
  </si>
  <si>
    <t>CGI LOWFS Detector Requirements</t>
  </si>
  <si>
    <t>CGI LOWFSC, CGI ERD</t>
  </si>
  <si>
    <t>CGI I&amp;T</t>
  </si>
  <si>
    <t>CGI Integration and Testing Requirements</t>
  </si>
  <si>
    <t>Includes alignment</t>
  </si>
  <si>
    <t>Level</t>
  </si>
  <si>
    <t>Acronym</t>
  </si>
  <si>
    <t>Document</t>
  </si>
  <si>
    <t>Parents</t>
  </si>
  <si>
    <t>Comments</t>
  </si>
  <si>
    <t>Demonstration</t>
  </si>
  <si>
    <t>Test</t>
  </si>
  <si>
    <t>Test with OGSE simulating IRD requirements on ground to orbit wavefront change</t>
  </si>
  <si>
    <t>Test with OGSE simulating IRD requirements</t>
  </si>
  <si>
    <t>CGI shall be able to perform science observations for 6 years in orbit, with 1 year of active operation.</t>
  </si>
  <si>
    <t>Inspection, Test</t>
  </si>
  <si>
    <t>Test, Analysis</t>
  </si>
  <si>
    <t>CGI in IFS mode shall have a 1.1 x 1.1 arcsec (5.3 x 5.3 µrad) field of view on the sky, without vignetting</t>
  </si>
  <si>
    <t>Mission constraint</t>
  </si>
  <si>
    <t>Defined as the ratio of photons reaching the imaging detector to photons that entered CGI</t>
  </si>
  <si>
    <t>Defined as the ratio of photons reaching the IFS detector to photons that entered CGI</t>
  </si>
  <si>
    <t>Core throughput of IFS channel impacts science yield: planet spectral characterization.</t>
  </si>
  <si>
    <t>Optical throughput of IFS channel impacts science yield: planet spectral characterization. Impacts GO and strashade science yield.</t>
  </si>
  <si>
    <t xml:space="preserve">Core throughput of imaging channel impacts science yield: planet discovery and photometry. </t>
  </si>
  <si>
    <t>Science yield: planet spectral characterization</t>
  </si>
  <si>
    <t>Science goals (multi-planet systems)</t>
  </si>
  <si>
    <t>SE Coordinator/ Validation</t>
  </si>
  <si>
    <t>Module Owner/ Verification</t>
  </si>
  <si>
    <t>Driven by deisre to measure disc structure/clumps</t>
  </si>
  <si>
    <t>Disc measurements outer working angle, target star capture</t>
  </si>
  <si>
    <t>Science and telemetry data for processing / PSF subtraction</t>
  </si>
  <si>
    <t>CGI peak power consumption shall not exceed allocation in WFIRST observatory power budget</t>
  </si>
  <si>
    <t>CGI average power consumption shall not exceed allocation in WFIRST observatory power budget</t>
  </si>
  <si>
    <t>3 months of 1 year is GO</t>
  </si>
  <si>
    <t>CGI shall obey interfaces to the Spacecraft as specified in the Coronagraph Instrument-Spacecraft Interface Control Document (Document # xxxx)</t>
  </si>
  <si>
    <t>System engineering held margin</t>
  </si>
  <si>
    <t>Science yield: planet discovery and photometry</t>
  </si>
  <si>
    <r>
      <t>Define PSF core = circle of radius 0.5</t>
    </r>
    <r>
      <rPr>
        <sz val="12"/>
        <color theme="1"/>
        <rFont val="Arial"/>
        <family val="2"/>
      </rPr>
      <t>λ</t>
    </r>
    <r>
      <rPr>
        <sz val="12"/>
        <color theme="1"/>
        <rFont val="Arial Narrow"/>
        <family val="2"/>
      </rPr>
      <t>/D (TBR) in the image plane,
D=entrance aperture diameter</t>
    </r>
  </si>
  <si>
    <t>CGI IFS detector shall satisfy requirements specified in the IFS detector requirements module (Document # xxxx)</t>
  </si>
  <si>
    <t>Includes dark current, read noise, QE vs. wavelength, CIC, CTE vs. radiation dose (time on orbit)</t>
  </si>
  <si>
    <t>Test: Contrast stability measurement as a function of working angle of the stand-alone CGI prior to delivery for observatory integration. Characterize perfromance in each coronagraphic mode with a telescope assembly and astrophysical scene simulator OGSE. Telescope assembly shall inject the expected jitter and drift per IRD.  Astrophysical scene simulator to include realistic elements deemed critical to validate dark hole convergence on orbit.</t>
  </si>
  <si>
    <t>WFE must be correctable by LOWFS/C during science observation</t>
  </si>
  <si>
    <t>CGI Structural Requirements</t>
  </si>
  <si>
    <t>CGI STRUC</t>
  </si>
  <si>
    <t>CGI BEN OPT, CGI IFS BEN, CGI STRUC</t>
  </si>
  <si>
    <t>Usable margin on top of mission assurance requirement on DM safety margin</t>
  </si>
  <si>
    <t>Name</t>
  </si>
  <si>
    <t>Wavefront Stability</t>
  </si>
  <si>
    <t>On-orbit Calibration</t>
  </si>
  <si>
    <t>Regain Calibration</t>
  </si>
  <si>
    <t>IFS FOV</t>
  </si>
  <si>
    <t>Telemetry</t>
  </si>
  <si>
    <t>Upload Algorithms</t>
  </si>
  <si>
    <t>Mass</t>
  </si>
  <si>
    <t>Peak Power</t>
  </si>
  <si>
    <t>Lifetime</t>
  </si>
  <si>
    <t>S/C Interface</t>
  </si>
  <si>
    <t>OTA Interface</t>
  </si>
  <si>
    <t>IC Interface</t>
  </si>
  <si>
    <t>DM Stroke Margin</t>
  </si>
  <si>
    <t>CGI shall have mechanical and thermal interface with the Instrument Carrier (IC), as specified in the Instrument Carrier-Coronagraph Instrument Interface Control Document (Document # xxxx)</t>
  </si>
  <si>
    <t>Lowest Mode</t>
  </si>
  <si>
    <t>Optical Channels</t>
  </si>
  <si>
    <t>Non-Coronagraph Mode</t>
  </si>
  <si>
    <t>IFS Detector</t>
  </si>
  <si>
    <t>Disk Imaging Mode</t>
  </si>
  <si>
    <t>Wavefront Error</t>
  </si>
  <si>
    <t>Coronagraph Architecture</t>
  </si>
  <si>
    <t>IFS Optical Throughput</t>
  </si>
  <si>
    <t>Disk Mode PSF FWHM</t>
  </si>
  <si>
    <t>CGI shall have the lowest resonant frequency mode &gt;=50 Hz (TBD)</t>
  </si>
  <si>
    <t>The technical data in this document has been reviewed and found not to be export controlled</t>
  </si>
  <si>
    <t>CGI shall have direct imaging and spectroscopy optical channels and a selectable mechanism that sends light after starlight suppression to either channel</t>
  </si>
  <si>
    <t>CGI direct imaging detector shall satisfy requirements specified in the imaging detector requirements module (Document # xxxx)</t>
  </si>
  <si>
    <t>MRD</t>
  </si>
  <si>
    <t>Metrology Fiducials</t>
  </si>
  <si>
    <t>IFS Angular Sampling</t>
  </si>
  <si>
    <t>Direct Imaging Polarization</t>
  </si>
  <si>
    <t>Direct Imaging FOV</t>
  </si>
  <si>
    <t>Strarshade Compatibility</t>
  </si>
  <si>
    <t>Inspection, Analysis</t>
  </si>
  <si>
    <t>CGI shall limit the peak data rate transferred to the spacecraft on the data bus to 50 Mbps.</t>
  </si>
  <si>
    <t>CGI shall demonstrate high contrast starlight suppression with two internal coronagraph architectures: shaped pupil and hybrid Lyot</t>
  </si>
  <si>
    <t>SRD: CGI-2.1</t>
  </si>
  <si>
    <t>SRD: CGI-2.2</t>
  </si>
  <si>
    <t>SRD: CGI-2.11</t>
  </si>
  <si>
    <t>WFIRST CGI Requirements v. 2.1</t>
  </si>
  <si>
    <t>SRD: CGI-2.2, CGI-2.5</t>
  </si>
  <si>
    <t>Parent Requirements</t>
  </si>
  <si>
    <t>Spectrograph</t>
  </si>
  <si>
    <t>SRD: CGI-2.5</t>
  </si>
  <si>
    <t>CGI shall include the following bandpass filters that can can be used with either direct imaging or spectroscopy channels:</t>
  </si>
  <si>
    <t>CGI shall have collimated optical interface with the Optical Telescope Assembly as specified in the Optical Telescope Assembly-CGI Interface Control Document (Document # xxxx)</t>
  </si>
  <si>
    <t>CGI shall maintain &gt;=15% margin on deformable mirror stroke for each coronagraphic mode</t>
  </si>
  <si>
    <t>SRD: CGI-2.7</t>
  </si>
  <si>
    <t>CGI shall comply with the allocated wavefront error as specified in the WFIRST Coronagraph Wavefront Error Budget (Doc # xxxx).</t>
  </si>
  <si>
    <t xml:space="preserve">MRD: </t>
  </si>
  <si>
    <t>CGI mass shall not exceed its mass allocation in the WFIRST observatory mass budget</t>
  </si>
  <si>
    <t>Pupil shape</t>
  </si>
  <si>
    <t xml:space="preserve">CGI shall regain calibration of each coronagraphic mode previously calibrated on orbit in &lt;20 hours (TBR), poinitng at a V = 3 mag star </t>
  </si>
  <si>
    <t>Observing efficiency</t>
  </si>
  <si>
    <t>CGI in imaging mode shall have a 4 x 4 arcsec (20 x 20 µrad) field of view on the sky, without vignetting</t>
  </si>
  <si>
    <t>SRD: CGI-2.9</t>
  </si>
  <si>
    <t>SRD: CGI-2.13</t>
  </si>
  <si>
    <t>CGI shall include features required for compatibility with the possible future starshade mission, as defined in the WFIRST Starshade Assumptions Document # xxxx</t>
  </si>
  <si>
    <r>
      <t>Define PSF core = circle of radius 0.5</t>
    </r>
    <r>
      <rPr>
        <sz val="12"/>
        <color theme="1"/>
        <rFont val="Arial"/>
        <family val="2"/>
      </rPr>
      <t>λ</t>
    </r>
    <r>
      <rPr>
        <sz val="12"/>
        <color theme="1"/>
        <rFont val="Arial Narrow"/>
        <family val="2"/>
      </rPr>
      <t>/D (TBR) in the image plane,
D=entrance aperture diameter. Measured without polarizer.</t>
    </r>
  </si>
  <si>
    <t>DI Detector</t>
  </si>
  <si>
    <t>OWA defined as largest angular separation from the star for which planet light throughput falls by 50% from its maximum value.</t>
  </si>
  <si>
    <t>IWA defined as smallest angular separation from the star for which planet light throughput falls by 50% from its maximum value.</t>
  </si>
  <si>
    <t>CGI shall comply with the allocated wavefront stability as specified in the WFIRST Coronagraph Wavefront Error Budget (Doc # xxxx).</t>
  </si>
  <si>
    <t>Static WFE must be correctable by DMs</t>
  </si>
  <si>
    <t>Test: Raw contrast measurement as a function of working angle of the stand-alone CGI prior to delivery for observatory integration. Characterize perfromance in with a telescope assembly and astrophysical scene simulator OGSE. Telescope assembly shall inject the expected jitter and drift per IRD.  Astrophysical scene simulator to include realistic elements deemed critical to validate dark hole convergence on orbit.</t>
  </si>
  <si>
    <t>Disk Science</t>
  </si>
  <si>
    <t>CGI shall have disk science mode point spread function on the direct imaging detetctor with full width half maximum (FWHM) &lt;= 2 l/D (TBR)</t>
  </si>
  <si>
    <t>PLRA</t>
  </si>
  <si>
    <t>IFS Wavelength Accuracy</t>
  </si>
  <si>
    <t>CGI shall be designed for OTA pupil shape and magnification defined in the WFIRST OTA Pupil Spec Document # xxxx</t>
  </si>
  <si>
    <t>Science: Linear polarization fraction for planet and disks. Engineering: Reduces polarization-dependent wavefront error for deeper contrast, but lower throughput.</t>
  </si>
  <si>
    <t>Telemetry storage on S/C; working memory on CGI for wavefront control only.</t>
  </si>
  <si>
    <t>CGI in imaging modes shall have pixel angular sampling 0.0186 arcsec (90 nrad) on the sky</t>
  </si>
  <si>
    <t>CGI in IFS mode shall have lenslet angular sampling = 0.026 arcsec (126 nrad) on the sky</t>
  </si>
  <si>
    <r>
      <t>band 5 (810-970nm) is not covered by performance requirements</t>
    </r>
    <r>
      <rPr>
        <sz val="12"/>
        <color rgb="FFFF0000"/>
        <rFont val="Arial Narrow"/>
        <family val="2"/>
      </rPr>
      <t/>
    </r>
  </si>
  <si>
    <t>CGI shall have direct imaging channel optical throughput &gt;20% (TBR) in 430-980 nm wavelength range with all coronagraphic masks moved out of the optical beam train</t>
  </si>
  <si>
    <t>Technology demonstration, mission constraint.</t>
  </si>
  <si>
    <t>Spectral Filter Bands</t>
  </si>
  <si>
    <t>CGI in direct imaging mode shall be able to make measurements in orthogonal linear polarizations</t>
  </si>
  <si>
    <t>Test CGI performance with GSE OTA simulator that has pupil built to the same spec. Observatory level pupil test.</t>
  </si>
  <si>
    <t>Direct Imaging Angular Sampling</t>
  </si>
  <si>
    <t>Off-Axis Source Position</t>
  </si>
  <si>
    <t>CGI shall be able to measure the spatial separation of an off-axis source from the star to an accuracy of 0.2 detector pixels in band #2 (5 milliarcseconds on sky) assuming SNR=10.</t>
  </si>
  <si>
    <t>CGI masks are extremely sensitive to pupil shape</t>
  </si>
  <si>
    <t>Peak Data Rate</t>
  </si>
  <si>
    <t>Ave. Data Rate</t>
  </si>
  <si>
    <t>Ave. Power</t>
  </si>
  <si>
    <t>CGI shall limit the average data rate transferred to the spacecraft on the data bus during an observation to 50 Mbps.</t>
  </si>
  <si>
    <t>Planets Inner Working Angle</t>
  </si>
  <si>
    <t>Planets Outer Working Angle</t>
  </si>
  <si>
    <t>Planets DI Raw Contrast</t>
  </si>
  <si>
    <t>Planets DI Raw Contrast Stability</t>
  </si>
  <si>
    <t>Disk DI Raw Contrast</t>
  </si>
  <si>
    <t>Disk DI Raw Contrast Stability</t>
  </si>
  <si>
    <t>Science requirements: Detection floor --&gt; stability across chopping roll maneuver</t>
  </si>
  <si>
    <t>Test: Contrast stability measurement as a function of working angle of the stand-alone CGI prior to delivery for observatory integration. Characterize perfromance in with a telescope assembly and astrophysical scene simulator OGSE. Telescope assembly shall inject the expected jitter and drift per IRD.  Astrophysical scene simulator to include realistic elements deemed critical to validate dark hole convergence on orbit.</t>
  </si>
  <si>
    <t>10 sec (TBR) exposure time, in the presence of pointing jitter / drift and wavefront jitter / drift within the requirements defined in the CGI-Observatory interface requirements document (IRD).</t>
  </si>
  <si>
    <t>CGI shall perform initial on-orbit calibration of each coronagraphic mode in &lt;200 hours (TBR), poinitng at a V = 3 mag star</t>
  </si>
  <si>
    <t xml:space="preserve">CGI shall have the ability to store and send to ground all science and engineering telemetry data acquired during calibrations and science observations including: direct imaging sensor, spectroscopy sensor, and low order wavefront sensor subframes, deformable mirror actuator voltages, and mechanisms' position telemetry. </t>
  </si>
  <si>
    <t>Autonomous Observation</t>
  </si>
  <si>
    <t>CGI shall be equipped with optical and physical metrology fiducials as described in Instrument Carrier-Coronagraph Instrument Interface Control Document (Document # xxxx)</t>
  </si>
  <si>
    <t>CGI shall include an Integral Field Spectrograph (IFS) that operates across the wavelength range from 600-980 nm to measure spectrum with a resolution of 50+/-5 in each pixel simultaneously, across spectral passbands 3, 4, and 5</t>
  </si>
  <si>
    <t>CGI IFS data shall have absolute wavelength accuracy of &lt;= 5(10?) nm (TBR) in 600-980 nm wavelength range</t>
  </si>
  <si>
    <t>CGI shall have IFS channel optical throughput &gt;15% (TBR) in 600-980 nm wavelength range with all coronagraphic masks moved out of the optical beam train</t>
  </si>
  <si>
    <t>DI Optical Throughput</t>
  </si>
  <si>
    <t>CGI shall include disk imaging modes with annular dark hole, inner working angle of &lt;=3.5 l/D, and outer working angle of &gt;=19 l/D in spectral bands 2 and 7</t>
  </si>
  <si>
    <t>DI Planet Core Throughput</t>
  </si>
  <si>
    <t>IFS Planet Core Throughput</t>
  </si>
  <si>
    <t>SRD: CGI-2.6, CGI-2.7</t>
  </si>
  <si>
    <t>DI Disk Core Throughput</t>
  </si>
  <si>
    <t>CGI in disk imaging mode shall have peak optical core throughput &gt;= 5% from the CGI entrance aperture to the PSF core, excluding non-coronagraphic losses covered by L3-005</t>
  </si>
  <si>
    <r>
      <t>CGI in planet spectroscopy mode shall have peak optical throughput greater than 10%</t>
    </r>
    <r>
      <rPr>
        <sz val="12"/>
        <color rgb="FF0000FF"/>
        <rFont val="Arial Narrow"/>
      </rPr>
      <t xml:space="preserve"> (goal: 20%)</t>
    </r>
    <r>
      <rPr>
        <sz val="12"/>
        <rFont val="Arial Narrow"/>
        <family val="2"/>
      </rPr>
      <t xml:space="preserve"> from the CGI entrance aperture to the PSF, excluding non-coronagraphic losses covered by L3-006</t>
    </r>
  </si>
  <si>
    <r>
      <t xml:space="preserve">CGI in planet direct imaging mode shall have peak optical core throughput greater than 10% </t>
    </r>
    <r>
      <rPr>
        <sz val="12"/>
        <color rgb="FF0000FF"/>
        <rFont val="Arial Narrow"/>
      </rPr>
      <t>(goal: 20%)</t>
    </r>
    <r>
      <rPr>
        <sz val="12"/>
        <rFont val="Arial Narrow"/>
        <family val="2"/>
      </rPr>
      <t xml:space="preserve"> from the CGI entrance aperture to the PSF core, excluding non-coronagraphic losses covered by L3-005</t>
    </r>
  </si>
  <si>
    <r>
      <t xml:space="preserve">CGI shall achieve average raw contrast for target V &lt;= 6 mag stars in annular dark hole for spectral band #2 and 7 and working angles described in the table below. </t>
    </r>
    <r>
      <rPr>
        <sz val="12"/>
        <color rgb="FF0000FF"/>
        <rFont val="Arial Narrow"/>
      </rPr>
      <t>(Goal values in paranthesis)</t>
    </r>
  </si>
  <si>
    <r>
      <t xml:space="preserve">CGI shall achieve raw contrast stability for target V &lt;=6 mag stars  in annular dark hole for spectral band #2 and 7 and working angles described in the table below. </t>
    </r>
    <r>
      <rPr>
        <sz val="12"/>
        <color rgb="FF0000FF"/>
        <rFont val="Arial Narrow"/>
      </rPr>
      <t>(Goal values in paranthesis)</t>
    </r>
  </si>
  <si>
    <r>
      <t>CGI shall achieve average raw contrast for target V &lt;=6 mag stars in spectral band #2 as a function of working angles described in the table below.</t>
    </r>
    <r>
      <rPr>
        <sz val="12"/>
        <color rgb="FF0000FF"/>
        <rFont val="Arial Narrow"/>
      </rPr>
      <t xml:space="preserve"> (Goal values in paranthesis)</t>
    </r>
  </si>
  <si>
    <r>
      <t xml:space="preserve">CGI shall achieve raw contrast stability for V &lt;=6 mag target stars in spectral band #2 for working angles described in the table below. </t>
    </r>
    <r>
      <rPr>
        <sz val="12"/>
        <color rgb="FF0000FF"/>
        <rFont val="Arial Narrow"/>
      </rPr>
      <t>(Goal values in paranthesis)</t>
    </r>
  </si>
  <si>
    <t>Planets IFS Raw Contrast</t>
  </si>
  <si>
    <t>Planets IFS Raw Contrast Stability</t>
  </si>
  <si>
    <r>
      <t>CGI shall achieve average raw contrast for target V &lt;=6 mag stars in IFS spectral bands #4 and #5 as a function of working angles described in the table below.</t>
    </r>
    <r>
      <rPr>
        <sz val="12"/>
        <color rgb="FF0000FF"/>
        <rFont val="Arial Narrow"/>
      </rPr>
      <t xml:space="preserve"> (Goal values in paranthesis)</t>
    </r>
  </si>
  <si>
    <r>
      <t xml:space="preserve">CGI shall achieve raw contrast stability for V &lt;=6 mag target stars in IFS spectral bands #4 and #5 for working angles described in the table below. </t>
    </r>
    <r>
      <rPr>
        <sz val="12"/>
        <color rgb="FF0000FF"/>
        <rFont val="Arial Narrow"/>
      </rPr>
      <t>(Goal values in paranthesis)</t>
    </r>
  </si>
  <si>
    <t>SRD: CGI-2.2, CGI-2.3</t>
  </si>
  <si>
    <t>SRD: CGI-2.2, CGI-2.3, CGI-2.5</t>
  </si>
  <si>
    <t>CGI shall have inner working angle (IWA) of &lt;=3 lambda/D for all planet direct imaging and characterization modes.</t>
  </si>
  <si>
    <t xml:space="preserve">CGI shall have outer working angle (OWA) of &gt;= 8 lambda/D for all planet direct imaging and characterization modes.
 </t>
  </si>
  <si>
    <t>Critical sampling at the shortest wavelength (430 nm)</t>
  </si>
  <si>
    <t>Critical sampling at the shortest IFS wavelength (600 nm)</t>
  </si>
  <si>
    <t>Slow uplink to WFIRST + no communication up to 12 hours/day --&gt; needs autonomous ops</t>
  </si>
  <si>
    <t>SRD: CGI-2.2, CGI-2.3, CGI-2.6, CGI-2.7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</si>
</sst>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3" x14ac:knownFonts="1">
    <font>
      <sz val="11"/>
      <color theme="1"/>
      <name val="Calibri"/>
      <family val="2"/>
      <scheme val="minor"/>
    </font>
    <font>
      <b/>
      <sz val="12"/>
      <color indexed="8"/>
      <name val="Arial"/>
      <family val="2"/>
    </font>
    <font>
      <b/>
      <sz val="11"/>
      <color theme="1"/>
      <name val="Calibri"/>
      <family val="2"/>
      <scheme val="minor"/>
    </font>
    <font>
      <b/>
      <sz val="11"/>
      <color rgb="FF7030A0"/>
      <name val="Calibri"/>
      <family val="2"/>
      <scheme val="minor"/>
    </font>
    <font>
      <b/>
      <sz val="11"/>
      <color rgb="FFC00000"/>
      <name val="Calibri"/>
      <family val="2"/>
      <scheme val="minor"/>
    </font>
    <font>
      <sz val="11"/>
      <color theme="1"/>
      <name val="Calibri"/>
      <family val="2"/>
      <scheme val="minor"/>
    </font>
    <font>
      <b/>
      <sz val="11"/>
      <color theme="3"/>
      <name val="Calibri"/>
      <family val="2"/>
      <scheme val="minor"/>
    </font>
    <font>
      <b/>
      <sz val="11"/>
      <name val="Calibri"/>
      <family val="2"/>
      <scheme val="minor"/>
    </font>
    <font>
      <i/>
      <sz val="11"/>
      <color theme="1"/>
      <name val="Calibri"/>
      <family val="2"/>
      <scheme val="minor"/>
    </font>
    <font>
      <i/>
      <sz val="11"/>
      <name val="Calibri"/>
      <family val="2"/>
      <scheme val="minor"/>
    </font>
    <font>
      <b/>
      <i/>
      <sz val="11"/>
      <color theme="1"/>
      <name val="Calibri"/>
      <family val="2"/>
      <scheme val="minor"/>
    </font>
    <font>
      <b/>
      <sz val="12"/>
      <color theme="1"/>
      <name val="Arial"/>
      <family val="2"/>
    </font>
    <font>
      <sz val="11"/>
      <color theme="3"/>
      <name val="Calibri"/>
      <family val="2"/>
      <scheme val="minor"/>
    </font>
    <font>
      <u/>
      <sz val="11"/>
      <color theme="10"/>
      <name val="Calibri"/>
      <family val="2"/>
      <scheme val="minor"/>
    </font>
    <font>
      <u/>
      <sz val="11"/>
      <color theme="11"/>
      <name val="Calibri"/>
      <family val="2"/>
      <scheme val="minor"/>
    </font>
    <font>
      <sz val="11"/>
      <color theme="1"/>
      <name val="Arial Narrow"/>
      <family val="2"/>
    </font>
    <font>
      <b/>
      <sz val="12"/>
      <name val="Arial Narrow"/>
      <family val="2"/>
    </font>
    <font>
      <b/>
      <sz val="12"/>
      <color indexed="8"/>
      <name val="Arial Narrow"/>
      <family val="2"/>
    </font>
    <font>
      <b/>
      <u/>
      <sz val="12"/>
      <color indexed="8"/>
      <name val="Arial Narrow"/>
      <family val="2"/>
    </font>
    <font>
      <sz val="12"/>
      <color indexed="8"/>
      <name val="Arial Narrow"/>
      <family val="2"/>
    </font>
    <font>
      <sz val="12"/>
      <name val="Arial Narrow"/>
      <family val="2"/>
    </font>
    <font>
      <b/>
      <u/>
      <sz val="12"/>
      <name val="Arial Narrow"/>
      <family val="2"/>
    </font>
    <font>
      <sz val="12"/>
      <color rgb="FFFF0000"/>
      <name val="Arial Narrow"/>
      <family val="2"/>
    </font>
    <font>
      <sz val="12"/>
      <color theme="1"/>
      <name val="Arial Narrow"/>
      <family val="2"/>
    </font>
    <font>
      <b/>
      <sz val="12"/>
      <color rgb="FFFF0000"/>
      <name val="Arial Narrow"/>
      <family val="2"/>
    </font>
    <font>
      <b/>
      <sz val="12"/>
      <color theme="1"/>
      <name val="Calibri"/>
      <family val="2"/>
      <scheme val="minor"/>
    </font>
    <font>
      <sz val="10"/>
      <name val="Arial"/>
      <family val="2"/>
    </font>
    <font>
      <sz val="12"/>
      <color rgb="FF000000"/>
      <name val="Calibri"/>
      <family val="2"/>
      <scheme val="minor"/>
    </font>
    <font>
      <sz val="12"/>
      <color theme="1"/>
      <name val="Times New Roman"/>
    </font>
    <font>
      <b/>
      <sz val="12"/>
      <color theme="1"/>
      <name val="Arial Narrow"/>
    </font>
    <font>
      <sz val="12"/>
      <color theme="1"/>
      <name val="Arial"/>
      <family val="2"/>
    </font>
    <font>
      <b/>
      <sz val="12"/>
      <color rgb="FF000000"/>
      <name val="Arial Narrow"/>
    </font>
    <font>
      <sz val="12"/>
      <color rgb="FF0000FF"/>
      <name val="Arial Narrow"/>
    </font>
  </fonts>
  <fills count="1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0F8FA"/>
        <bgColor indexed="64"/>
      </patternFill>
    </fill>
    <fill>
      <patternFill patternType="solid">
        <fgColor theme="6" tint="0.79998168889431442"/>
        <bgColor indexed="64"/>
      </patternFill>
    </fill>
    <fill>
      <patternFill patternType="solid">
        <fgColor rgb="FFFEF2E8"/>
        <bgColor indexed="64"/>
      </patternFill>
    </fill>
    <fill>
      <patternFill patternType="solid">
        <fgColor rgb="FFFFFF00"/>
        <bgColor indexed="64"/>
      </patternFill>
    </fill>
    <fill>
      <patternFill patternType="solid">
        <fgColor theme="5" tint="0.59999389629810485"/>
        <bgColor indexed="64"/>
      </patternFill>
    </fill>
    <fill>
      <patternFill patternType="solid">
        <fgColor rgb="FFFFFF00"/>
        <bgColor rgb="FF000000"/>
      </patternFill>
    </fill>
    <fill>
      <patternFill patternType="solid">
        <fgColor theme="0"/>
        <bgColor indexed="64"/>
      </patternFill>
    </fill>
    <fill>
      <patternFill patternType="solid">
        <fgColor theme="4" tint="0.39997558519241921"/>
        <bgColor indexed="64"/>
      </patternFill>
    </fill>
  </fills>
  <borders count="12">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656">
    <xf numFmtId="0" fontId="0" fillId="0" borderId="0"/>
    <xf numFmtId="9" fontId="5"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164">
    <xf numFmtId="0" fontId="0" fillId="0" borderId="0" xfId="0"/>
    <xf numFmtId="0" fontId="1" fillId="2" borderId="1" xfId="0" applyNumberFormat="1" applyFont="1" applyFill="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2" xfId="0" applyBorder="1" applyAlignment="1">
      <alignment vertical="center"/>
    </xf>
    <xf numFmtId="0" fontId="0" fillId="0" borderId="2" xfId="0" applyBorder="1" applyAlignment="1">
      <alignment vertical="center" wrapText="1"/>
    </xf>
    <xf numFmtId="0" fontId="0" fillId="0" borderId="0" xfId="0" applyAlignment="1">
      <alignment vertical="center" wrapText="1"/>
    </xf>
    <xf numFmtId="0" fontId="0" fillId="0" borderId="2" xfId="0" applyFill="1" applyBorder="1" applyAlignment="1">
      <alignment vertical="center"/>
    </xf>
    <xf numFmtId="0" fontId="1" fillId="2" borderId="1"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wrapText="1"/>
    </xf>
    <xf numFmtId="0" fontId="3" fillId="4" borderId="2" xfId="0" applyFont="1" applyFill="1" applyBorder="1" applyAlignment="1">
      <alignment vertical="center"/>
    </xf>
    <xf numFmtId="1" fontId="3" fillId="4" borderId="2" xfId="0" applyNumberFormat="1" applyFont="1" applyFill="1" applyBorder="1" applyAlignment="1">
      <alignment vertical="center"/>
    </xf>
    <xf numFmtId="11" fontId="3" fillId="4" borderId="2" xfId="0" applyNumberFormat="1" applyFont="1" applyFill="1" applyBorder="1" applyAlignment="1">
      <alignment vertical="center"/>
    </xf>
    <xf numFmtId="0" fontId="4" fillId="5" borderId="2" xfId="0" applyFont="1" applyFill="1" applyBorder="1" applyAlignment="1">
      <alignment vertical="center"/>
    </xf>
    <xf numFmtId="164" fontId="3" fillId="4" borderId="2" xfId="0" applyNumberFormat="1" applyFont="1" applyFill="1" applyBorder="1" applyAlignment="1">
      <alignment vertical="center"/>
    </xf>
    <xf numFmtId="2" fontId="3" fillId="4" borderId="2" xfId="0" applyNumberFormat="1" applyFont="1" applyFill="1" applyBorder="1" applyAlignment="1">
      <alignment vertical="center"/>
    </xf>
    <xf numFmtId="0" fontId="0" fillId="0" borderId="6" xfId="0" applyBorder="1" applyAlignment="1">
      <alignment vertical="center"/>
    </xf>
    <xf numFmtId="0" fontId="0" fillId="0" borderId="6" xfId="0" applyBorder="1" applyAlignment="1">
      <alignment vertical="center" wrapText="1"/>
    </xf>
    <xf numFmtId="0" fontId="0" fillId="0" borderId="2" xfId="0" quotePrefix="1" applyBorder="1" applyAlignment="1">
      <alignment vertical="center" wrapText="1"/>
    </xf>
    <xf numFmtId="1" fontId="7" fillId="0" borderId="2" xfId="0" applyNumberFormat="1" applyFont="1" applyFill="1" applyBorder="1" applyAlignment="1">
      <alignment vertical="center"/>
    </xf>
    <xf numFmtId="2" fontId="7" fillId="4" borderId="2" xfId="0" applyNumberFormat="1" applyFont="1" applyFill="1" applyBorder="1" applyAlignment="1">
      <alignment vertical="center"/>
    </xf>
    <xf numFmtId="0" fontId="9" fillId="0" borderId="2" xfId="0" applyFont="1" applyFill="1" applyBorder="1" applyAlignment="1">
      <alignment vertical="center"/>
    </xf>
    <xf numFmtId="0" fontId="2" fillId="0" borderId="2" xfId="0" applyFont="1" applyFill="1" applyBorder="1" applyAlignment="1">
      <alignment vertical="center"/>
    </xf>
    <xf numFmtId="0" fontId="0" fillId="0" borderId="2" xfId="0" applyFill="1" applyBorder="1" applyAlignment="1">
      <alignment vertical="center" wrapText="1"/>
    </xf>
    <xf numFmtId="0" fontId="0" fillId="0" borderId="1" xfId="0" applyFill="1" applyBorder="1" applyAlignment="1">
      <alignment vertical="center"/>
    </xf>
    <xf numFmtId="0" fontId="0" fillId="0" borderId="1" xfId="0" applyFill="1" applyBorder="1" applyAlignment="1">
      <alignment vertical="center" wrapText="1"/>
    </xf>
    <xf numFmtId="0" fontId="8" fillId="0" borderId="2" xfId="0" applyFont="1" applyFill="1" applyBorder="1" applyAlignment="1">
      <alignment vertical="center"/>
    </xf>
    <xf numFmtId="0" fontId="8" fillId="0" borderId="2" xfId="0" applyFont="1" applyFill="1" applyBorder="1" applyAlignment="1">
      <alignment vertical="center" wrapText="1"/>
    </xf>
    <xf numFmtId="0" fontId="0" fillId="6" borderId="2" xfId="0" applyFill="1" applyBorder="1" applyAlignment="1">
      <alignment vertical="center"/>
    </xf>
    <xf numFmtId="0" fontId="0" fillId="6" borderId="2" xfId="0" applyFill="1" applyBorder="1" applyAlignment="1">
      <alignment vertical="center" wrapText="1"/>
    </xf>
    <xf numFmtId="0" fontId="0" fillId="6" borderId="1" xfId="0" applyFill="1" applyBorder="1" applyAlignment="1">
      <alignment vertical="center"/>
    </xf>
    <xf numFmtId="0" fontId="0" fillId="6" borderId="1" xfId="0" applyFill="1" applyBorder="1" applyAlignment="1">
      <alignment vertical="center" wrapText="1"/>
    </xf>
    <xf numFmtId="0" fontId="8" fillId="6" borderId="2" xfId="0" applyFont="1" applyFill="1" applyBorder="1" applyAlignment="1">
      <alignment vertical="center"/>
    </xf>
    <xf numFmtId="0" fontId="8" fillId="6" borderId="2" xfId="0" applyFont="1" applyFill="1" applyBorder="1" applyAlignment="1">
      <alignment vertical="center" wrapText="1"/>
    </xf>
    <xf numFmtId="0" fontId="0" fillId="7" borderId="2" xfId="0" applyFill="1" applyBorder="1" applyAlignment="1">
      <alignment vertical="center"/>
    </xf>
    <xf numFmtId="0" fontId="0" fillId="7" borderId="2" xfId="0" applyFill="1" applyBorder="1" applyAlignment="1">
      <alignment vertical="center" wrapText="1"/>
    </xf>
    <xf numFmtId="0" fontId="0" fillId="8" borderId="2" xfId="0" applyFill="1" applyBorder="1" applyAlignment="1">
      <alignment vertical="center"/>
    </xf>
    <xf numFmtId="0" fontId="0" fillId="8" borderId="2" xfId="0" applyFill="1" applyBorder="1" applyAlignment="1">
      <alignment vertical="center" wrapText="1"/>
    </xf>
    <xf numFmtId="0" fontId="2" fillId="6" borderId="2" xfId="0" applyFont="1" applyFill="1" applyBorder="1" applyAlignment="1">
      <alignment vertical="center"/>
    </xf>
    <xf numFmtId="0" fontId="2" fillId="7" borderId="2" xfId="0" applyFont="1" applyFill="1" applyBorder="1" applyAlignment="1">
      <alignment vertical="center"/>
    </xf>
    <xf numFmtId="0" fontId="2" fillId="6" borderId="0" xfId="0" applyFont="1" applyFill="1" applyAlignment="1">
      <alignment vertical="center"/>
    </xf>
    <xf numFmtId="0" fontId="10" fillId="6" borderId="2" xfId="0" applyFont="1" applyFill="1" applyBorder="1" applyAlignment="1">
      <alignment vertical="center"/>
    </xf>
    <xf numFmtId="164" fontId="4" fillId="5" borderId="2" xfId="0" applyNumberFormat="1" applyFont="1" applyFill="1" applyBorder="1" applyAlignment="1">
      <alignment vertical="center"/>
    </xf>
    <xf numFmtId="0" fontId="0" fillId="6" borderId="2" xfId="0" applyFont="1" applyFill="1" applyBorder="1" applyAlignment="1">
      <alignment vertical="center"/>
    </xf>
    <xf numFmtId="0" fontId="0" fillId="7" borderId="2" xfId="0" applyFont="1" applyFill="1" applyBorder="1" applyAlignment="1">
      <alignment vertical="center"/>
    </xf>
    <xf numFmtId="0" fontId="2" fillId="2" borderId="3" xfId="0" applyFont="1" applyFill="1" applyBorder="1" applyAlignment="1"/>
    <xf numFmtId="0" fontId="2" fillId="2" borderId="4" xfId="0" applyFont="1" applyFill="1" applyBorder="1" applyAlignment="1"/>
    <xf numFmtId="0" fontId="2" fillId="2" borderId="5" xfId="0" applyFont="1" applyFill="1" applyBorder="1" applyAlignment="1"/>
    <xf numFmtId="0" fontId="11" fillId="2" borderId="2" xfId="0" applyFont="1" applyFill="1" applyBorder="1" applyAlignment="1">
      <alignment horizontal="center" vertical="center"/>
    </xf>
    <xf numFmtId="0" fontId="2" fillId="0" borderId="2" xfId="0" applyFont="1" applyFill="1" applyBorder="1" applyAlignment="1">
      <alignment horizontal="right" vertical="center"/>
    </xf>
    <xf numFmtId="11" fontId="3" fillId="4" borderId="1" xfId="0" applyNumberFormat="1" applyFont="1" applyFill="1" applyBorder="1" applyAlignment="1">
      <alignment vertical="center"/>
    </xf>
    <xf numFmtId="0" fontId="0" fillId="0" borderId="0" xfId="0" applyBorder="1" applyAlignment="1">
      <alignment vertical="center"/>
    </xf>
    <xf numFmtId="0" fontId="0" fillId="0" borderId="0" xfId="0" applyBorder="1" applyAlignment="1">
      <alignment vertical="center" wrapText="1"/>
    </xf>
    <xf numFmtId="0" fontId="0" fillId="0" borderId="2" xfId="0" applyFont="1" applyFill="1" applyBorder="1" applyAlignment="1">
      <alignment vertical="center"/>
    </xf>
    <xf numFmtId="0" fontId="0" fillId="0" borderId="0" xfId="0" applyFont="1" applyFill="1" applyAlignment="1">
      <alignment vertical="center"/>
    </xf>
    <xf numFmtId="0" fontId="12" fillId="0" borderId="2" xfId="0" applyFont="1" applyFill="1" applyBorder="1" applyAlignment="1">
      <alignment vertical="center" wrapText="1"/>
    </xf>
    <xf numFmtId="9" fontId="7" fillId="0" borderId="2" xfId="1" applyFont="1" applyFill="1" applyBorder="1" applyAlignment="1">
      <alignment vertical="center"/>
    </xf>
    <xf numFmtId="164" fontId="2" fillId="4" borderId="2" xfId="0" applyNumberFormat="1" applyFont="1" applyFill="1" applyBorder="1" applyAlignment="1">
      <alignment vertical="center"/>
    </xf>
    <xf numFmtId="0" fontId="4" fillId="0" borderId="2" xfId="0" applyFont="1" applyFill="1" applyBorder="1" applyAlignment="1">
      <alignment vertical="center"/>
    </xf>
    <xf numFmtId="2" fontId="7" fillId="0" borderId="2" xfId="0" applyNumberFormat="1" applyFont="1" applyFill="1" applyBorder="1" applyAlignment="1">
      <alignment vertical="center"/>
    </xf>
    <xf numFmtId="2" fontId="3" fillId="0" borderId="2" xfId="0" applyNumberFormat="1" applyFont="1" applyFill="1" applyBorder="1" applyAlignment="1">
      <alignment vertical="center"/>
    </xf>
    <xf numFmtId="164" fontId="3" fillId="0" borderId="2" xfId="0" applyNumberFormat="1" applyFont="1" applyFill="1" applyBorder="1" applyAlignment="1">
      <alignment vertical="center"/>
    </xf>
    <xf numFmtId="164" fontId="2" fillId="0" borderId="2" xfId="0" applyNumberFormat="1" applyFont="1" applyFill="1" applyBorder="1" applyAlignment="1">
      <alignment vertical="center"/>
    </xf>
    <xf numFmtId="1" fontId="3" fillId="0" borderId="2" xfId="0" applyNumberFormat="1" applyFont="1" applyFill="1" applyBorder="1" applyAlignment="1">
      <alignment vertical="center"/>
    </xf>
    <xf numFmtId="11" fontId="3" fillId="0" borderId="2" xfId="0" applyNumberFormat="1" applyFont="1" applyFill="1" applyBorder="1" applyAlignment="1">
      <alignment vertical="center"/>
    </xf>
    <xf numFmtId="0" fontId="0" fillId="0" borderId="0" xfId="0" applyAlignment="1">
      <alignment wrapText="1"/>
    </xf>
    <xf numFmtId="0" fontId="15" fillId="0" borderId="0" xfId="0" applyFont="1"/>
    <xf numFmtId="0" fontId="16" fillId="2" borderId="1" xfId="0" applyFont="1" applyFill="1" applyBorder="1" applyAlignment="1">
      <alignment horizontal="center" vertical="center" wrapText="1"/>
    </xf>
    <xf numFmtId="0" fontId="17" fillId="2" borderId="1" xfId="0" applyNumberFormat="1" applyFont="1" applyFill="1" applyBorder="1" applyAlignment="1">
      <alignment horizontal="center" vertical="center" wrapText="1"/>
    </xf>
    <xf numFmtId="0" fontId="15" fillId="0" borderId="0" xfId="0" applyFont="1" applyAlignment="1">
      <alignment wrapText="1"/>
    </xf>
    <xf numFmtId="0" fontId="19" fillId="0" borderId="2" xfId="0" applyNumberFormat="1" applyFont="1" applyFill="1" applyBorder="1" applyAlignment="1">
      <alignment vertical="center" wrapText="1"/>
    </xf>
    <xf numFmtId="0" fontId="20" fillId="0" borderId="2" xfId="0" applyFont="1" applyBorder="1" applyAlignment="1">
      <alignment vertical="center"/>
    </xf>
    <xf numFmtId="0" fontId="20" fillId="0" borderId="2" xfId="0" applyFont="1" applyBorder="1" applyAlignment="1">
      <alignment horizontal="center" vertical="center"/>
    </xf>
    <xf numFmtId="0" fontId="20" fillId="0" borderId="2" xfId="0" applyFont="1" applyFill="1" applyBorder="1" applyAlignment="1">
      <alignment vertical="center" wrapText="1"/>
    </xf>
    <xf numFmtId="0" fontId="15" fillId="0" borderId="0" xfId="0" applyFont="1" applyBorder="1"/>
    <xf numFmtId="0" fontId="22" fillId="0" borderId="0" xfId="0" applyFont="1"/>
    <xf numFmtId="0" fontId="23" fillId="0" borderId="0" xfId="0" applyFont="1"/>
    <xf numFmtId="0" fontId="23" fillId="0" borderId="0" xfId="0" applyFont="1" applyBorder="1"/>
    <xf numFmtId="0" fontId="18" fillId="0" borderId="0" xfId="0" applyNumberFormat="1" applyFont="1" applyFill="1" applyBorder="1" applyAlignment="1">
      <alignment vertical="center" wrapText="1"/>
    </xf>
    <xf numFmtId="0" fontId="23" fillId="0" borderId="7" xfId="0" applyFont="1" applyFill="1" applyBorder="1"/>
    <xf numFmtId="0" fontId="23" fillId="0" borderId="0" xfId="0" applyFont="1" applyFill="1" applyBorder="1"/>
    <xf numFmtId="0" fontId="15" fillId="0" borderId="0" xfId="0" applyFont="1" applyFill="1" applyBorder="1"/>
    <xf numFmtId="1" fontId="15" fillId="0" borderId="0" xfId="0" applyNumberFormat="1" applyFont="1" applyFill="1" applyBorder="1"/>
    <xf numFmtId="0" fontId="23" fillId="0" borderId="0" xfId="0" applyFont="1" applyFill="1" applyBorder="1" applyAlignment="1">
      <alignment vertical="center" wrapText="1"/>
    </xf>
    <xf numFmtId="0" fontId="23" fillId="0" borderId="7" xfId="0" applyFont="1" applyFill="1" applyBorder="1" applyAlignment="1">
      <alignment vertical="center" wrapText="1"/>
    </xf>
    <xf numFmtId="0" fontId="20" fillId="0" borderId="2" xfId="0" applyFont="1" applyFill="1" applyBorder="1" applyAlignment="1">
      <alignment vertical="top" wrapText="1"/>
    </xf>
    <xf numFmtId="0" fontId="23" fillId="0" borderId="7" xfId="0" applyFont="1" applyFill="1" applyBorder="1" applyAlignment="1">
      <alignment vertical="top" wrapText="1"/>
    </xf>
    <xf numFmtId="0" fontId="23" fillId="0" borderId="0" xfId="0" applyFont="1" applyFill="1" applyBorder="1" applyAlignment="1">
      <alignment vertical="top" wrapText="1"/>
    </xf>
    <xf numFmtId="0" fontId="15" fillId="0" borderId="0" xfId="0" applyFont="1" applyAlignment="1">
      <alignment vertical="top"/>
    </xf>
    <xf numFmtId="0" fontId="20" fillId="0" borderId="2" xfId="0" applyFont="1" applyFill="1" applyBorder="1" applyAlignment="1">
      <alignment horizontal="center" vertical="center" wrapText="1"/>
    </xf>
    <xf numFmtId="0" fontId="15" fillId="0" borderId="0" xfId="0" applyFont="1" applyFill="1" applyBorder="1" applyAlignment="1">
      <alignment vertical="center" wrapText="1"/>
    </xf>
    <xf numFmtId="0" fontId="26" fillId="0" borderId="2" xfId="0" applyFont="1" applyFill="1" applyBorder="1" applyAlignment="1">
      <alignment horizontal="center" vertical="center" wrapText="1"/>
    </xf>
    <xf numFmtId="0" fontId="26" fillId="0" borderId="2" xfId="0" applyFont="1" applyFill="1" applyBorder="1" applyAlignment="1">
      <alignment horizontal="left" vertical="center" wrapText="1"/>
    </xf>
    <xf numFmtId="0" fontId="26" fillId="0" borderId="2" xfId="0" applyFont="1" applyFill="1" applyBorder="1" applyAlignment="1">
      <alignment vertical="center" wrapText="1"/>
    </xf>
    <xf numFmtId="0" fontId="26" fillId="0" borderId="0" xfId="0" applyFont="1" applyFill="1" applyBorder="1" applyAlignment="1">
      <alignment horizontal="center" vertical="center" wrapText="1"/>
    </xf>
    <xf numFmtId="0" fontId="26" fillId="0" borderId="0" xfId="0" applyFont="1" applyFill="1" applyBorder="1" applyAlignment="1">
      <alignment horizontal="left" vertical="center" wrapText="1"/>
    </xf>
    <xf numFmtId="0" fontId="26" fillId="0" borderId="0" xfId="0" applyFont="1" applyFill="1" applyBorder="1" applyAlignment="1">
      <alignment vertical="center" wrapText="1"/>
    </xf>
    <xf numFmtId="0" fontId="0" fillId="0" borderId="2" xfId="0" applyBorder="1" applyAlignment="1">
      <alignment wrapText="1"/>
    </xf>
    <xf numFmtId="0" fontId="26" fillId="0" borderId="2" xfId="0" applyFont="1" applyBorder="1" applyAlignment="1">
      <alignment horizontal="left" vertical="center" wrapText="1"/>
    </xf>
    <xf numFmtId="0" fontId="26" fillId="0" borderId="8" xfId="0" applyFont="1" applyFill="1" applyBorder="1" applyAlignment="1">
      <alignment horizontal="left" vertical="center" wrapText="1"/>
    </xf>
    <xf numFmtId="0" fontId="25" fillId="13" borderId="9" xfId="0" applyFont="1" applyFill="1" applyBorder="1" applyAlignment="1">
      <alignment horizontal="center" vertical="center" wrapText="1"/>
    </xf>
    <xf numFmtId="0" fontId="25" fillId="13" borderId="10" xfId="0" applyFont="1" applyFill="1" applyBorder="1" applyAlignment="1">
      <alignment horizontal="center" vertical="center" wrapText="1"/>
    </xf>
    <xf numFmtId="0" fontId="25" fillId="13" borderId="10" xfId="0" applyFont="1" applyFill="1" applyBorder="1" applyAlignment="1">
      <alignment vertical="center" wrapText="1"/>
    </xf>
    <xf numFmtId="0" fontId="25" fillId="13" borderId="11" xfId="0" applyFont="1" applyFill="1" applyBorder="1" applyAlignment="1">
      <alignment horizontal="center" vertical="center" wrapText="1"/>
    </xf>
    <xf numFmtId="0" fontId="0" fillId="0" borderId="0" xfId="0" applyAlignment="1"/>
    <xf numFmtId="0" fontId="0" fillId="9" borderId="0" xfId="0" applyFill="1" applyAlignment="1">
      <alignment wrapText="1"/>
    </xf>
    <xf numFmtId="0" fontId="0" fillId="0" borderId="2" xfId="0" applyBorder="1" applyAlignment="1">
      <alignment horizontal="left" wrapText="1"/>
    </xf>
    <xf numFmtId="0" fontId="0" fillId="0" borderId="2" xfId="0" applyBorder="1" applyAlignment="1">
      <alignment horizontal="center" wrapText="1"/>
    </xf>
    <xf numFmtId="0" fontId="0" fillId="0" borderId="0" xfId="0" applyFill="1" applyAlignment="1">
      <alignment wrapText="1"/>
    </xf>
    <xf numFmtId="0" fontId="0" fillId="10" borderId="0" xfId="0" applyFill="1" applyAlignment="1">
      <alignment wrapText="1"/>
    </xf>
    <xf numFmtId="0" fontId="27" fillId="11" borderId="0" xfId="0" applyFont="1" applyFill="1" applyAlignment="1">
      <alignment wrapText="1"/>
    </xf>
    <xf numFmtId="0" fontId="0" fillId="12" borderId="0" xfId="0" applyFill="1" applyAlignment="1">
      <alignment wrapText="1"/>
    </xf>
    <xf numFmtId="0" fontId="20" fillId="0" borderId="2" xfId="0" applyFont="1" applyBorder="1" applyAlignment="1">
      <alignment vertical="center" wrapText="1"/>
    </xf>
    <xf numFmtId="0" fontId="23" fillId="0" borderId="0" xfId="0" applyFont="1" applyFill="1" applyBorder="1" applyAlignment="1">
      <alignment wrapText="1"/>
    </xf>
    <xf numFmtId="0" fontId="15" fillId="0" borderId="0" xfId="0" applyFont="1" applyFill="1" applyBorder="1" applyAlignment="1">
      <alignment vertical="top" wrapText="1"/>
    </xf>
    <xf numFmtId="1" fontId="15" fillId="0" borderId="0" xfId="0" applyNumberFormat="1" applyFont="1" applyFill="1" applyBorder="1" applyAlignment="1">
      <alignment vertical="top"/>
    </xf>
    <xf numFmtId="0" fontId="15" fillId="0" borderId="0" xfId="0" applyFont="1" applyFill="1" applyBorder="1" applyAlignment="1">
      <alignment vertical="top"/>
    </xf>
    <xf numFmtId="0" fontId="28" fillId="0" borderId="0" xfId="0" applyFont="1" applyAlignment="1">
      <alignment vertical="center"/>
    </xf>
    <xf numFmtId="0" fontId="28" fillId="0" borderId="0" xfId="0" applyFont="1" applyAlignment="1">
      <alignment vertical="center" wrapText="1"/>
    </xf>
    <xf numFmtId="0" fontId="29" fillId="0" borderId="0" xfId="0" applyFont="1"/>
    <xf numFmtId="0" fontId="25" fillId="0" borderId="0" xfId="0" applyFont="1"/>
    <xf numFmtId="0" fontId="25" fillId="0" borderId="0" xfId="0" applyFont="1" applyAlignment="1"/>
    <xf numFmtId="0" fontId="20" fillId="0" borderId="0" xfId="0" applyFont="1" applyBorder="1" applyAlignment="1">
      <alignment horizontal="center" vertical="center" wrapText="1"/>
    </xf>
    <xf numFmtId="0" fontId="23" fillId="9" borderId="2" xfId="0" applyFont="1" applyFill="1" applyBorder="1" applyAlignment="1">
      <alignment horizontal="center"/>
    </xf>
    <xf numFmtId="0" fontId="23" fillId="0" borderId="2" xfId="0" applyFont="1" applyFill="1" applyBorder="1" applyAlignment="1">
      <alignment horizontal="center" wrapText="1"/>
    </xf>
    <xf numFmtId="0" fontId="23" fillId="0" borderId="2" xfId="0" applyFont="1" applyFill="1" applyBorder="1" applyAlignment="1">
      <alignment wrapText="1"/>
    </xf>
    <xf numFmtId="0" fontId="23" fillId="0" borderId="2" xfId="0" applyFont="1" applyFill="1" applyBorder="1"/>
    <xf numFmtId="0" fontId="23" fillId="0" borderId="3" xfId="0" applyFont="1" applyFill="1" applyBorder="1" applyAlignment="1">
      <alignment wrapText="1"/>
    </xf>
    <xf numFmtId="0" fontId="31" fillId="0" borderId="0" xfId="0" applyFont="1"/>
    <xf numFmtId="0" fontId="2" fillId="3" borderId="3" xfId="0" applyFont="1" applyFill="1" applyBorder="1" applyAlignment="1">
      <alignment horizontal="left"/>
    </xf>
    <xf numFmtId="0" fontId="2" fillId="3" borderId="4" xfId="0" applyFont="1" applyFill="1" applyBorder="1" applyAlignment="1">
      <alignment horizontal="left"/>
    </xf>
    <xf numFmtId="0" fontId="2" fillId="3" borderId="5" xfId="0" applyFont="1" applyFill="1" applyBorder="1" applyAlignment="1">
      <alignment horizontal="left"/>
    </xf>
    <xf numFmtId="0" fontId="7" fillId="2" borderId="3" xfId="0" applyFont="1" applyFill="1" applyBorder="1" applyAlignment="1">
      <alignment horizontal="left"/>
    </xf>
    <xf numFmtId="0" fontId="7" fillId="2" borderId="4" xfId="0" applyFont="1" applyFill="1" applyBorder="1" applyAlignment="1">
      <alignment horizontal="left"/>
    </xf>
    <xf numFmtId="0" fontId="7" fillId="2" borderId="5" xfId="0" applyFont="1" applyFill="1" applyBorder="1" applyAlignment="1">
      <alignment horizontal="left"/>
    </xf>
    <xf numFmtId="0" fontId="2" fillId="2" borderId="3" xfId="0" applyFont="1" applyFill="1" applyBorder="1" applyAlignment="1">
      <alignment horizontal="left"/>
    </xf>
    <xf numFmtId="0" fontId="2" fillId="2" borderId="4" xfId="0" applyFont="1" applyFill="1" applyBorder="1" applyAlignment="1">
      <alignment horizontal="left"/>
    </xf>
    <xf numFmtId="0" fontId="2" fillId="2" borderId="5" xfId="0" applyFont="1" applyFill="1" applyBorder="1" applyAlignment="1">
      <alignment horizontal="left"/>
    </xf>
    <xf numFmtId="0" fontId="2" fillId="2" borderId="3" xfId="0" applyFont="1" applyFill="1" applyBorder="1" applyAlignment="1">
      <alignment horizontal="left" vertical="center"/>
    </xf>
    <xf numFmtId="0" fontId="2" fillId="2" borderId="4" xfId="0" applyFont="1" applyFill="1" applyBorder="1" applyAlignment="1">
      <alignment horizontal="left" vertical="center"/>
    </xf>
    <xf numFmtId="0" fontId="2" fillId="2" borderId="5" xfId="0" applyFont="1" applyFill="1" applyBorder="1" applyAlignment="1">
      <alignment horizontal="left" vertical="center"/>
    </xf>
    <xf numFmtId="0" fontId="15" fillId="0" borderId="0" xfId="0" applyFont="1" applyAlignment="1">
      <alignment vertical="center"/>
    </xf>
    <xf numFmtId="0" fontId="15" fillId="0" borderId="0" xfId="0" applyFont="1" applyAlignment="1">
      <alignment horizontal="center" vertical="center"/>
    </xf>
    <xf numFmtId="0" fontId="20" fillId="0" borderId="0" xfId="0" applyFont="1" applyFill="1" applyBorder="1" applyAlignment="1">
      <alignment vertical="top" wrapText="1"/>
    </xf>
    <xf numFmtId="0" fontId="23" fillId="9" borderId="5" xfId="0" applyFont="1" applyFill="1" applyBorder="1" applyAlignment="1">
      <alignment horizontal="center"/>
    </xf>
    <xf numFmtId="0" fontId="15" fillId="0" borderId="2" xfId="0" applyFont="1" applyFill="1" applyBorder="1"/>
    <xf numFmtId="0" fontId="15" fillId="0" borderId="2" xfId="0" applyFont="1" applyBorder="1"/>
    <xf numFmtId="0" fontId="15" fillId="0" borderId="2" xfId="0" applyFont="1" applyBorder="1" applyAlignment="1">
      <alignment horizontal="center" vertical="center"/>
    </xf>
    <xf numFmtId="0" fontId="15" fillId="0" borderId="2" xfId="0" applyFont="1" applyBorder="1" applyAlignment="1">
      <alignment horizontal="left" vertical="center"/>
    </xf>
    <xf numFmtId="0" fontId="23" fillId="0" borderId="2" xfId="0" applyFont="1" applyBorder="1" applyAlignment="1">
      <alignment wrapText="1"/>
    </xf>
    <xf numFmtId="0" fontId="21" fillId="0" borderId="2" xfId="0" applyFont="1" applyFill="1" applyBorder="1" applyAlignment="1">
      <alignment horizontal="center" vertical="center" wrapText="1"/>
    </xf>
    <xf numFmtId="0" fontId="20" fillId="0" borderId="2" xfId="0" applyFont="1" applyBorder="1" applyAlignment="1">
      <alignment horizontal="center" vertical="center" wrapText="1"/>
    </xf>
    <xf numFmtId="0" fontId="19" fillId="0" borderId="2" xfId="0" applyNumberFormat="1" applyFont="1" applyFill="1" applyBorder="1" applyAlignment="1">
      <alignment horizontal="center" vertical="center" wrapText="1"/>
    </xf>
    <xf numFmtId="0" fontId="24" fillId="0" borderId="0" xfId="0" applyFont="1" applyAlignment="1">
      <alignment horizontal="center" vertical="center"/>
    </xf>
    <xf numFmtId="0" fontId="23" fillId="0" borderId="2"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0" xfId="0" applyFont="1" applyAlignment="1">
      <alignment horizontal="center" vertical="center" wrapText="1"/>
    </xf>
    <xf numFmtId="0" fontId="20" fillId="0" borderId="2" xfId="0" applyFont="1" applyFill="1" applyBorder="1" applyAlignment="1">
      <alignment horizontal="center" vertical="center"/>
    </xf>
    <xf numFmtId="0" fontId="23" fillId="0" borderId="2" xfId="0" applyFont="1" applyFill="1" applyBorder="1" applyAlignment="1">
      <alignment vertical="center"/>
    </xf>
    <xf numFmtId="0" fontId="15" fillId="0" borderId="2" xfId="0" applyFont="1" applyFill="1" applyBorder="1" applyAlignment="1">
      <alignment vertical="center"/>
    </xf>
    <xf numFmtId="0" fontId="15" fillId="0" borderId="2" xfId="0" applyFont="1" applyBorder="1" applyAlignment="1">
      <alignment vertical="center"/>
    </xf>
    <xf numFmtId="0" fontId="15" fillId="0" borderId="0" xfId="0" applyFont="1" applyBorder="1" applyAlignment="1">
      <alignment vertical="top" wrapText="1"/>
    </xf>
    <xf numFmtId="0" fontId="23" fillId="0" borderId="2" xfId="0" applyFont="1" applyBorder="1" applyAlignment="1">
      <alignment horizontal="center" vertical="center" wrapText="1"/>
    </xf>
  </cellXfs>
  <cellStyles count="65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Normal" xfId="0" builtinId="0"/>
    <cellStyle name="Percent" xfId="1" builtinId="5"/>
  </cellStyles>
  <dxfs count="0"/>
  <tableStyles count="0" defaultTableStyle="TableStyleMedium2" defaultPivotStyle="PivotStyleLight16"/>
  <colors>
    <mruColors>
      <color rgb="FFFFE7FF"/>
      <color rgb="FFF0F8FA"/>
      <color rgb="FFC08EEA"/>
      <color rgb="FFFFF8F3"/>
      <color rgb="FFF4F2F8"/>
      <color rgb="FFFFCCFF"/>
      <color rgb="FFFFFFCC"/>
      <color rgb="FFFEF2E8"/>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4" Type="http://schemas.openxmlformats.org/officeDocument/2006/relationships/image" Target="../media/image4.emf"/><Relationship Id="rId5" Type="http://schemas.openxmlformats.org/officeDocument/2006/relationships/image" Target="../media/image5.emf"/><Relationship Id="rId6" Type="http://schemas.openxmlformats.org/officeDocument/2006/relationships/image" Target="../media/image6.emf"/><Relationship Id="rId7" Type="http://schemas.openxmlformats.org/officeDocument/2006/relationships/image" Target="../media/image7.emf"/><Relationship Id="rId1" Type="http://schemas.openxmlformats.org/officeDocument/2006/relationships/image" Target="../media/image1.emf"/><Relationship Id="rId2"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2</xdr:col>
      <xdr:colOff>956732</xdr:colOff>
      <xdr:row>7</xdr:row>
      <xdr:rowOff>447524</xdr:rowOff>
    </xdr:from>
    <xdr:to>
      <xdr:col>2</xdr:col>
      <xdr:colOff>4171749</xdr:colOff>
      <xdr:row>7</xdr:row>
      <xdr:rowOff>3014134</xdr:rowOff>
    </xdr:to>
    <xdr:pic>
      <xdr:nvPicPr>
        <xdr:cNvPr id="13" name="Picture 12"/>
        <xdr:cNvPicPr>
          <a:picLocks noChangeAspect="1"/>
        </xdr:cNvPicPr>
      </xdr:nvPicPr>
      <xdr:blipFill>
        <a:blip xmlns:r="http://schemas.openxmlformats.org/officeDocument/2006/relationships" r:embed="rId1"/>
        <a:stretch>
          <a:fillRect/>
        </a:stretch>
      </xdr:blipFill>
      <xdr:spPr>
        <a:xfrm>
          <a:off x="2768599" y="2369457"/>
          <a:ext cx="3215017" cy="2566610"/>
        </a:xfrm>
        <a:prstGeom prst="rect">
          <a:avLst/>
        </a:prstGeom>
      </xdr:spPr>
    </xdr:pic>
    <xdr:clientData/>
  </xdr:twoCellAnchor>
  <xdr:twoCellAnchor editAs="oneCell">
    <xdr:from>
      <xdr:col>2</xdr:col>
      <xdr:colOff>973666</xdr:colOff>
      <xdr:row>19</xdr:row>
      <xdr:rowOff>763196</xdr:rowOff>
    </xdr:from>
    <xdr:to>
      <xdr:col>2</xdr:col>
      <xdr:colOff>3865033</xdr:colOff>
      <xdr:row>19</xdr:row>
      <xdr:rowOff>1684866</xdr:rowOff>
    </xdr:to>
    <xdr:pic>
      <xdr:nvPicPr>
        <xdr:cNvPr id="4" name="Picture 3"/>
        <xdr:cNvPicPr>
          <a:picLocks noChangeAspect="1"/>
        </xdr:cNvPicPr>
      </xdr:nvPicPr>
      <xdr:blipFill>
        <a:blip xmlns:r="http://schemas.openxmlformats.org/officeDocument/2006/relationships" r:embed="rId2"/>
        <a:stretch>
          <a:fillRect/>
        </a:stretch>
      </xdr:blipFill>
      <xdr:spPr>
        <a:xfrm>
          <a:off x="2785533" y="13336196"/>
          <a:ext cx="2891367" cy="921670"/>
        </a:xfrm>
        <a:prstGeom prst="rect">
          <a:avLst/>
        </a:prstGeom>
      </xdr:spPr>
    </xdr:pic>
    <xdr:clientData/>
  </xdr:twoCellAnchor>
  <xdr:twoCellAnchor editAs="oneCell">
    <xdr:from>
      <xdr:col>2</xdr:col>
      <xdr:colOff>1041402</xdr:colOff>
      <xdr:row>20</xdr:row>
      <xdr:rowOff>549366</xdr:rowOff>
    </xdr:from>
    <xdr:to>
      <xdr:col>2</xdr:col>
      <xdr:colOff>3767667</xdr:colOff>
      <xdr:row>20</xdr:row>
      <xdr:rowOff>1625599</xdr:rowOff>
    </xdr:to>
    <xdr:pic>
      <xdr:nvPicPr>
        <xdr:cNvPr id="5" name="Picture 4"/>
        <xdr:cNvPicPr>
          <a:picLocks noChangeAspect="1"/>
        </xdr:cNvPicPr>
      </xdr:nvPicPr>
      <xdr:blipFill rotWithShape="1">
        <a:blip xmlns:r="http://schemas.openxmlformats.org/officeDocument/2006/relationships" r:embed="rId3"/>
        <a:srcRect r="17073"/>
        <a:stretch/>
      </xdr:blipFill>
      <xdr:spPr>
        <a:xfrm>
          <a:off x="2853269" y="15205166"/>
          <a:ext cx="2726265" cy="1076233"/>
        </a:xfrm>
        <a:prstGeom prst="rect">
          <a:avLst/>
        </a:prstGeom>
      </xdr:spPr>
    </xdr:pic>
    <xdr:clientData/>
  </xdr:twoCellAnchor>
  <xdr:twoCellAnchor editAs="oneCell">
    <xdr:from>
      <xdr:col>2</xdr:col>
      <xdr:colOff>1193800</xdr:colOff>
      <xdr:row>26</xdr:row>
      <xdr:rowOff>751930</xdr:rowOff>
    </xdr:from>
    <xdr:to>
      <xdr:col>2</xdr:col>
      <xdr:colOff>3505200</xdr:colOff>
      <xdr:row>26</xdr:row>
      <xdr:rowOff>1998134</xdr:rowOff>
    </xdr:to>
    <xdr:pic>
      <xdr:nvPicPr>
        <xdr:cNvPr id="8" name="Picture 7"/>
        <xdr:cNvPicPr>
          <a:picLocks noChangeAspect="1"/>
        </xdr:cNvPicPr>
      </xdr:nvPicPr>
      <xdr:blipFill rotWithShape="1">
        <a:blip xmlns:r="http://schemas.openxmlformats.org/officeDocument/2006/relationships" r:embed="rId4"/>
        <a:srcRect r="22881"/>
        <a:stretch/>
      </xdr:blipFill>
      <xdr:spPr>
        <a:xfrm>
          <a:off x="3005667" y="18819797"/>
          <a:ext cx="2311400" cy="1246204"/>
        </a:xfrm>
        <a:prstGeom prst="rect">
          <a:avLst/>
        </a:prstGeom>
      </xdr:spPr>
    </xdr:pic>
    <xdr:clientData/>
  </xdr:twoCellAnchor>
  <xdr:twoCellAnchor editAs="oneCell">
    <xdr:from>
      <xdr:col>2</xdr:col>
      <xdr:colOff>1210732</xdr:colOff>
      <xdr:row>27</xdr:row>
      <xdr:rowOff>703513</xdr:rowOff>
    </xdr:from>
    <xdr:to>
      <xdr:col>2</xdr:col>
      <xdr:colOff>3479800</xdr:colOff>
      <xdr:row>27</xdr:row>
      <xdr:rowOff>1824567</xdr:rowOff>
    </xdr:to>
    <xdr:pic>
      <xdr:nvPicPr>
        <xdr:cNvPr id="9" name="Picture 8"/>
        <xdr:cNvPicPr>
          <a:picLocks noChangeAspect="1"/>
        </xdr:cNvPicPr>
      </xdr:nvPicPr>
      <xdr:blipFill rotWithShape="1">
        <a:blip xmlns:r="http://schemas.openxmlformats.org/officeDocument/2006/relationships" r:embed="rId5"/>
        <a:srcRect r="22767"/>
        <a:stretch/>
      </xdr:blipFill>
      <xdr:spPr>
        <a:xfrm>
          <a:off x="3022599" y="20854180"/>
          <a:ext cx="2269068" cy="1121054"/>
        </a:xfrm>
        <a:prstGeom prst="rect">
          <a:avLst/>
        </a:prstGeom>
      </xdr:spPr>
    </xdr:pic>
    <xdr:clientData/>
  </xdr:twoCellAnchor>
  <xdr:twoCellAnchor editAs="oneCell">
    <xdr:from>
      <xdr:col>2</xdr:col>
      <xdr:colOff>135457</xdr:colOff>
      <xdr:row>21</xdr:row>
      <xdr:rowOff>702735</xdr:rowOff>
    </xdr:from>
    <xdr:to>
      <xdr:col>2</xdr:col>
      <xdr:colOff>4732857</xdr:colOff>
      <xdr:row>21</xdr:row>
      <xdr:rowOff>1874304</xdr:rowOff>
    </xdr:to>
    <xdr:pic>
      <xdr:nvPicPr>
        <xdr:cNvPr id="25" name="Picture 24"/>
        <xdr:cNvPicPr>
          <a:picLocks noChangeAspect="1"/>
        </xdr:cNvPicPr>
      </xdr:nvPicPr>
      <xdr:blipFill>
        <a:blip xmlns:r="http://schemas.openxmlformats.org/officeDocument/2006/relationships" r:embed="rId6"/>
        <a:stretch>
          <a:fillRect/>
        </a:stretch>
      </xdr:blipFill>
      <xdr:spPr>
        <a:xfrm>
          <a:off x="1947324" y="16357602"/>
          <a:ext cx="4597400" cy="1171569"/>
        </a:xfrm>
        <a:prstGeom prst="rect">
          <a:avLst/>
        </a:prstGeom>
      </xdr:spPr>
    </xdr:pic>
    <xdr:clientData/>
  </xdr:twoCellAnchor>
  <xdr:twoCellAnchor editAs="oneCell">
    <xdr:from>
      <xdr:col>2</xdr:col>
      <xdr:colOff>152401</xdr:colOff>
      <xdr:row>22</xdr:row>
      <xdr:rowOff>588751</xdr:rowOff>
    </xdr:from>
    <xdr:to>
      <xdr:col>2</xdr:col>
      <xdr:colOff>4690534</xdr:colOff>
      <xdr:row>22</xdr:row>
      <xdr:rowOff>1753193</xdr:rowOff>
    </xdr:to>
    <xdr:pic>
      <xdr:nvPicPr>
        <xdr:cNvPr id="26" name="Picture 25"/>
        <xdr:cNvPicPr>
          <a:picLocks noChangeAspect="1"/>
        </xdr:cNvPicPr>
      </xdr:nvPicPr>
      <xdr:blipFill>
        <a:blip xmlns:r="http://schemas.openxmlformats.org/officeDocument/2006/relationships" r:embed="rId7"/>
        <a:stretch>
          <a:fillRect/>
        </a:stretch>
      </xdr:blipFill>
      <xdr:spPr>
        <a:xfrm>
          <a:off x="1964268" y="18326418"/>
          <a:ext cx="4538133" cy="11644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W71"/>
  <sheetViews>
    <sheetView tabSelected="1" zoomScale="150" zoomScaleNormal="150" zoomScalePageLayoutView="150" workbookViewId="0">
      <pane xSplit="1" ySplit="4" topLeftCell="B32" activePane="bottomRight" state="frozen"/>
      <selection pane="topRight" activeCell="B1" sqref="B1"/>
      <selection pane="bottomLeft" activeCell="A3" sqref="A3"/>
      <selection pane="bottomRight" activeCell="A40" sqref="A40"/>
    </sheetView>
  </sheetViews>
  <sheetFormatPr baseColWidth="10" defaultColWidth="8.83203125" defaultRowHeight="13" outlineLevelRow="1" outlineLevelCol="1" x14ac:dyDescent="0"/>
  <cols>
    <col min="1" max="1" width="11.83203125" style="143" customWidth="1"/>
    <col min="2" max="2" width="11.83203125" style="157" customWidth="1"/>
    <col min="3" max="3" width="63.6640625" style="67" customWidth="1"/>
    <col min="4" max="5" width="3.83203125" style="143" customWidth="1"/>
    <col min="6" max="6" width="14.1640625" style="142" customWidth="1"/>
    <col min="7" max="7" width="32.5" style="67" customWidth="1"/>
    <col min="8" max="8" width="47.33203125" style="67" customWidth="1" collapsed="1"/>
    <col min="9" max="9" width="12.83203125" style="75" hidden="1" customWidth="1" outlineLevel="1"/>
    <col min="10" max="10" width="15.83203125" style="75" hidden="1" customWidth="1" outlineLevel="1"/>
    <col min="11" max="11" width="19.33203125" style="75" hidden="1" customWidth="1" outlineLevel="1"/>
    <col min="12" max="12" width="11.33203125" style="75" hidden="1" customWidth="1" outlineLevel="1"/>
    <col min="13" max="13" width="20.83203125" style="75" hidden="1" customWidth="1" outlineLevel="1"/>
    <col min="14" max="14" width="23.83203125" style="75" hidden="1" customWidth="1" outlineLevel="1"/>
    <col min="15" max="15" width="18.5" style="75" hidden="1" customWidth="1" outlineLevel="1"/>
    <col min="16" max="17" width="17.5" style="75" hidden="1" customWidth="1" outlineLevel="1"/>
    <col min="18" max="18" width="10.83203125" style="75" hidden="1" customWidth="1" outlineLevel="1"/>
    <col min="19" max="19" width="56.6640625" style="75" customWidth="1" collapsed="1"/>
    <col min="20" max="20" width="8.6640625" style="67" customWidth="1"/>
    <col min="21" max="16384" width="8.83203125" style="67"/>
  </cols>
  <sheetData>
    <row r="1" spans="1:19" ht="15">
      <c r="C1" s="129" t="s">
        <v>372</v>
      </c>
    </row>
    <row r="2" spans="1:19" ht="15">
      <c r="C2" s="120"/>
    </row>
    <row r="3" spans="1:19" ht="15">
      <c r="C3" s="76" t="s">
        <v>387</v>
      </c>
      <c r="D3" s="154"/>
      <c r="E3" s="154"/>
      <c r="F3" s="154"/>
      <c r="G3" s="77"/>
      <c r="H3" s="77"/>
      <c r="I3" s="78"/>
      <c r="J3" s="78"/>
      <c r="K3" s="78"/>
      <c r="L3" s="78"/>
      <c r="M3" s="78"/>
      <c r="N3" s="78"/>
      <c r="O3" s="78"/>
      <c r="P3" s="78"/>
      <c r="Q3" s="78"/>
      <c r="R3" s="78"/>
      <c r="S3" s="78"/>
    </row>
    <row r="4" spans="1:19" s="70" customFormat="1" ht="30">
      <c r="A4" s="68" t="s">
        <v>182</v>
      </c>
      <c r="B4" s="68" t="s">
        <v>347</v>
      </c>
      <c r="C4" s="69" t="s">
        <v>0</v>
      </c>
      <c r="D4" s="69" t="s">
        <v>173</v>
      </c>
      <c r="E4" s="69" t="s">
        <v>174</v>
      </c>
      <c r="F4" s="69" t="s">
        <v>389</v>
      </c>
      <c r="G4" s="69" t="s">
        <v>6</v>
      </c>
      <c r="H4" s="69" t="s">
        <v>7</v>
      </c>
      <c r="I4" s="79" t="s">
        <v>8</v>
      </c>
      <c r="J4" s="79" t="s">
        <v>9</v>
      </c>
      <c r="K4" s="79" t="s">
        <v>10</v>
      </c>
      <c r="L4" s="79" t="s">
        <v>11</v>
      </c>
      <c r="M4" s="79" t="s">
        <v>12</v>
      </c>
      <c r="N4" s="79" t="s">
        <v>13</v>
      </c>
      <c r="O4" s="79" t="s">
        <v>14</v>
      </c>
      <c r="P4" s="79" t="s">
        <v>15</v>
      </c>
      <c r="Q4" s="79" t="s">
        <v>16</v>
      </c>
      <c r="R4" s="79" t="s">
        <v>17</v>
      </c>
      <c r="S4" s="69" t="s">
        <v>18</v>
      </c>
    </row>
    <row r="5" spans="1:19" ht="15" outlineLevel="1">
      <c r="A5" s="73"/>
      <c r="B5" s="123"/>
      <c r="D5" s="73"/>
      <c r="E5" s="73"/>
      <c r="F5" s="72"/>
      <c r="G5" s="72"/>
      <c r="H5" s="72"/>
      <c r="I5" s="80"/>
      <c r="J5" s="81"/>
      <c r="K5" s="81"/>
      <c r="L5" s="81"/>
      <c r="M5" s="81"/>
      <c r="N5" s="81"/>
      <c r="O5" s="81"/>
      <c r="P5" s="81"/>
      <c r="Q5" s="81"/>
      <c r="R5" s="81"/>
      <c r="S5" s="81"/>
    </row>
    <row r="6" spans="1:19" ht="30" outlineLevel="1">
      <c r="A6" s="90">
        <v>1</v>
      </c>
      <c r="B6" s="90" t="s">
        <v>368</v>
      </c>
      <c r="C6" s="74" t="s">
        <v>383</v>
      </c>
      <c r="D6" s="90" t="s">
        <v>177</v>
      </c>
      <c r="E6" s="90" t="s">
        <v>177</v>
      </c>
      <c r="F6" s="74" t="s">
        <v>375</v>
      </c>
      <c r="G6" s="74" t="s">
        <v>424</v>
      </c>
      <c r="H6" s="74" t="s">
        <v>311</v>
      </c>
      <c r="I6" s="85"/>
      <c r="J6" s="84"/>
      <c r="K6" s="84"/>
      <c r="L6" s="84"/>
      <c r="M6" s="84"/>
      <c r="N6" s="84"/>
      <c r="O6" s="84"/>
      <c r="P6" s="84"/>
      <c r="Q6" s="84"/>
      <c r="R6" s="84"/>
      <c r="S6" s="84"/>
    </row>
    <row r="7" spans="1:19" ht="30" outlineLevel="1">
      <c r="A7" s="158">
        <f>A6+1</f>
        <v>2</v>
      </c>
      <c r="B7" s="90" t="s">
        <v>363</v>
      </c>
      <c r="C7" s="74" t="s">
        <v>373</v>
      </c>
      <c r="D7" s="90" t="s">
        <v>177</v>
      </c>
      <c r="E7" s="90" t="s">
        <v>177</v>
      </c>
      <c r="F7" s="74" t="s">
        <v>388</v>
      </c>
      <c r="G7" s="74"/>
      <c r="H7" s="74" t="s">
        <v>311</v>
      </c>
      <c r="I7" s="85"/>
      <c r="J7" s="84"/>
      <c r="K7" s="84"/>
      <c r="L7" s="84"/>
      <c r="M7" s="84"/>
      <c r="N7" s="84"/>
      <c r="O7" s="84"/>
      <c r="P7" s="84"/>
      <c r="Q7" s="84"/>
      <c r="R7" s="84"/>
      <c r="S7" s="84"/>
    </row>
    <row r="8" spans="1:19" s="89" customFormat="1" ht="244" customHeight="1" outlineLevel="1">
      <c r="A8" s="158">
        <f t="shared" ref="A8:A55" si="0">A7+1</f>
        <v>3</v>
      </c>
      <c r="B8" s="90" t="s">
        <v>425</v>
      </c>
      <c r="C8" s="86" t="s">
        <v>392</v>
      </c>
      <c r="D8" s="90" t="s">
        <v>177</v>
      </c>
      <c r="E8" s="90" t="s">
        <v>177</v>
      </c>
      <c r="F8" s="74" t="s">
        <v>384</v>
      </c>
      <c r="H8" s="86" t="s">
        <v>311</v>
      </c>
      <c r="I8" s="87"/>
      <c r="J8" s="88"/>
      <c r="K8" s="88"/>
      <c r="L8" s="88"/>
      <c r="M8" s="88"/>
      <c r="N8" s="88"/>
      <c r="O8" s="88"/>
      <c r="P8" s="88"/>
      <c r="Q8" s="88"/>
      <c r="R8" s="88"/>
    </row>
    <row r="9" spans="1:19" s="89" customFormat="1" ht="61" customHeight="1" outlineLevel="1">
      <c r="A9" s="158">
        <f t="shared" si="0"/>
        <v>4</v>
      </c>
      <c r="B9" s="90" t="s">
        <v>390</v>
      </c>
      <c r="C9" s="86" t="s">
        <v>449</v>
      </c>
      <c r="D9" s="90" t="s">
        <v>177</v>
      </c>
      <c r="E9" s="90" t="s">
        <v>177</v>
      </c>
      <c r="F9" s="74" t="s">
        <v>391</v>
      </c>
      <c r="H9" s="86" t="s">
        <v>312</v>
      </c>
      <c r="I9" s="87"/>
      <c r="J9" s="88"/>
      <c r="K9" s="88"/>
      <c r="L9" s="88"/>
      <c r="M9" s="88"/>
      <c r="N9" s="88"/>
      <c r="O9" s="88"/>
      <c r="P9" s="88"/>
      <c r="Q9" s="88"/>
      <c r="R9" s="88"/>
      <c r="S9" s="88" t="s">
        <v>422</v>
      </c>
    </row>
    <row r="10" spans="1:19" s="89" customFormat="1" ht="61" customHeight="1" outlineLevel="1">
      <c r="A10" s="158">
        <f t="shared" si="0"/>
        <v>5</v>
      </c>
      <c r="B10" s="90" t="s">
        <v>416</v>
      </c>
      <c r="C10" s="86" t="s">
        <v>450</v>
      </c>
      <c r="D10" s="90" t="s">
        <v>177</v>
      </c>
      <c r="E10" s="90" t="s">
        <v>177</v>
      </c>
      <c r="F10" s="74" t="s">
        <v>391</v>
      </c>
      <c r="H10" s="86"/>
      <c r="I10" s="87"/>
      <c r="J10" s="88"/>
      <c r="K10" s="88"/>
      <c r="L10" s="88"/>
      <c r="M10" s="88"/>
      <c r="N10" s="88"/>
      <c r="O10" s="88"/>
      <c r="P10" s="88"/>
      <c r="Q10" s="88"/>
      <c r="R10" s="88"/>
      <c r="S10" s="88"/>
    </row>
    <row r="11" spans="1:19" ht="45">
      <c r="A11" s="158">
        <f t="shared" si="0"/>
        <v>6</v>
      </c>
      <c r="B11" s="90" t="s">
        <v>364</v>
      </c>
      <c r="C11" s="74" t="s">
        <v>180</v>
      </c>
      <c r="D11" s="90" t="s">
        <v>177</v>
      </c>
      <c r="E11" s="151"/>
      <c r="F11" s="74" t="s">
        <v>397</v>
      </c>
      <c r="G11" s="74" t="s">
        <v>181</v>
      </c>
      <c r="H11" s="86" t="s">
        <v>311</v>
      </c>
      <c r="I11" s="80"/>
      <c r="J11" s="81"/>
      <c r="K11" s="81"/>
      <c r="L11" s="81"/>
      <c r="M11" s="81"/>
      <c r="N11" s="81"/>
      <c r="O11" s="81"/>
      <c r="P11" s="81"/>
      <c r="Q11" s="81"/>
      <c r="R11" s="81"/>
      <c r="S11" s="81"/>
    </row>
    <row r="12" spans="1:19" ht="30">
      <c r="A12" s="158">
        <f t="shared" si="0"/>
        <v>7</v>
      </c>
      <c r="B12" s="90" t="s">
        <v>452</v>
      </c>
      <c r="C12" s="74" t="s">
        <v>423</v>
      </c>
      <c r="D12" s="90" t="s">
        <v>177</v>
      </c>
      <c r="E12" s="151"/>
      <c r="F12" s="74" t="s">
        <v>385</v>
      </c>
      <c r="H12" s="86" t="s">
        <v>312</v>
      </c>
      <c r="I12" s="80"/>
      <c r="J12" s="81"/>
      <c r="K12" s="81"/>
      <c r="L12" s="81"/>
      <c r="M12" s="81"/>
      <c r="N12" s="81"/>
      <c r="O12" s="81"/>
      <c r="P12" s="81"/>
      <c r="Q12" s="81"/>
      <c r="R12" s="81"/>
      <c r="S12" s="114" t="s">
        <v>320</v>
      </c>
    </row>
    <row r="13" spans="1:19" ht="60">
      <c r="A13" s="158">
        <f t="shared" si="0"/>
        <v>8</v>
      </c>
      <c r="B13" s="90" t="s">
        <v>369</v>
      </c>
      <c r="C13" s="74" t="s">
        <v>451</v>
      </c>
      <c r="D13" s="90" t="s">
        <v>177</v>
      </c>
      <c r="E13" s="151"/>
      <c r="F13" s="74" t="s">
        <v>391</v>
      </c>
      <c r="G13" s="74" t="s">
        <v>323</v>
      </c>
      <c r="H13" s="86" t="s">
        <v>312</v>
      </c>
      <c r="I13" s="80"/>
      <c r="J13" s="81"/>
      <c r="K13" s="81"/>
      <c r="L13" s="81"/>
      <c r="M13" s="81"/>
      <c r="N13" s="81"/>
      <c r="O13" s="81"/>
      <c r="P13" s="81"/>
      <c r="Q13" s="81"/>
      <c r="R13" s="81"/>
      <c r="S13" s="114" t="s">
        <v>321</v>
      </c>
    </row>
    <row r="14" spans="1:19" ht="45" outlineLevel="1">
      <c r="A14" s="158">
        <f t="shared" si="0"/>
        <v>9</v>
      </c>
      <c r="B14" s="90" t="s">
        <v>454</v>
      </c>
      <c r="C14" s="74" t="s">
        <v>460</v>
      </c>
      <c r="D14" s="90" t="s">
        <v>177</v>
      </c>
      <c r="E14" s="90" t="s">
        <v>177</v>
      </c>
      <c r="F14" s="74" t="s">
        <v>385</v>
      </c>
      <c r="G14" s="74" t="s">
        <v>324</v>
      </c>
      <c r="H14" s="86" t="s">
        <v>312</v>
      </c>
      <c r="I14" s="85"/>
      <c r="J14" s="84"/>
      <c r="K14" s="84"/>
      <c r="L14" s="84"/>
      <c r="M14" s="84"/>
      <c r="N14" s="84"/>
      <c r="O14" s="84"/>
      <c r="P14" s="84"/>
      <c r="Q14" s="84"/>
      <c r="R14" s="84"/>
      <c r="S14" s="84" t="s">
        <v>406</v>
      </c>
    </row>
    <row r="15" spans="1:19" ht="45" outlineLevel="1">
      <c r="A15" s="158">
        <f t="shared" si="0"/>
        <v>10</v>
      </c>
      <c r="B15" s="90" t="s">
        <v>455</v>
      </c>
      <c r="C15" s="74" t="s">
        <v>459</v>
      </c>
      <c r="D15" s="90" t="s">
        <v>177</v>
      </c>
      <c r="E15" s="90" t="s">
        <v>177</v>
      </c>
      <c r="F15" s="74" t="s">
        <v>391</v>
      </c>
      <c r="G15" s="74" t="s">
        <v>322</v>
      </c>
      <c r="H15" s="86" t="s">
        <v>312</v>
      </c>
      <c r="I15" s="85"/>
      <c r="J15" s="84"/>
      <c r="K15" s="84"/>
      <c r="L15" s="84"/>
      <c r="M15" s="84"/>
      <c r="N15" s="84"/>
      <c r="O15" s="84"/>
      <c r="P15" s="84"/>
      <c r="Q15" s="84"/>
      <c r="R15" s="84"/>
      <c r="S15" s="84" t="s">
        <v>338</v>
      </c>
    </row>
    <row r="16" spans="1:19" s="89" customFormat="1" ht="47" customHeight="1" outlineLevel="1">
      <c r="A16" s="158">
        <f t="shared" si="0"/>
        <v>11</v>
      </c>
      <c r="B16" s="90" t="s">
        <v>407</v>
      </c>
      <c r="C16" s="86" t="s">
        <v>374</v>
      </c>
      <c r="D16" s="90" t="s">
        <v>177</v>
      </c>
      <c r="E16" s="90" t="s">
        <v>177</v>
      </c>
      <c r="F16" s="74" t="s">
        <v>476</v>
      </c>
      <c r="G16" s="86" t="s">
        <v>337</v>
      </c>
      <c r="H16" s="86" t="s">
        <v>312</v>
      </c>
      <c r="I16" s="87"/>
      <c r="J16" s="88"/>
      <c r="K16" s="88"/>
      <c r="L16" s="88"/>
      <c r="M16" s="88"/>
      <c r="N16" s="88"/>
      <c r="O16" s="88"/>
      <c r="P16" s="88"/>
      <c r="Q16" s="88"/>
      <c r="R16" s="88"/>
      <c r="S16" s="88" t="s">
        <v>340</v>
      </c>
    </row>
    <row r="17" spans="1:23" s="89" customFormat="1" ht="37" customHeight="1" outlineLevel="1">
      <c r="A17" s="158">
        <f t="shared" si="0"/>
        <v>12</v>
      </c>
      <c r="B17" s="90" t="s">
        <v>365</v>
      </c>
      <c r="C17" s="86" t="s">
        <v>339</v>
      </c>
      <c r="D17" s="90" t="s">
        <v>177</v>
      </c>
      <c r="E17" s="90" t="s">
        <v>177</v>
      </c>
      <c r="F17" s="113" t="s">
        <v>391</v>
      </c>
      <c r="G17" s="86" t="s">
        <v>325</v>
      </c>
      <c r="H17" s="86" t="s">
        <v>312</v>
      </c>
      <c r="I17" s="87"/>
      <c r="J17" s="88"/>
      <c r="K17" s="88"/>
      <c r="L17" s="88"/>
      <c r="M17" s="88"/>
      <c r="N17" s="88"/>
      <c r="O17" s="88"/>
      <c r="P17" s="88"/>
      <c r="Q17" s="88"/>
      <c r="R17" s="88"/>
      <c r="S17" s="88" t="s">
        <v>340</v>
      </c>
    </row>
    <row r="18" spans="1:23" s="89" customFormat="1" ht="56" customHeight="1" outlineLevel="1">
      <c r="A18" s="158">
        <f t="shared" si="0"/>
        <v>13</v>
      </c>
      <c r="B18" s="90" t="s">
        <v>436</v>
      </c>
      <c r="C18" s="86" t="s">
        <v>471</v>
      </c>
      <c r="D18" s="152" t="s">
        <v>177</v>
      </c>
      <c r="E18" s="90" t="s">
        <v>177</v>
      </c>
      <c r="F18" s="74" t="s">
        <v>470</v>
      </c>
      <c r="H18" s="74" t="s">
        <v>312</v>
      </c>
      <c r="I18" s="87"/>
      <c r="J18" s="88"/>
      <c r="K18" s="88"/>
      <c r="L18" s="88"/>
      <c r="M18" s="88"/>
      <c r="N18" s="88"/>
      <c r="O18" s="88"/>
      <c r="P18" s="88"/>
      <c r="Q18" s="88"/>
      <c r="R18" s="88"/>
      <c r="S18" s="144" t="s">
        <v>409</v>
      </c>
    </row>
    <row r="19" spans="1:23" s="89" customFormat="1" ht="53" customHeight="1" outlineLevel="1">
      <c r="A19" s="158">
        <f t="shared" si="0"/>
        <v>14</v>
      </c>
      <c r="B19" s="90" t="s">
        <v>437</v>
      </c>
      <c r="C19" s="86" t="s">
        <v>472</v>
      </c>
      <c r="D19" s="152" t="s">
        <v>177</v>
      </c>
      <c r="E19" s="90" t="s">
        <v>177</v>
      </c>
      <c r="F19" s="74" t="s">
        <v>470</v>
      </c>
      <c r="H19" s="74" t="s">
        <v>312</v>
      </c>
      <c r="I19" s="87"/>
      <c r="J19" s="88"/>
      <c r="K19" s="88"/>
      <c r="L19" s="88"/>
      <c r="M19" s="88"/>
      <c r="N19" s="88"/>
      <c r="O19" s="88"/>
      <c r="P19" s="88"/>
      <c r="Q19" s="88"/>
      <c r="R19" s="88"/>
      <c r="S19" s="144" t="s">
        <v>408</v>
      </c>
    </row>
    <row r="20" spans="1:23" ht="164" customHeight="1" outlineLevel="1">
      <c r="A20" s="158">
        <f t="shared" si="0"/>
        <v>15</v>
      </c>
      <c r="B20" s="90" t="s">
        <v>438</v>
      </c>
      <c r="C20" s="86" t="s">
        <v>463</v>
      </c>
      <c r="D20" s="90" t="s">
        <v>177</v>
      </c>
      <c r="E20" s="90" t="s">
        <v>177</v>
      </c>
      <c r="F20" s="74" t="s">
        <v>469</v>
      </c>
      <c r="H20" s="74" t="s">
        <v>412</v>
      </c>
      <c r="I20" s="85"/>
      <c r="J20" s="91"/>
      <c r="K20" s="84"/>
      <c r="L20" s="84"/>
      <c r="M20" s="84"/>
      <c r="N20" s="84"/>
      <c r="O20" s="84"/>
      <c r="P20" s="84"/>
      <c r="Q20" s="84"/>
      <c r="R20" s="84"/>
      <c r="S20" s="84" t="s">
        <v>444</v>
      </c>
      <c r="V20" s="83"/>
      <c r="W20" s="82"/>
    </row>
    <row r="21" spans="1:23" ht="142" customHeight="1" outlineLevel="1">
      <c r="A21" s="158">
        <f t="shared" si="0"/>
        <v>16</v>
      </c>
      <c r="B21" s="90" t="s">
        <v>439</v>
      </c>
      <c r="C21" s="86" t="s">
        <v>464</v>
      </c>
      <c r="D21" s="90" t="s">
        <v>177</v>
      </c>
      <c r="E21" s="90" t="s">
        <v>177</v>
      </c>
      <c r="F21" s="74" t="s">
        <v>469</v>
      </c>
      <c r="G21" s="74" t="s">
        <v>442</v>
      </c>
      <c r="H21" s="74" t="s">
        <v>443</v>
      </c>
      <c r="I21" s="85"/>
      <c r="J21" s="91"/>
      <c r="K21" s="84"/>
      <c r="L21" s="84"/>
      <c r="M21" s="84"/>
      <c r="N21" s="84"/>
      <c r="O21" s="84"/>
      <c r="P21" s="84"/>
      <c r="Q21" s="84"/>
      <c r="R21" s="84"/>
      <c r="S21" s="84" t="s">
        <v>444</v>
      </c>
      <c r="V21" s="83"/>
      <c r="W21" s="82"/>
    </row>
    <row r="22" spans="1:23" ht="164" customHeight="1" outlineLevel="1">
      <c r="A22" s="158">
        <f t="shared" si="0"/>
        <v>17</v>
      </c>
      <c r="B22" s="90" t="s">
        <v>465</v>
      </c>
      <c r="C22" s="86" t="s">
        <v>467</v>
      </c>
      <c r="D22" s="90" t="s">
        <v>177</v>
      </c>
      <c r="E22" s="90" t="s">
        <v>177</v>
      </c>
      <c r="F22" s="74" t="s">
        <v>391</v>
      </c>
      <c r="H22" s="74" t="s">
        <v>412</v>
      </c>
      <c r="I22" s="85"/>
      <c r="J22" s="91"/>
      <c r="K22" s="84"/>
      <c r="L22" s="84"/>
      <c r="M22" s="84"/>
      <c r="N22" s="84"/>
      <c r="O22" s="84"/>
      <c r="P22" s="84"/>
      <c r="Q22" s="84"/>
      <c r="R22" s="84"/>
      <c r="S22" s="84" t="s">
        <v>444</v>
      </c>
      <c r="V22" s="83"/>
      <c r="W22" s="82"/>
    </row>
    <row r="23" spans="1:23" ht="142" customHeight="1" outlineLevel="1">
      <c r="A23" s="158">
        <f t="shared" si="0"/>
        <v>18</v>
      </c>
      <c r="B23" s="90" t="s">
        <v>466</v>
      </c>
      <c r="C23" s="86" t="s">
        <v>468</v>
      </c>
      <c r="D23" s="90" t="s">
        <v>177</v>
      </c>
      <c r="E23" s="90" t="s">
        <v>177</v>
      </c>
      <c r="F23" s="74" t="s">
        <v>391</v>
      </c>
      <c r="G23" s="74" t="s">
        <v>442</v>
      </c>
      <c r="H23" s="74" t="s">
        <v>443</v>
      </c>
      <c r="I23" s="85"/>
      <c r="J23" s="91"/>
      <c r="K23" s="84"/>
      <c r="L23" s="84"/>
      <c r="M23" s="84"/>
      <c r="N23" s="84"/>
      <c r="O23" s="84"/>
      <c r="P23" s="84"/>
      <c r="Q23" s="84"/>
      <c r="R23" s="84"/>
      <c r="S23" s="84" t="s">
        <v>444</v>
      </c>
      <c r="V23" s="83"/>
      <c r="W23" s="82"/>
    </row>
    <row r="24" spans="1:23" s="89" customFormat="1" ht="50" customHeight="1" outlineLevel="1">
      <c r="A24" s="158">
        <f t="shared" si="0"/>
        <v>19</v>
      </c>
      <c r="B24" s="90" t="s">
        <v>366</v>
      </c>
      <c r="C24" s="86" t="s">
        <v>453</v>
      </c>
      <c r="D24" s="152" t="s">
        <v>177</v>
      </c>
      <c r="E24" s="90"/>
      <c r="F24" s="74" t="s">
        <v>385</v>
      </c>
      <c r="G24" s="74" t="s">
        <v>413</v>
      </c>
      <c r="H24" s="74" t="s">
        <v>312</v>
      </c>
      <c r="I24" s="87"/>
      <c r="J24" s="115"/>
      <c r="K24" s="88"/>
      <c r="L24" s="88"/>
      <c r="M24" s="88"/>
      <c r="N24" s="88"/>
      <c r="O24" s="88"/>
      <c r="P24" s="88"/>
      <c r="Q24" s="88"/>
      <c r="R24" s="88"/>
      <c r="S24" s="88"/>
      <c r="V24" s="116"/>
      <c r="W24" s="117"/>
    </row>
    <row r="25" spans="1:23" s="89" customFormat="1" ht="53" customHeight="1" outlineLevel="1">
      <c r="A25" s="158">
        <f t="shared" si="0"/>
        <v>20</v>
      </c>
      <c r="B25" s="90" t="s">
        <v>457</v>
      </c>
      <c r="C25" s="74" t="s">
        <v>458</v>
      </c>
      <c r="D25" s="90" t="s">
        <v>177</v>
      </c>
      <c r="E25" s="90" t="s">
        <v>177</v>
      </c>
      <c r="F25" s="74" t="s">
        <v>456</v>
      </c>
      <c r="G25" s="74" t="s">
        <v>413</v>
      </c>
      <c r="H25" s="74" t="s">
        <v>312</v>
      </c>
      <c r="I25" s="87"/>
      <c r="J25" s="115"/>
      <c r="K25" s="88"/>
      <c r="L25" s="88"/>
      <c r="M25" s="88"/>
      <c r="N25" s="88"/>
      <c r="O25" s="88"/>
      <c r="P25" s="88"/>
      <c r="Q25" s="88"/>
      <c r="R25" s="88"/>
      <c r="S25" s="88"/>
      <c r="V25" s="116"/>
      <c r="W25" s="117"/>
    </row>
    <row r="26" spans="1:23" s="89" customFormat="1" ht="39" customHeight="1" outlineLevel="1">
      <c r="A26" s="158">
        <f t="shared" si="0"/>
        <v>21</v>
      </c>
      <c r="B26" s="90" t="s">
        <v>370</v>
      </c>
      <c r="C26" s="86" t="s">
        <v>414</v>
      </c>
      <c r="D26" s="152" t="s">
        <v>177</v>
      </c>
      <c r="E26" s="90" t="s">
        <v>177</v>
      </c>
      <c r="F26" s="74" t="s">
        <v>456</v>
      </c>
      <c r="G26" s="74" t="s">
        <v>413</v>
      </c>
      <c r="H26" s="74" t="s">
        <v>312</v>
      </c>
      <c r="I26" s="87"/>
      <c r="J26" s="115"/>
      <c r="K26" s="88"/>
      <c r="L26" s="88"/>
      <c r="M26" s="88"/>
      <c r="N26" s="88"/>
      <c r="O26" s="88"/>
      <c r="P26" s="88"/>
      <c r="Q26" s="88"/>
      <c r="R26" s="88"/>
      <c r="S26" s="88" t="s">
        <v>329</v>
      </c>
      <c r="V26" s="116"/>
      <c r="W26" s="117"/>
    </row>
    <row r="27" spans="1:23" ht="164" customHeight="1" outlineLevel="1">
      <c r="A27" s="158">
        <f t="shared" si="0"/>
        <v>22</v>
      </c>
      <c r="B27" s="90" t="s">
        <v>440</v>
      </c>
      <c r="C27" s="86" t="s">
        <v>461</v>
      </c>
      <c r="D27" s="90" t="s">
        <v>177</v>
      </c>
      <c r="E27" s="90" t="s">
        <v>177</v>
      </c>
      <c r="F27" s="74" t="s">
        <v>456</v>
      </c>
      <c r="H27" s="74" t="s">
        <v>412</v>
      </c>
      <c r="I27" s="85"/>
      <c r="J27" s="91"/>
      <c r="K27" s="84"/>
      <c r="L27" s="84"/>
      <c r="M27" s="84"/>
      <c r="N27" s="84"/>
      <c r="O27" s="84"/>
      <c r="P27" s="84"/>
      <c r="Q27" s="84"/>
      <c r="R27" s="84"/>
      <c r="S27" s="84"/>
      <c r="V27" s="83"/>
      <c r="W27" s="82"/>
    </row>
    <row r="28" spans="1:23" ht="158" customHeight="1" outlineLevel="1">
      <c r="A28" s="158">
        <f t="shared" si="0"/>
        <v>23</v>
      </c>
      <c r="B28" s="90" t="s">
        <v>441</v>
      </c>
      <c r="C28" s="86" t="s">
        <v>462</v>
      </c>
      <c r="D28" s="90" t="s">
        <v>177</v>
      </c>
      <c r="E28" s="90" t="s">
        <v>177</v>
      </c>
      <c r="F28" s="74" t="s">
        <v>456</v>
      </c>
      <c r="G28" s="74" t="s">
        <v>175</v>
      </c>
      <c r="H28" s="74" t="s">
        <v>341</v>
      </c>
      <c r="I28" s="85"/>
      <c r="J28" s="91"/>
      <c r="K28" s="84"/>
      <c r="L28" s="84"/>
      <c r="M28" s="84"/>
      <c r="N28" s="84"/>
      <c r="O28" s="84"/>
      <c r="P28" s="84"/>
      <c r="Q28" s="84"/>
      <c r="R28" s="84"/>
      <c r="S28" s="84"/>
      <c r="V28" s="83"/>
      <c r="W28" s="82"/>
    </row>
    <row r="29" spans="1:23" s="89" customFormat="1" ht="42" customHeight="1" outlineLevel="1">
      <c r="A29" s="158">
        <f t="shared" si="0"/>
        <v>24</v>
      </c>
      <c r="B29" s="90" t="s">
        <v>367</v>
      </c>
      <c r="C29" s="86" t="s">
        <v>396</v>
      </c>
      <c r="D29" s="90" t="s">
        <v>177</v>
      </c>
      <c r="E29" s="90" t="s">
        <v>177</v>
      </c>
      <c r="F29" s="74"/>
      <c r="G29" s="86" t="s">
        <v>411</v>
      </c>
      <c r="H29" s="74" t="s">
        <v>312</v>
      </c>
      <c r="I29" s="87"/>
      <c r="J29" s="115"/>
      <c r="K29" s="88"/>
      <c r="L29" s="88"/>
      <c r="M29" s="88"/>
      <c r="N29" s="88"/>
      <c r="O29" s="88"/>
      <c r="P29" s="88"/>
      <c r="Q29" s="88"/>
      <c r="R29" s="88"/>
      <c r="S29" s="88"/>
      <c r="V29" s="116"/>
      <c r="W29" s="117"/>
    </row>
    <row r="30" spans="1:23" s="89" customFormat="1" ht="40" customHeight="1" outlineLevel="1">
      <c r="A30" s="158">
        <f t="shared" si="0"/>
        <v>25</v>
      </c>
      <c r="B30" s="90" t="s">
        <v>348</v>
      </c>
      <c r="C30" s="86" t="s">
        <v>410</v>
      </c>
      <c r="D30" s="90" t="s">
        <v>177</v>
      </c>
      <c r="E30" s="90" t="s">
        <v>177</v>
      </c>
      <c r="F30" s="74"/>
      <c r="G30" s="86" t="s">
        <v>342</v>
      </c>
      <c r="H30" s="74" t="s">
        <v>312</v>
      </c>
      <c r="I30" s="87"/>
      <c r="J30" s="115"/>
      <c r="K30" s="88"/>
      <c r="L30" s="88"/>
      <c r="M30" s="88"/>
      <c r="N30" s="88"/>
      <c r="O30" s="88"/>
      <c r="P30" s="88"/>
      <c r="Q30" s="88"/>
      <c r="R30" s="88"/>
      <c r="S30" s="88"/>
      <c r="V30" s="116"/>
      <c r="W30" s="117"/>
    </row>
    <row r="31" spans="1:23" ht="30" outlineLevel="1">
      <c r="A31" s="158">
        <f t="shared" si="0"/>
        <v>26</v>
      </c>
      <c r="B31" s="90" t="s">
        <v>349</v>
      </c>
      <c r="C31" s="74" t="s">
        <v>445</v>
      </c>
      <c r="D31" s="90" t="s">
        <v>177</v>
      </c>
      <c r="E31" s="90" t="s">
        <v>177</v>
      </c>
      <c r="F31" s="74"/>
      <c r="G31" s="74" t="s">
        <v>401</v>
      </c>
      <c r="H31" s="74" t="s">
        <v>313</v>
      </c>
      <c r="I31" s="85"/>
      <c r="J31" s="84"/>
      <c r="K31" s="84"/>
      <c r="L31" s="84"/>
      <c r="M31" s="84"/>
      <c r="N31" s="84"/>
      <c r="O31" s="84"/>
      <c r="P31" s="84"/>
      <c r="Q31" s="84"/>
      <c r="R31" s="84"/>
      <c r="S31" s="84"/>
    </row>
    <row r="32" spans="1:23" ht="30" outlineLevel="1">
      <c r="A32" s="158">
        <f t="shared" si="0"/>
        <v>27</v>
      </c>
      <c r="B32" s="90" t="s">
        <v>350</v>
      </c>
      <c r="C32" s="74" t="s">
        <v>400</v>
      </c>
      <c r="D32" s="90" t="s">
        <v>177</v>
      </c>
      <c r="E32" s="90" t="s">
        <v>177</v>
      </c>
      <c r="F32" s="74"/>
      <c r="G32" s="74" t="s">
        <v>401</v>
      </c>
      <c r="H32" s="74" t="s">
        <v>314</v>
      </c>
      <c r="I32" s="85"/>
      <c r="J32" s="84"/>
      <c r="K32" s="84"/>
      <c r="L32" s="84"/>
      <c r="M32" s="84"/>
      <c r="N32" s="84"/>
      <c r="O32" s="84"/>
      <c r="P32" s="84"/>
      <c r="Q32" s="84"/>
      <c r="R32" s="84"/>
      <c r="S32" s="84"/>
    </row>
    <row r="33" spans="1:19" ht="30" outlineLevel="1">
      <c r="A33" s="158">
        <f t="shared" si="0"/>
        <v>28</v>
      </c>
      <c r="B33" s="90" t="s">
        <v>379</v>
      </c>
      <c r="C33" s="74" t="s">
        <v>402</v>
      </c>
      <c r="D33" s="90" t="s">
        <v>177</v>
      </c>
      <c r="E33" s="90"/>
      <c r="F33" s="74" t="s">
        <v>395</v>
      </c>
      <c r="G33" s="74" t="s">
        <v>330</v>
      </c>
      <c r="H33" s="74" t="s">
        <v>311</v>
      </c>
      <c r="I33" s="85"/>
      <c r="J33" s="84"/>
      <c r="K33" s="84"/>
      <c r="L33" s="84"/>
      <c r="M33" s="84"/>
      <c r="N33" s="84"/>
      <c r="O33" s="84"/>
      <c r="P33" s="84"/>
      <c r="Q33" s="84"/>
      <c r="R33" s="84"/>
      <c r="S33" s="84"/>
    </row>
    <row r="34" spans="1:19" ht="45" outlineLevel="1">
      <c r="A34" s="158">
        <f t="shared" si="0"/>
        <v>29</v>
      </c>
      <c r="B34" s="90" t="s">
        <v>428</v>
      </c>
      <c r="C34" s="74" t="s">
        <v>420</v>
      </c>
      <c r="D34" s="90" t="s">
        <v>177</v>
      </c>
      <c r="E34" s="90" t="s">
        <v>177</v>
      </c>
      <c r="F34" s="74" t="s">
        <v>385</v>
      </c>
      <c r="G34" s="74" t="s">
        <v>473</v>
      </c>
      <c r="H34" s="74" t="s">
        <v>311</v>
      </c>
      <c r="I34" s="85"/>
      <c r="J34" s="84"/>
      <c r="K34" s="84"/>
      <c r="L34" s="84"/>
      <c r="M34" s="84"/>
      <c r="N34" s="84"/>
      <c r="O34" s="84"/>
      <c r="P34" s="84"/>
      <c r="Q34" s="84"/>
      <c r="R34" s="84"/>
      <c r="S34" s="84"/>
    </row>
    <row r="35" spans="1:19" ht="60" outlineLevel="1">
      <c r="A35" s="158">
        <f t="shared" si="0"/>
        <v>30</v>
      </c>
      <c r="B35" s="90" t="s">
        <v>378</v>
      </c>
      <c r="C35" s="74" t="s">
        <v>426</v>
      </c>
      <c r="D35" s="152" t="s">
        <v>177</v>
      </c>
      <c r="E35" s="152"/>
      <c r="F35" s="74" t="s">
        <v>403</v>
      </c>
      <c r="G35" s="74" t="s">
        <v>418</v>
      </c>
      <c r="H35" s="74" t="s">
        <v>311</v>
      </c>
      <c r="I35" s="85"/>
      <c r="J35" s="84"/>
      <c r="K35" s="84"/>
      <c r="L35" s="84"/>
      <c r="M35" s="84"/>
      <c r="N35" s="84"/>
      <c r="O35" s="84"/>
      <c r="P35" s="84"/>
      <c r="Q35" s="84"/>
      <c r="R35" s="84"/>
      <c r="S35" s="84"/>
    </row>
    <row r="36" spans="1:19" ht="30" outlineLevel="1">
      <c r="A36" s="158">
        <f t="shared" si="0"/>
        <v>31</v>
      </c>
      <c r="B36" s="90" t="s">
        <v>351</v>
      </c>
      <c r="C36" s="74" t="s">
        <v>318</v>
      </c>
      <c r="D36" s="90" t="s">
        <v>177</v>
      </c>
      <c r="E36" s="90"/>
      <c r="F36" s="74" t="s">
        <v>391</v>
      </c>
      <c r="G36" s="74" t="s">
        <v>326</v>
      </c>
      <c r="H36" s="74" t="s">
        <v>311</v>
      </c>
      <c r="I36" s="85"/>
      <c r="J36" s="84"/>
      <c r="K36" s="84"/>
      <c r="L36" s="84"/>
      <c r="M36" s="84"/>
      <c r="N36" s="84"/>
      <c r="O36" s="84"/>
      <c r="P36" s="84"/>
      <c r="Q36" s="84"/>
      <c r="R36" s="84"/>
      <c r="S36" s="84"/>
    </row>
    <row r="37" spans="1:19" ht="30" outlineLevel="1">
      <c r="A37" s="158">
        <f t="shared" si="0"/>
        <v>32</v>
      </c>
      <c r="B37" s="90" t="s">
        <v>377</v>
      </c>
      <c r="C37" s="74" t="s">
        <v>421</v>
      </c>
      <c r="D37" s="90" t="s">
        <v>177</v>
      </c>
      <c r="E37" s="90" t="s">
        <v>177</v>
      </c>
      <c r="F37" s="74" t="s">
        <v>391</v>
      </c>
      <c r="G37" s="74" t="s">
        <v>474</v>
      </c>
      <c r="H37" s="74" t="s">
        <v>311</v>
      </c>
      <c r="I37" s="85"/>
      <c r="J37" s="84"/>
      <c r="K37" s="84"/>
      <c r="L37" s="84"/>
      <c r="M37" s="84"/>
      <c r="N37" s="84"/>
      <c r="O37" s="84"/>
      <c r="P37" s="84"/>
      <c r="Q37" s="84"/>
      <c r="R37" s="84"/>
      <c r="S37" s="84"/>
    </row>
    <row r="38" spans="1:19" ht="60" outlineLevel="1">
      <c r="A38" s="158">
        <f t="shared" si="0"/>
        <v>33</v>
      </c>
      <c r="B38" s="90" t="s">
        <v>352</v>
      </c>
      <c r="C38" s="74" t="s">
        <v>446</v>
      </c>
      <c r="D38" s="90" t="s">
        <v>177</v>
      </c>
      <c r="E38" s="90" t="s">
        <v>177</v>
      </c>
      <c r="F38" s="74" t="s">
        <v>404</v>
      </c>
      <c r="G38" s="74" t="s">
        <v>331</v>
      </c>
      <c r="H38" s="74" t="s">
        <v>317</v>
      </c>
      <c r="I38" s="85"/>
      <c r="J38" s="84"/>
      <c r="K38" s="84"/>
      <c r="L38" s="84"/>
      <c r="M38" s="84"/>
      <c r="N38" s="84"/>
      <c r="O38" s="84"/>
      <c r="P38" s="84"/>
      <c r="Q38" s="84"/>
      <c r="R38" s="84"/>
      <c r="S38" s="84" t="s">
        <v>419</v>
      </c>
    </row>
    <row r="39" spans="1:19" ht="45" outlineLevel="1">
      <c r="A39" s="158">
        <f t="shared" si="0"/>
        <v>34</v>
      </c>
      <c r="B39" s="90" t="s">
        <v>447</v>
      </c>
      <c r="C39" s="74" t="s">
        <v>178</v>
      </c>
      <c r="D39" s="90" t="s">
        <v>177</v>
      </c>
      <c r="E39" s="90" t="s">
        <v>177</v>
      </c>
      <c r="F39" s="74" t="s">
        <v>375</v>
      </c>
      <c r="G39" s="74" t="s">
        <v>475</v>
      </c>
      <c r="H39" s="74" t="s">
        <v>312</v>
      </c>
      <c r="I39" s="85"/>
      <c r="J39" s="84"/>
      <c r="K39" s="84"/>
      <c r="L39" s="84"/>
      <c r="M39" s="84"/>
      <c r="N39" s="84"/>
      <c r="O39" s="84"/>
      <c r="P39" s="84"/>
      <c r="Q39" s="84"/>
      <c r="R39" s="84"/>
      <c r="S39" s="84"/>
    </row>
    <row r="40" spans="1:19" ht="30" outlineLevel="1">
      <c r="A40" s="158">
        <f t="shared" si="0"/>
        <v>35</v>
      </c>
      <c r="B40" s="90" t="s">
        <v>353</v>
      </c>
      <c r="C40" s="74" t="s">
        <v>176</v>
      </c>
      <c r="D40" s="90" t="s">
        <v>177</v>
      </c>
      <c r="E40" s="90"/>
      <c r="F40" s="74" t="s">
        <v>415</v>
      </c>
      <c r="G40" s="74" t="s">
        <v>179</v>
      </c>
      <c r="H40" s="86" t="s">
        <v>311</v>
      </c>
      <c r="I40" s="85"/>
      <c r="J40" s="84"/>
      <c r="K40" s="84"/>
      <c r="L40" s="84"/>
      <c r="M40" s="84"/>
      <c r="N40" s="84"/>
      <c r="O40" s="84"/>
      <c r="P40" s="84"/>
      <c r="Q40" s="84"/>
      <c r="R40" s="84"/>
      <c r="S40" s="84"/>
    </row>
    <row r="41" spans="1:19" ht="30" outlineLevel="1">
      <c r="A41" s="158">
        <f t="shared" si="0"/>
        <v>36</v>
      </c>
      <c r="B41" s="90" t="s">
        <v>354</v>
      </c>
      <c r="C41" s="74" t="s">
        <v>398</v>
      </c>
      <c r="D41" s="90" t="s">
        <v>177</v>
      </c>
      <c r="E41" s="90" t="s">
        <v>177</v>
      </c>
      <c r="F41" s="74"/>
      <c r="G41" s="74" t="s">
        <v>319</v>
      </c>
      <c r="H41" s="86" t="s">
        <v>171</v>
      </c>
      <c r="I41" s="85"/>
      <c r="J41" s="84"/>
      <c r="K41" s="84"/>
      <c r="L41" s="84"/>
      <c r="M41" s="84"/>
      <c r="N41" s="84"/>
      <c r="O41" s="84"/>
      <c r="P41" s="84"/>
      <c r="Q41" s="84"/>
      <c r="R41" s="84"/>
      <c r="S41" s="84"/>
    </row>
    <row r="42" spans="1:19" ht="30" outlineLevel="1">
      <c r="A42" s="158">
        <f t="shared" si="0"/>
        <v>37</v>
      </c>
      <c r="B42" s="90" t="s">
        <v>355</v>
      </c>
      <c r="C42" s="74" t="s">
        <v>332</v>
      </c>
      <c r="D42" s="90" t="s">
        <v>177</v>
      </c>
      <c r="E42" s="90" t="s">
        <v>177</v>
      </c>
      <c r="F42" s="74"/>
      <c r="G42" s="74" t="s">
        <v>319</v>
      </c>
      <c r="H42" s="86" t="s">
        <v>311</v>
      </c>
      <c r="I42" s="85"/>
      <c r="J42" s="84"/>
      <c r="K42" s="84"/>
      <c r="L42" s="84"/>
      <c r="M42" s="84"/>
      <c r="N42" s="84"/>
      <c r="O42" s="84"/>
      <c r="P42" s="84"/>
      <c r="Q42" s="84"/>
      <c r="R42" s="84"/>
      <c r="S42" s="84"/>
    </row>
    <row r="43" spans="1:19" ht="30" outlineLevel="1">
      <c r="A43" s="158">
        <f t="shared" si="0"/>
        <v>38</v>
      </c>
      <c r="B43" s="90" t="s">
        <v>434</v>
      </c>
      <c r="C43" s="74" t="s">
        <v>333</v>
      </c>
      <c r="D43" s="90" t="s">
        <v>177</v>
      </c>
      <c r="E43" s="90" t="s">
        <v>177</v>
      </c>
      <c r="F43" s="74"/>
      <c r="G43" s="74" t="s">
        <v>319</v>
      </c>
      <c r="H43" s="86" t="s">
        <v>311</v>
      </c>
      <c r="I43" s="85"/>
      <c r="J43" s="84"/>
      <c r="K43" s="84"/>
      <c r="L43" s="84"/>
      <c r="M43" s="84"/>
      <c r="N43" s="84"/>
      <c r="O43" s="84"/>
      <c r="P43" s="84"/>
      <c r="Q43" s="84"/>
      <c r="R43" s="84"/>
      <c r="S43" s="84"/>
    </row>
    <row r="44" spans="1:19" ht="30" outlineLevel="1">
      <c r="A44" s="158">
        <f t="shared" si="0"/>
        <v>39</v>
      </c>
      <c r="B44" s="90" t="s">
        <v>432</v>
      </c>
      <c r="C44" s="74" t="s">
        <v>382</v>
      </c>
      <c r="D44" s="90" t="s">
        <v>177</v>
      </c>
      <c r="E44" s="90"/>
      <c r="F44" s="74"/>
      <c r="G44" s="74" t="s">
        <v>319</v>
      </c>
      <c r="H44" s="74" t="s">
        <v>172</v>
      </c>
      <c r="I44" s="85"/>
      <c r="J44" s="84"/>
      <c r="K44" s="84"/>
      <c r="L44" s="84"/>
      <c r="M44" s="84"/>
      <c r="N44" s="84"/>
      <c r="O44" s="84"/>
      <c r="P44" s="84"/>
      <c r="Q44" s="84"/>
      <c r="R44" s="84"/>
      <c r="S44" s="84"/>
    </row>
    <row r="45" spans="1:19" ht="30" outlineLevel="1">
      <c r="A45" s="158">
        <f t="shared" si="0"/>
        <v>40</v>
      </c>
      <c r="B45" s="90" t="s">
        <v>433</v>
      </c>
      <c r="C45" s="74" t="s">
        <v>435</v>
      </c>
      <c r="D45" s="90" t="s">
        <v>177</v>
      </c>
      <c r="E45" s="90"/>
      <c r="F45" s="74"/>
      <c r="G45" s="74" t="s">
        <v>319</v>
      </c>
      <c r="H45" s="74" t="s">
        <v>172</v>
      </c>
      <c r="I45" s="85"/>
      <c r="J45" s="84"/>
      <c r="K45" s="84"/>
      <c r="L45" s="84"/>
      <c r="M45" s="84"/>
      <c r="N45" s="84"/>
      <c r="O45" s="84"/>
      <c r="P45" s="84"/>
      <c r="Q45" s="84"/>
      <c r="R45" s="84"/>
      <c r="S45" s="84"/>
    </row>
    <row r="46" spans="1:19" ht="30" outlineLevel="1">
      <c r="A46" s="158">
        <f t="shared" si="0"/>
        <v>41</v>
      </c>
      <c r="B46" s="90" t="s">
        <v>356</v>
      </c>
      <c r="C46" s="74" t="s">
        <v>315</v>
      </c>
      <c r="D46" s="90" t="s">
        <v>177</v>
      </c>
      <c r="E46" s="90" t="s">
        <v>177</v>
      </c>
      <c r="F46" s="74"/>
      <c r="G46" s="74" t="s">
        <v>319</v>
      </c>
      <c r="H46" s="74" t="s">
        <v>172</v>
      </c>
      <c r="I46" s="85"/>
      <c r="J46" s="84"/>
      <c r="K46" s="84"/>
      <c r="L46" s="84"/>
      <c r="M46" s="84"/>
      <c r="N46" s="84"/>
      <c r="O46" s="84"/>
      <c r="P46" s="84"/>
      <c r="Q46" s="84"/>
      <c r="R46" s="84"/>
      <c r="S46" s="84" t="s">
        <v>334</v>
      </c>
    </row>
    <row r="47" spans="1:19" ht="30" outlineLevel="1">
      <c r="A47" s="158">
        <f t="shared" si="0"/>
        <v>42</v>
      </c>
      <c r="B47" s="90" t="s">
        <v>357</v>
      </c>
      <c r="C47" s="74" t="s">
        <v>335</v>
      </c>
      <c r="D47" s="90" t="s">
        <v>177</v>
      </c>
      <c r="E47" s="90" t="s">
        <v>177</v>
      </c>
      <c r="F47" s="74"/>
      <c r="G47" s="74" t="s">
        <v>319</v>
      </c>
      <c r="H47" s="74" t="s">
        <v>316</v>
      </c>
      <c r="I47" s="85"/>
      <c r="J47" s="84"/>
      <c r="K47" s="84"/>
      <c r="L47" s="84"/>
      <c r="M47" s="84"/>
      <c r="N47" s="84"/>
      <c r="O47" s="84"/>
      <c r="P47" s="84"/>
      <c r="Q47" s="84"/>
      <c r="R47" s="84"/>
      <c r="S47" s="84"/>
    </row>
    <row r="48" spans="1:19" ht="45" outlineLevel="1">
      <c r="A48" s="158">
        <f t="shared" si="0"/>
        <v>43</v>
      </c>
      <c r="B48" s="90" t="s">
        <v>358</v>
      </c>
      <c r="C48" s="74" t="s">
        <v>393</v>
      </c>
      <c r="D48" s="90" t="s">
        <v>177</v>
      </c>
      <c r="E48" s="90" t="s">
        <v>177</v>
      </c>
      <c r="F48" s="74"/>
      <c r="G48" s="74" t="s">
        <v>319</v>
      </c>
      <c r="H48" s="74" t="s">
        <v>312</v>
      </c>
      <c r="I48" s="85"/>
      <c r="J48" s="84"/>
      <c r="K48" s="84"/>
      <c r="L48" s="84"/>
      <c r="M48" s="84"/>
      <c r="N48" s="84"/>
      <c r="O48" s="84"/>
      <c r="P48" s="84"/>
      <c r="Q48" s="84"/>
      <c r="R48" s="84"/>
      <c r="S48" s="84"/>
    </row>
    <row r="49" spans="1:19" ht="30" outlineLevel="1">
      <c r="A49" s="158">
        <f t="shared" si="0"/>
        <v>44</v>
      </c>
      <c r="B49" s="90" t="s">
        <v>360</v>
      </c>
      <c r="C49" s="71" t="s">
        <v>394</v>
      </c>
      <c r="D49" s="153"/>
      <c r="E49" s="153"/>
      <c r="F49" s="71"/>
      <c r="G49" s="71" t="s">
        <v>336</v>
      </c>
      <c r="H49" s="71" t="s">
        <v>317</v>
      </c>
      <c r="I49" s="84"/>
      <c r="J49" s="84"/>
      <c r="K49" s="84"/>
      <c r="L49" s="84"/>
      <c r="M49" s="84"/>
      <c r="N49" s="84"/>
      <c r="O49" s="84"/>
      <c r="P49" s="84"/>
      <c r="Q49" s="84"/>
      <c r="R49" s="84"/>
      <c r="S49" s="84" t="s">
        <v>346</v>
      </c>
    </row>
    <row r="50" spans="1:19" s="75" customFormat="1" ht="45">
      <c r="A50" s="158">
        <f t="shared" si="0"/>
        <v>45</v>
      </c>
      <c r="B50" s="90" t="s">
        <v>359</v>
      </c>
      <c r="C50" s="74" t="s">
        <v>361</v>
      </c>
      <c r="D50" s="155" t="s">
        <v>177</v>
      </c>
      <c r="E50" s="155" t="s">
        <v>177</v>
      </c>
      <c r="F50" s="159"/>
      <c r="G50" s="127" t="s">
        <v>319</v>
      </c>
      <c r="H50" s="127" t="s">
        <v>316</v>
      </c>
      <c r="I50" s="81"/>
      <c r="J50" s="81"/>
      <c r="K50" s="81"/>
      <c r="L50" s="81"/>
      <c r="M50" s="81"/>
      <c r="N50" s="81"/>
      <c r="O50" s="81"/>
      <c r="P50" s="81"/>
      <c r="Q50" s="81"/>
      <c r="R50" s="81"/>
      <c r="S50" s="81"/>
    </row>
    <row r="51" spans="1:19" ht="15">
      <c r="A51" s="158">
        <f t="shared" si="0"/>
        <v>46</v>
      </c>
      <c r="B51" s="90" t="s">
        <v>362</v>
      </c>
      <c r="C51" s="74" t="s">
        <v>371</v>
      </c>
      <c r="D51" s="155" t="s">
        <v>177</v>
      </c>
      <c r="E51" s="155" t="s">
        <v>177</v>
      </c>
      <c r="F51" s="159" t="s">
        <v>375</v>
      </c>
      <c r="G51" s="127" t="s">
        <v>319</v>
      </c>
      <c r="H51" s="127" t="s">
        <v>172</v>
      </c>
      <c r="I51" s="145"/>
      <c r="J51" s="125"/>
      <c r="K51" s="126"/>
      <c r="L51" s="127"/>
      <c r="M51" s="127"/>
      <c r="N51" s="127"/>
      <c r="O51" s="127"/>
      <c r="P51" s="124"/>
      <c r="Q51" s="125"/>
      <c r="R51" s="128"/>
      <c r="S51" s="81"/>
    </row>
    <row r="52" spans="1:19" ht="45">
      <c r="A52" s="158">
        <f t="shared" si="0"/>
        <v>47</v>
      </c>
      <c r="B52" s="90" t="s">
        <v>376</v>
      </c>
      <c r="C52" s="74" t="s">
        <v>448</v>
      </c>
      <c r="D52" s="156" t="s">
        <v>177</v>
      </c>
      <c r="E52" s="156"/>
      <c r="F52" s="160"/>
      <c r="G52" s="146" t="s">
        <v>375</v>
      </c>
      <c r="H52" s="146"/>
      <c r="I52" s="82"/>
      <c r="J52" s="82"/>
      <c r="K52" s="82"/>
      <c r="L52" s="82"/>
      <c r="M52" s="82"/>
      <c r="N52" s="82"/>
      <c r="O52" s="82"/>
      <c r="P52" s="82"/>
      <c r="Q52" s="82"/>
      <c r="R52" s="82"/>
      <c r="S52" s="82"/>
    </row>
    <row r="53" spans="1:19" ht="30">
      <c r="A53" s="158">
        <f t="shared" si="0"/>
        <v>48</v>
      </c>
      <c r="B53" s="90" t="s">
        <v>380</v>
      </c>
      <c r="C53" s="74" t="s">
        <v>405</v>
      </c>
      <c r="D53" s="148" t="s">
        <v>177</v>
      </c>
      <c r="E53" s="148" t="s">
        <v>177</v>
      </c>
      <c r="F53" s="161"/>
      <c r="G53" s="147" t="s">
        <v>319</v>
      </c>
      <c r="H53" s="147" t="s">
        <v>381</v>
      </c>
    </row>
    <row r="54" spans="1:19" ht="45">
      <c r="A54" s="158">
        <f t="shared" si="0"/>
        <v>49</v>
      </c>
      <c r="B54" s="90" t="s">
        <v>429</v>
      </c>
      <c r="C54" s="74" t="s">
        <v>430</v>
      </c>
      <c r="D54" s="90" t="s">
        <v>177</v>
      </c>
      <c r="E54" s="90"/>
      <c r="F54" s="74" t="s">
        <v>386</v>
      </c>
      <c r="G54" s="74"/>
      <c r="H54" s="147" t="s">
        <v>312</v>
      </c>
    </row>
    <row r="55" spans="1:19" ht="30">
      <c r="A55" s="158">
        <f t="shared" si="0"/>
        <v>50</v>
      </c>
      <c r="B55" s="163" t="s">
        <v>399</v>
      </c>
      <c r="C55" s="150" t="s">
        <v>417</v>
      </c>
      <c r="D55" s="148" t="s">
        <v>177</v>
      </c>
      <c r="E55" s="148" t="s">
        <v>177</v>
      </c>
      <c r="F55" s="161"/>
      <c r="G55" s="149" t="s">
        <v>431</v>
      </c>
      <c r="H55" s="147" t="s">
        <v>312</v>
      </c>
      <c r="S55" s="162" t="s">
        <v>427</v>
      </c>
    </row>
    <row r="56" spans="1:19" ht="15">
      <c r="C56" s="119"/>
    </row>
    <row r="57" spans="1:19">
      <c r="C57" s="70"/>
    </row>
    <row r="58" spans="1:19" ht="15">
      <c r="C58" s="118"/>
    </row>
    <row r="59" spans="1:19">
      <c r="C59" s="70"/>
    </row>
    <row r="60" spans="1:19" ht="15">
      <c r="C60" s="118"/>
    </row>
    <row r="61" spans="1:19">
      <c r="C61" s="70"/>
    </row>
    <row r="62" spans="1:19">
      <c r="C62" s="70"/>
    </row>
    <row r="63" spans="1:19">
      <c r="C63" s="70"/>
    </row>
    <row r="64" spans="1:19">
      <c r="C64" s="70"/>
    </row>
    <row r="65" spans="3:3">
      <c r="C65" s="70"/>
    </row>
    <row r="66" spans="3:3">
      <c r="C66" s="70"/>
    </row>
    <row r="67" spans="3:3">
      <c r="C67" s="70"/>
    </row>
    <row r="68" spans="3:3">
      <c r="C68" s="70"/>
    </row>
    <row r="69" spans="3:3">
      <c r="C69" s="70"/>
    </row>
    <row r="70" spans="3:3">
      <c r="C70" s="70"/>
    </row>
    <row r="71" spans="3:3">
      <c r="C71" s="70"/>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zoomScale="80" zoomScaleNormal="80" zoomScalePageLayoutView="80" workbookViewId="0">
      <selection activeCell="A17" sqref="A17:I17"/>
    </sheetView>
  </sheetViews>
  <sheetFormatPr baseColWidth="10" defaultColWidth="8.83203125" defaultRowHeight="14" x14ac:dyDescent="0"/>
  <cols>
    <col min="1" max="1" width="20.1640625" bestFit="1" customWidth="1"/>
    <col min="2" max="2" width="38.83203125" bestFit="1" customWidth="1"/>
    <col min="3" max="3" width="11.5" bestFit="1" customWidth="1"/>
    <col min="4" max="4" width="10.83203125" bestFit="1" customWidth="1"/>
    <col min="5" max="5" width="11.5" bestFit="1" customWidth="1"/>
    <col min="6" max="6" width="13.5" bestFit="1" customWidth="1"/>
    <col min="7" max="7" width="20.1640625" bestFit="1" customWidth="1"/>
    <col min="8" max="8" width="28.5" customWidth="1"/>
    <col min="9" max="9" width="32.33203125" bestFit="1" customWidth="1"/>
  </cols>
  <sheetData>
    <row r="1" spans="1:9" ht="15">
      <c r="A1" s="49" t="s">
        <v>122</v>
      </c>
      <c r="B1" s="1" t="s">
        <v>1</v>
      </c>
      <c r="C1" s="1" t="s">
        <v>2</v>
      </c>
      <c r="D1" s="1" t="s">
        <v>3</v>
      </c>
      <c r="E1" s="1" t="s">
        <v>4</v>
      </c>
      <c r="F1" s="1" t="s">
        <v>5</v>
      </c>
      <c r="G1" s="1" t="s">
        <v>49</v>
      </c>
      <c r="H1" s="9" t="s">
        <v>6</v>
      </c>
      <c r="I1" s="10" t="s">
        <v>74</v>
      </c>
    </row>
    <row r="2" spans="1:9" ht="22.75" customHeight="1">
      <c r="A2" s="130" t="s">
        <v>162</v>
      </c>
      <c r="B2" s="131"/>
      <c r="C2" s="131"/>
      <c r="D2" s="131"/>
      <c r="E2" s="131"/>
      <c r="F2" s="131"/>
      <c r="G2" s="131"/>
      <c r="H2" s="131"/>
      <c r="I2" s="132"/>
    </row>
    <row r="3" spans="1:9" ht="28">
      <c r="A3" s="5"/>
      <c r="B3" s="5" t="s">
        <v>62</v>
      </c>
      <c r="C3" s="43">
        <f>C27*C18*C16/SQRT(C27*C18*C16+C15*C16+C14^2)</f>
        <v>9.9999176450654357</v>
      </c>
      <c r="D3" s="5"/>
      <c r="E3" s="5"/>
      <c r="F3" s="5" t="s">
        <v>87</v>
      </c>
      <c r="G3" s="5" t="s">
        <v>163</v>
      </c>
      <c r="H3" s="6"/>
      <c r="I3" s="6" t="s">
        <v>160</v>
      </c>
    </row>
    <row r="4" spans="1:9">
      <c r="A4" s="5"/>
      <c r="B4" s="5" t="s">
        <v>109</v>
      </c>
      <c r="C4" s="14">
        <f>10*60</f>
        <v>600</v>
      </c>
      <c r="D4" s="5"/>
      <c r="E4" s="5"/>
      <c r="F4" s="5" t="s">
        <v>90</v>
      </c>
      <c r="G4" s="5" t="s">
        <v>163</v>
      </c>
      <c r="H4" s="6"/>
      <c r="I4" s="6" t="s">
        <v>97</v>
      </c>
    </row>
    <row r="5" spans="1:9" ht="27.5" customHeight="1">
      <c r="A5" s="130" t="s">
        <v>151</v>
      </c>
      <c r="B5" s="131"/>
      <c r="C5" s="131"/>
      <c r="D5" s="131"/>
      <c r="E5" s="131"/>
      <c r="F5" s="131"/>
      <c r="G5" s="131"/>
      <c r="H5" s="131"/>
      <c r="I5" s="132"/>
    </row>
    <row r="6" spans="1:9">
      <c r="A6" s="5"/>
      <c r="B6" s="5" t="s">
        <v>70</v>
      </c>
      <c r="C6" s="14">
        <v>638</v>
      </c>
      <c r="D6" s="5"/>
      <c r="E6" s="5"/>
      <c r="F6" s="5" t="s">
        <v>27</v>
      </c>
      <c r="G6" s="5" t="s">
        <v>163</v>
      </c>
      <c r="H6" s="6"/>
      <c r="I6" s="6"/>
    </row>
    <row r="7" spans="1:9" ht="28">
      <c r="A7" s="35" t="s">
        <v>121</v>
      </c>
      <c r="B7" s="35" t="s">
        <v>116</v>
      </c>
      <c r="C7" s="23">
        <v>12.7</v>
      </c>
      <c r="D7" s="8"/>
      <c r="E7" s="8"/>
      <c r="F7" s="8" t="s">
        <v>39</v>
      </c>
      <c r="G7" s="54" t="s">
        <v>114</v>
      </c>
      <c r="H7" s="56" t="s">
        <v>152</v>
      </c>
      <c r="I7" s="24" t="s">
        <v>135</v>
      </c>
    </row>
    <row r="8" spans="1:9">
      <c r="A8" s="35" t="s">
        <v>121</v>
      </c>
      <c r="B8" s="35" t="s">
        <v>118</v>
      </c>
      <c r="C8" s="23">
        <v>50</v>
      </c>
      <c r="D8" s="8"/>
      <c r="E8" s="8"/>
      <c r="F8" s="8" t="s">
        <v>39</v>
      </c>
      <c r="G8" s="54" t="s">
        <v>114</v>
      </c>
      <c r="H8" s="24"/>
      <c r="I8" s="24" t="s">
        <v>135</v>
      </c>
    </row>
    <row r="9" spans="1:9">
      <c r="A9" s="35" t="s">
        <v>121</v>
      </c>
      <c r="B9" s="35" t="s">
        <v>137</v>
      </c>
      <c r="C9" s="23">
        <v>4.7</v>
      </c>
      <c r="D9" s="8"/>
      <c r="E9" s="8"/>
      <c r="F9" s="8" t="s">
        <v>38</v>
      </c>
      <c r="G9" s="24" t="s">
        <v>125</v>
      </c>
      <c r="H9" s="24" t="s">
        <v>138</v>
      </c>
      <c r="I9" s="24" t="s">
        <v>135</v>
      </c>
    </row>
    <row r="10" spans="1:9">
      <c r="A10" s="35" t="s">
        <v>121</v>
      </c>
      <c r="B10" s="35" t="s">
        <v>104</v>
      </c>
      <c r="C10" s="57">
        <v>1</v>
      </c>
      <c r="D10" s="8"/>
      <c r="E10" s="8"/>
      <c r="F10" s="8" t="s">
        <v>86</v>
      </c>
      <c r="G10" s="8" t="s">
        <v>125</v>
      </c>
      <c r="H10" s="24" t="s">
        <v>138</v>
      </c>
      <c r="I10" s="24"/>
    </row>
    <row r="11" spans="1:9" ht="28">
      <c r="A11" s="29" t="s">
        <v>119</v>
      </c>
      <c r="B11" s="33" t="s">
        <v>100</v>
      </c>
      <c r="C11" s="22"/>
      <c r="D11" s="27"/>
      <c r="E11" s="27"/>
      <c r="F11" s="27" t="s">
        <v>126</v>
      </c>
      <c r="G11" s="27" t="s">
        <v>114</v>
      </c>
      <c r="H11" s="28" t="s">
        <v>129</v>
      </c>
      <c r="I11" s="28"/>
    </row>
    <row r="12" spans="1:9" ht="42">
      <c r="A12" s="29" t="s">
        <v>119</v>
      </c>
      <c r="B12" s="29" t="s">
        <v>155</v>
      </c>
      <c r="C12" s="50">
        <v>1024</v>
      </c>
      <c r="D12" s="8"/>
      <c r="E12" s="8"/>
      <c r="F12" s="8" t="s">
        <v>73</v>
      </c>
      <c r="G12" s="8" t="s">
        <v>114</v>
      </c>
      <c r="H12" s="56" t="s">
        <v>164</v>
      </c>
      <c r="I12" s="24" t="s">
        <v>135</v>
      </c>
    </row>
    <row r="13" spans="1:9" ht="42">
      <c r="A13" s="29" t="s">
        <v>119</v>
      </c>
      <c r="B13" s="29" t="s">
        <v>156</v>
      </c>
      <c r="C13" s="50">
        <v>720</v>
      </c>
      <c r="D13" s="8"/>
      <c r="E13" s="8"/>
      <c r="F13" s="8" t="s">
        <v>73</v>
      </c>
      <c r="G13" s="8" t="s">
        <v>114</v>
      </c>
      <c r="H13" s="56" t="s">
        <v>164</v>
      </c>
      <c r="I13" s="24" t="s">
        <v>135</v>
      </c>
    </row>
    <row r="14" spans="1:9">
      <c r="A14" s="29" t="s">
        <v>119</v>
      </c>
      <c r="B14" s="31" t="s">
        <v>85</v>
      </c>
      <c r="C14" s="20">
        <v>20</v>
      </c>
      <c r="D14" s="25"/>
      <c r="E14" s="25"/>
      <c r="F14" s="25" t="s">
        <v>134</v>
      </c>
      <c r="G14" s="55" t="s">
        <v>114</v>
      </c>
      <c r="H14" s="26"/>
      <c r="I14" s="24" t="s">
        <v>135</v>
      </c>
    </row>
    <row r="15" spans="1:9">
      <c r="A15" s="29" t="s">
        <v>119</v>
      </c>
      <c r="B15" s="29" t="s">
        <v>112</v>
      </c>
      <c r="C15" s="20">
        <v>50</v>
      </c>
      <c r="D15" s="8"/>
      <c r="E15" s="8"/>
      <c r="F15" s="8" t="s">
        <v>113</v>
      </c>
      <c r="G15" s="54" t="s">
        <v>114</v>
      </c>
      <c r="H15" s="24"/>
      <c r="I15" s="24" t="s">
        <v>135</v>
      </c>
    </row>
    <row r="16" spans="1:9" ht="42">
      <c r="A16" s="29" t="s">
        <v>119</v>
      </c>
      <c r="B16" s="29" t="s">
        <v>64</v>
      </c>
      <c r="C16" s="23">
        <v>0.1</v>
      </c>
      <c r="D16" s="8"/>
      <c r="E16" s="8"/>
      <c r="F16" s="8" t="s">
        <v>28</v>
      </c>
      <c r="G16" s="8" t="s">
        <v>114</v>
      </c>
      <c r="H16" s="56" t="s">
        <v>165</v>
      </c>
      <c r="I16" s="24" t="s">
        <v>135</v>
      </c>
    </row>
    <row r="17" spans="1:9" ht="27" customHeight="1">
      <c r="A17" s="130" t="s">
        <v>98</v>
      </c>
      <c r="B17" s="131"/>
      <c r="C17" s="131"/>
      <c r="D17" s="131"/>
      <c r="E17" s="131"/>
      <c r="F17" s="131"/>
      <c r="G17" s="131"/>
      <c r="H17" s="131"/>
      <c r="I17" s="132"/>
    </row>
    <row r="18" spans="1:9" ht="42">
      <c r="A18" s="29" t="s">
        <v>119</v>
      </c>
      <c r="B18" s="29" t="s">
        <v>56</v>
      </c>
      <c r="C18" s="21">
        <v>0.4</v>
      </c>
      <c r="D18" s="8"/>
      <c r="E18" s="8"/>
      <c r="F18" s="8" t="s">
        <v>86</v>
      </c>
      <c r="G18" s="8" t="s">
        <v>92</v>
      </c>
      <c r="H18" s="56" t="s">
        <v>153</v>
      </c>
      <c r="I18" s="24" t="s">
        <v>135</v>
      </c>
    </row>
    <row r="19" spans="1:9" ht="28">
      <c r="A19" s="29" t="s">
        <v>119</v>
      </c>
      <c r="B19" s="29" t="s">
        <v>131</v>
      </c>
      <c r="C19" s="16">
        <f>C9/2</f>
        <v>2.35</v>
      </c>
      <c r="D19" s="8"/>
      <c r="E19" s="8"/>
      <c r="F19" s="8" t="s">
        <v>38</v>
      </c>
      <c r="G19" s="54" t="s">
        <v>92</v>
      </c>
      <c r="H19" s="24" t="s">
        <v>136</v>
      </c>
      <c r="I19" s="24"/>
    </row>
    <row r="20" spans="1:9" ht="28">
      <c r="A20" s="35" t="s">
        <v>121</v>
      </c>
      <c r="B20" s="35" t="s">
        <v>117</v>
      </c>
      <c r="C20" s="15">
        <f>C8/C7</f>
        <v>3.9370078740157481</v>
      </c>
      <c r="D20" s="8"/>
      <c r="E20" s="8"/>
      <c r="F20" s="8" t="s">
        <v>39</v>
      </c>
      <c r="G20" s="8" t="s">
        <v>92</v>
      </c>
      <c r="H20" s="24" t="s">
        <v>130</v>
      </c>
      <c r="I20" s="24"/>
    </row>
    <row r="21" spans="1:9" ht="28">
      <c r="A21" s="35" t="s">
        <v>121</v>
      </c>
      <c r="B21" s="35" t="s">
        <v>102</v>
      </c>
      <c r="C21" s="15">
        <f>206265/C7/C20*(C19/1000)</f>
        <v>9.6944550000000014</v>
      </c>
      <c r="D21" s="8"/>
      <c r="E21" s="8"/>
      <c r="F21" s="8" t="s">
        <v>103</v>
      </c>
      <c r="G21" s="8" t="s">
        <v>92</v>
      </c>
      <c r="H21" s="24" t="s">
        <v>132</v>
      </c>
      <c r="I21" s="24"/>
    </row>
    <row r="22" spans="1:9" ht="28">
      <c r="A22" s="37" t="s">
        <v>120</v>
      </c>
      <c r="B22" s="37" t="s">
        <v>157</v>
      </c>
      <c r="C22" s="15">
        <f>C12*(C19/1000)/C8*206265/60</f>
        <v>165.45203200000003</v>
      </c>
      <c r="D22" s="8"/>
      <c r="E22" s="8"/>
      <c r="F22" s="8" t="s">
        <v>90</v>
      </c>
      <c r="G22" s="8" t="s">
        <v>92</v>
      </c>
      <c r="H22" s="24" t="s">
        <v>154</v>
      </c>
      <c r="I22" s="24"/>
    </row>
    <row r="23" spans="1:9" ht="28">
      <c r="A23" s="37" t="s">
        <v>120</v>
      </c>
      <c r="B23" s="37" t="s">
        <v>158</v>
      </c>
      <c r="C23" s="15">
        <f>C13*(C19/1000)/C8*206265/60</f>
        <v>116.33346000000002</v>
      </c>
      <c r="D23" s="8"/>
      <c r="E23" s="8"/>
      <c r="F23" s="8" t="s">
        <v>90</v>
      </c>
      <c r="G23" s="8" t="s">
        <v>92</v>
      </c>
      <c r="H23" s="24" t="s">
        <v>154</v>
      </c>
      <c r="I23" s="24"/>
    </row>
    <row r="24" spans="1:9" ht="42">
      <c r="A24" s="37" t="s">
        <v>120</v>
      </c>
      <c r="B24" s="37" t="s">
        <v>82</v>
      </c>
      <c r="C24" s="15">
        <f>C21/C16/60</f>
        <v>1.6157425000000001</v>
      </c>
      <c r="D24" s="8"/>
      <c r="E24" s="8"/>
      <c r="F24" s="8" t="s">
        <v>30</v>
      </c>
      <c r="G24" s="8" t="s">
        <v>92</v>
      </c>
      <c r="H24" s="24" t="s">
        <v>115</v>
      </c>
      <c r="I24" s="24" t="s">
        <v>159</v>
      </c>
    </row>
    <row r="25" spans="1:9">
      <c r="A25" s="37" t="s">
        <v>120</v>
      </c>
      <c r="B25" s="37" t="s">
        <v>19</v>
      </c>
      <c r="C25" s="15">
        <f>C24/10</f>
        <v>0.16157425</v>
      </c>
      <c r="D25" s="8"/>
      <c r="E25" s="8"/>
      <c r="F25" s="8" t="s">
        <v>90</v>
      </c>
      <c r="G25" s="8" t="s">
        <v>92</v>
      </c>
      <c r="H25" s="24" t="s">
        <v>168</v>
      </c>
      <c r="I25" s="24" t="s">
        <v>167</v>
      </c>
    </row>
    <row r="26" spans="1:9" ht="42">
      <c r="A26" s="37" t="s">
        <v>120</v>
      </c>
      <c r="B26" s="37" t="s">
        <v>54</v>
      </c>
      <c r="C26" s="58">
        <f>C25*2</f>
        <v>0.32314850000000001</v>
      </c>
      <c r="D26" s="8"/>
      <c r="E26" s="8"/>
      <c r="F26" s="8" t="s">
        <v>30</v>
      </c>
      <c r="G26" s="8" t="s">
        <v>125</v>
      </c>
      <c r="H26" s="24" t="s">
        <v>123</v>
      </c>
      <c r="I26" s="24" t="s">
        <v>145</v>
      </c>
    </row>
    <row r="27" spans="1:9" ht="28">
      <c r="A27" s="5"/>
      <c r="B27" s="5" t="s">
        <v>68</v>
      </c>
      <c r="C27" s="12">
        <f>C28*C10/(C19*1000000)^2</f>
        <v>6434.0445738141134</v>
      </c>
      <c r="D27" s="5"/>
      <c r="E27" s="5"/>
      <c r="F27" s="5" t="s">
        <v>134</v>
      </c>
      <c r="G27" s="5" t="s">
        <v>92</v>
      </c>
      <c r="H27" s="6" t="s">
        <v>143</v>
      </c>
      <c r="I27" s="19"/>
    </row>
    <row r="28" spans="1:9" ht="28">
      <c r="A28" s="5"/>
      <c r="B28" s="5" t="s">
        <v>150</v>
      </c>
      <c r="C28" s="13">
        <v>3.553201115888844E+16</v>
      </c>
      <c r="D28" s="5"/>
      <c r="E28" s="5"/>
      <c r="F28" s="5" t="s">
        <v>59</v>
      </c>
      <c r="G28" s="5" t="s">
        <v>92</v>
      </c>
      <c r="H28" s="6" t="s">
        <v>166</v>
      </c>
      <c r="I28" s="6" t="s">
        <v>161</v>
      </c>
    </row>
  </sheetData>
  <mergeCells count="3">
    <mergeCell ref="A2:I2"/>
    <mergeCell ref="A5:I5"/>
    <mergeCell ref="A17:I17"/>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D39" sqref="D39"/>
    </sheetView>
  </sheetViews>
  <sheetFormatPr baseColWidth="10" defaultColWidth="8.83203125" defaultRowHeight="14" x14ac:dyDescent="0"/>
  <cols>
    <col min="1" max="1" width="20.1640625" bestFit="1" customWidth="1"/>
    <col min="2" max="2" width="38.83203125" bestFit="1" customWidth="1"/>
    <col min="3" max="3" width="11.5" bestFit="1" customWidth="1"/>
    <col min="4" max="4" width="10.83203125" bestFit="1" customWidth="1"/>
    <col min="5" max="5" width="11.5" bestFit="1" customWidth="1"/>
    <col min="6" max="6" width="13.5" bestFit="1" customWidth="1"/>
    <col min="7" max="7" width="20.1640625" bestFit="1" customWidth="1"/>
    <col min="8" max="8" width="28.5" customWidth="1"/>
    <col min="9" max="9" width="32.33203125" bestFit="1" customWidth="1"/>
  </cols>
  <sheetData>
    <row r="1" spans="1:9" ht="15">
      <c r="A1" s="49" t="s">
        <v>122</v>
      </c>
      <c r="B1" s="1" t="s">
        <v>1</v>
      </c>
      <c r="C1" s="1" t="s">
        <v>2</v>
      </c>
      <c r="D1" s="1" t="s">
        <v>3</v>
      </c>
      <c r="E1" s="1" t="s">
        <v>4</v>
      </c>
      <c r="F1" s="1" t="s">
        <v>5</v>
      </c>
      <c r="G1" s="1" t="s">
        <v>49</v>
      </c>
      <c r="H1" s="9" t="s">
        <v>6</v>
      </c>
      <c r="I1" s="10" t="s">
        <v>74</v>
      </c>
    </row>
    <row r="2" spans="1:9" ht="22.75" customHeight="1">
      <c r="A2" s="130" t="s">
        <v>162</v>
      </c>
      <c r="B2" s="131"/>
      <c r="C2" s="131"/>
      <c r="D2" s="131"/>
      <c r="E2" s="131"/>
      <c r="F2" s="131"/>
      <c r="G2" s="131"/>
      <c r="H2" s="131"/>
      <c r="I2" s="132"/>
    </row>
    <row r="3" spans="1:9" ht="28">
      <c r="A3" s="5"/>
      <c r="B3" s="5" t="s">
        <v>169</v>
      </c>
      <c r="C3" s="43" t="e">
        <f>C27*C18*C16/SQRT(C27*C18*C16+C15*C16+C14^2)</f>
        <v>#DIV/0!</v>
      </c>
      <c r="D3" s="5"/>
      <c r="E3" s="5"/>
      <c r="F3" s="5" t="s">
        <v>87</v>
      </c>
      <c r="G3" s="5" t="s">
        <v>163</v>
      </c>
      <c r="H3" s="6"/>
      <c r="I3" s="6" t="s">
        <v>160</v>
      </c>
    </row>
    <row r="4" spans="1:9">
      <c r="A4" s="5"/>
      <c r="B4" s="5" t="s">
        <v>170</v>
      </c>
      <c r="C4" s="14">
        <f>10*60</f>
        <v>600</v>
      </c>
      <c r="D4" s="5"/>
      <c r="E4" s="5"/>
      <c r="F4" s="5" t="s">
        <v>90</v>
      </c>
      <c r="G4" s="5" t="s">
        <v>163</v>
      </c>
      <c r="H4" s="6"/>
      <c r="I4" s="6" t="s">
        <v>97</v>
      </c>
    </row>
    <row r="5" spans="1:9" ht="27.5" customHeight="1">
      <c r="A5" s="130" t="s">
        <v>151</v>
      </c>
      <c r="B5" s="131"/>
      <c r="C5" s="131"/>
      <c r="D5" s="131"/>
      <c r="E5" s="131"/>
      <c r="F5" s="131"/>
      <c r="G5" s="131"/>
      <c r="H5" s="131"/>
      <c r="I5" s="132"/>
    </row>
    <row r="6" spans="1:9">
      <c r="A6" s="8"/>
      <c r="B6" s="8"/>
      <c r="C6" s="59"/>
      <c r="D6" s="8"/>
      <c r="E6" s="8"/>
      <c r="F6" s="8"/>
      <c r="G6" s="8"/>
      <c r="H6" s="24"/>
      <c r="I6" s="24"/>
    </row>
    <row r="7" spans="1:9">
      <c r="A7" s="8"/>
      <c r="B7" s="8"/>
      <c r="C7" s="23"/>
      <c r="D7" s="8"/>
      <c r="E7" s="8"/>
      <c r="F7" s="8"/>
      <c r="G7" s="54"/>
      <c r="H7" s="56"/>
      <c r="I7" s="24"/>
    </row>
    <row r="8" spans="1:9">
      <c r="A8" s="8"/>
      <c r="B8" s="8"/>
      <c r="C8" s="23"/>
      <c r="D8" s="8"/>
      <c r="E8" s="8"/>
      <c r="F8" s="8"/>
      <c r="G8" s="54"/>
      <c r="H8" s="24"/>
      <c r="I8" s="24"/>
    </row>
    <row r="9" spans="1:9">
      <c r="A9" s="8"/>
      <c r="B9" s="8"/>
      <c r="C9" s="23"/>
      <c r="D9" s="8"/>
      <c r="E9" s="8"/>
      <c r="F9" s="8"/>
      <c r="G9" s="24"/>
      <c r="H9" s="24"/>
      <c r="I9" s="24"/>
    </row>
    <row r="10" spans="1:9">
      <c r="A10" s="8"/>
      <c r="B10" s="8"/>
      <c r="C10" s="57"/>
      <c r="D10" s="8"/>
      <c r="E10" s="8"/>
      <c r="F10" s="8"/>
      <c r="G10" s="8"/>
      <c r="H10" s="24"/>
      <c r="I10" s="24"/>
    </row>
    <row r="11" spans="1:9">
      <c r="A11" s="8"/>
      <c r="B11" s="27"/>
      <c r="C11" s="22"/>
      <c r="D11" s="27"/>
      <c r="E11" s="27"/>
      <c r="F11" s="27"/>
      <c r="G11" s="27"/>
      <c r="H11" s="28"/>
      <c r="I11" s="28"/>
    </row>
    <row r="12" spans="1:9">
      <c r="A12" s="8"/>
      <c r="B12" s="8"/>
      <c r="C12" s="50"/>
      <c r="D12" s="8"/>
      <c r="E12" s="8"/>
      <c r="F12" s="8"/>
      <c r="G12" s="8"/>
      <c r="H12" s="56"/>
      <c r="I12" s="24"/>
    </row>
    <row r="13" spans="1:9">
      <c r="A13" s="8"/>
      <c r="B13" s="8"/>
      <c r="C13" s="50"/>
      <c r="D13" s="8"/>
      <c r="E13" s="8"/>
      <c r="F13" s="8"/>
      <c r="G13" s="8"/>
      <c r="H13" s="56"/>
      <c r="I13" s="24"/>
    </row>
    <row r="14" spans="1:9">
      <c r="A14" s="8"/>
      <c r="B14" s="25"/>
      <c r="C14" s="20"/>
      <c r="D14" s="25"/>
      <c r="E14" s="25"/>
      <c r="F14" s="25"/>
      <c r="G14" s="55"/>
      <c r="H14" s="26"/>
      <c r="I14" s="24"/>
    </row>
    <row r="15" spans="1:9">
      <c r="A15" s="8"/>
      <c r="B15" s="8"/>
      <c r="C15" s="20"/>
      <c r="D15" s="8"/>
      <c r="E15" s="8"/>
      <c r="F15" s="8"/>
      <c r="G15" s="54"/>
      <c r="H15" s="24"/>
      <c r="I15" s="24"/>
    </row>
    <row r="16" spans="1:9">
      <c r="A16" s="8"/>
      <c r="B16" s="8"/>
      <c r="C16" s="23"/>
      <c r="D16" s="8"/>
      <c r="E16" s="8"/>
      <c r="F16" s="8"/>
      <c r="G16" s="8"/>
      <c r="H16" s="56"/>
      <c r="I16" s="24"/>
    </row>
    <row r="17" spans="1:9" ht="27" customHeight="1">
      <c r="A17" s="130" t="s">
        <v>98</v>
      </c>
      <c r="B17" s="131"/>
      <c r="C17" s="131"/>
      <c r="D17" s="131"/>
      <c r="E17" s="131"/>
      <c r="F17" s="131"/>
      <c r="G17" s="131"/>
      <c r="H17" s="131"/>
      <c r="I17" s="132"/>
    </row>
    <row r="18" spans="1:9">
      <c r="A18" s="8"/>
      <c r="B18" s="8"/>
      <c r="C18" s="60"/>
      <c r="D18" s="8"/>
      <c r="E18" s="8"/>
      <c r="F18" s="8"/>
      <c r="G18" s="8"/>
      <c r="H18" s="56"/>
      <c r="I18" s="24"/>
    </row>
    <row r="19" spans="1:9">
      <c r="A19" s="8"/>
      <c r="B19" s="8"/>
      <c r="C19" s="61"/>
      <c r="D19" s="8"/>
      <c r="E19" s="8"/>
      <c r="F19" s="8"/>
      <c r="G19" s="54"/>
      <c r="H19" s="24"/>
      <c r="I19" s="24"/>
    </row>
    <row r="20" spans="1:9">
      <c r="A20" s="8"/>
      <c r="B20" s="8"/>
      <c r="C20" s="62"/>
      <c r="D20" s="8"/>
      <c r="E20" s="8"/>
      <c r="F20" s="8"/>
      <c r="G20" s="8"/>
      <c r="H20" s="24"/>
      <c r="I20" s="24"/>
    </row>
    <row r="21" spans="1:9">
      <c r="A21" s="8"/>
      <c r="B21" s="8"/>
      <c r="C21" s="62"/>
      <c r="D21" s="8"/>
      <c r="E21" s="8"/>
      <c r="F21" s="8"/>
      <c r="G21" s="8"/>
      <c r="H21" s="24"/>
      <c r="I21" s="24"/>
    </row>
    <row r="22" spans="1:9">
      <c r="A22" s="8"/>
      <c r="B22" s="8"/>
      <c r="C22" s="62"/>
      <c r="D22" s="8"/>
      <c r="E22" s="8"/>
      <c r="F22" s="8"/>
      <c r="G22" s="8"/>
      <c r="H22" s="24"/>
      <c r="I22" s="24"/>
    </row>
    <row r="23" spans="1:9">
      <c r="A23" s="8"/>
      <c r="B23" s="8"/>
      <c r="C23" s="62"/>
      <c r="D23" s="8"/>
      <c r="E23" s="8"/>
      <c r="F23" s="8"/>
      <c r="G23" s="8"/>
      <c r="H23" s="24"/>
      <c r="I23" s="24"/>
    </row>
    <row r="24" spans="1:9">
      <c r="A24" s="8"/>
      <c r="B24" s="8"/>
      <c r="C24" s="62"/>
      <c r="D24" s="8"/>
      <c r="E24" s="8"/>
      <c r="F24" s="8"/>
      <c r="G24" s="8"/>
      <c r="H24" s="24"/>
      <c r="I24" s="24"/>
    </row>
    <row r="25" spans="1:9">
      <c r="A25" s="8"/>
      <c r="B25" s="8"/>
      <c r="C25" s="62"/>
      <c r="D25" s="8"/>
      <c r="E25" s="8"/>
      <c r="F25" s="8"/>
      <c r="G25" s="8"/>
      <c r="H25" s="24"/>
      <c r="I25" s="24"/>
    </row>
    <row r="26" spans="1:9">
      <c r="A26" s="8"/>
      <c r="B26" s="8"/>
      <c r="C26" s="63"/>
      <c r="D26" s="8"/>
      <c r="E26" s="8"/>
      <c r="F26" s="8"/>
      <c r="G26" s="8"/>
      <c r="H26" s="24"/>
      <c r="I26" s="24"/>
    </row>
    <row r="27" spans="1:9">
      <c r="A27" s="8"/>
      <c r="B27" s="8"/>
      <c r="C27" s="64"/>
      <c r="D27" s="5"/>
      <c r="E27" s="5"/>
      <c r="F27" s="5"/>
      <c r="G27" s="5"/>
      <c r="H27" s="6"/>
      <c r="I27" s="19"/>
    </row>
    <row r="28" spans="1:9">
      <c r="A28" s="8"/>
      <c r="B28" s="8"/>
      <c r="C28" s="65"/>
      <c r="D28" s="5"/>
      <c r="E28" s="5"/>
      <c r="F28" s="5"/>
      <c r="G28" s="5"/>
      <c r="H28" s="6"/>
      <c r="I28" s="6"/>
    </row>
  </sheetData>
  <mergeCells count="3">
    <mergeCell ref="A2:I2"/>
    <mergeCell ref="A5:I5"/>
    <mergeCell ref="A17:I17"/>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workbookViewId="0">
      <selection activeCell="B19" sqref="B19"/>
    </sheetView>
  </sheetViews>
  <sheetFormatPr baseColWidth="10" defaultColWidth="8.83203125" defaultRowHeight="14" x14ac:dyDescent="0"/>
  <cols>
    <col min="1" max="1" width="20.1640625" style="2" bestFit="1" customWidth="1"/>
    <col min="2" max="2" width="38.83203125" style="2" bestFit="1" customWidth="1"/>
    <col min="3" max="3" width="16.1640625" style="2" bestFit="1" customWidth="1"/>
    <col min="4" max="4" width="15.83203125" style="2" customWidth="1"/>
    <col min="5" max="5" width="15.33203125" style="2" customWidth="1"/>
    <col min="6" max="6" width="13.5" style="2" bestFit="1" customWidth="1"/>
    <col min="7" max="7" width="19.83203125" style="2" bestFit="1" customWidth="1"/>
    <col min="8" max="8" width="26.1640625" style="7" bestFit="1" customWidth="1"/>
    <col min="9" max="9" width="31.1640625" style="7" customWidth="1"/>
    <col min="10" max="16384" width="8.83203125" style="2"/>
  </cols>
  <sheetData>
    <row r="1" spans="1:9" ht="15">
      <c r="A1" s="49" t="s">
        <v>122</v>
      </c>
      <c r="B1" s="1" t="s">
        <v>1</v>
      </c>
      <c r="C1" s="1" t="s">
        <v>2</v>
      </c>
      <c r="D1" s="1" t="s">
        <v>3</v>
      </c>
      <c r="E1" s="1" t="s">
        <v>4</v>
      </c>
      <c r="F1" s="1" t="s">
        <v>5</v>
      </c>
      <c r="G1" s="1" t="s">
        <v>49</v>
      </c>
      <c r="H1" s="9" t="s">
        <v>6</v>
      </c>
      <c r="I1" s="10" t="s">
        <v>74</v>
      </c>
    </row>
    <row r="2" spans="1:9">
      <c r="A2" s="136" t="s">
        <v>95</v>
      </c>
      <c r="B2" s="137"/>
      <c r="C2" s="137"/>
      <c r="D2" s="137"/>
      <c r="E2" s="137"/>
      <c r="F2" s="137"/>
      <c r="G2" s="137"/>
      <c r="H2" s="137"/>
      <c r="I2" s="138"/>
    </row>
    <row r="3" spans="1:9" ht="28">
      <c r="A3" s="5"/>
      <c r="B3" s="5" t="s">
        <v>62</v>
      </c>
      <c r="C3" s="43">
        <f>C9*C19*C25/SQRT(C9*C19*C25+C21*C25+C20^2)</f>
        <v>9.9994336626662879</v>
      </c>
      <c r="D3" s="5"/>
      <c r="E3" s="5"/>
      <c r="F3" s="5" t="s">
        <v>87</v>
      </c>
      <c r="G3" s="5" t="s">
        <v>50</v>
      </c>
      <c r="H3" s="6"/>
      <c r="I3" s="6" t="s">
        <v>133</v>
      </c>
    </row>
    <row r="4" spans="1:9">
      <c r="A4" s="5"/>
      <c r="B4" s="5" t="s">
        <v>96</v>
      </c>
      <c r="C4" s="14"/>
      <c r="D4" s="5"/>
      <c r="E4" s="5"/>
      <c r="F4" s="5" t="s">
        <v>106</v>
      </c>
      <c r="G4" s="5" t="s">
        <v>50</v>
      </c>
      <c r="H4" s="6"/>
      <c r="I4" s="6"/>
    </row>
    <row r="5" spans="1:9">
      <c r="A5" s="5"/>
      <c r="B5" s="5" t="s">
        <v>109</v>
      </c>
      <c r="C5" s="14">
        <f>10*60</f>
        <v>600</v>
      </c>
      <c r="D5" s="5"/>
      <c r="E5" s="5"/>
      <c r="F5" s="5" t="s">
        <v>90</v>
      </c>
      <c r="G5" s="5" t="s">
        <v>50</v>
      </c>
      <c r="H5" s="6"/>
      <c r="I5" s="6" t="s">
        <v>97</v>
      </c>
    </row>
    <row r="6" spans="1:9">
      <c r="A6" s="139" t="s">
        <v>147</v>
      </c>
      <c r="B6" s="140"/>
      <c r="C6" s="140"/>
      <c r="D6" s="140"/>
      <c r="E6" s="140"/>
      <c r="F6" s="140"/>
      <c r="G6" s="140"/>
      <c r="H6" s="140"/>
      <c r="I6" s="141"/>
    </row>
    <row r="7" spans="1:9">
      <c r="A7" s="5"/>
      <c r="B7" s="5" t="s">
        <v>70</v>
      </c>
      <c r="C7" s="14">
        <v>638</v>
      </c>
      <c r="D7" s="5"/>
      <c r="E7" s="5"/>
      <c r="F7" s="5" t="s">
        <v>27</v>
      </c>
      <c r="G7" s="5" t="s">
        <v>105</v>
      </c>
      <c r="H7" s="6"/>
      <c r="I7" s="6"/>
    </row>
    <row r="8" spans="1:9" ht="28">
      <c r="A8" s="5"/>
      <c r="B8" s="5" t="s">
        <v>107</v>
      </c>
      <c r="C8" s="13">
        <v>3560219833285.8779</v>
      </c>
      <c r="D8" s="5"/>
      <c r="E8" s="5"/>
      <c r="F8" s="5" t="s">
        <v>59</v>
      </c>
      <c r="G8" s="5" t="s">
        <v>92</v>
      </c>
      <c r="H8" s="6" t="s">
        <v>108</v>
      </c>
      <c r="I8" s="6" t="s">
        <v>149</v>
      </c>
    </row>
    <row r="9" spans="1:9" ht="28">
      <c r="A9" s="5"/>
      <c r="B9" s="5" t="s">
        <v>68</v>
      </c>
      <c r="C9" s="12">
        <v>19.662460608983523</v>
      </c>
      <c r="D9" s="5"/>
      <c r="E9" s="5"/>
      <c r="F9" s="5" t="s">
        <v>134</v>
      </c>
      <c r="G9" s="5" t="s">
        <v>92</v>
      </c>
      <c r="H9" s="6" t="s">
        <v>143</v>
      </c>
      <c r="I9" s="19" t="s">
        <v>142</v>
      </c>
    </row>
    <row r="10" spans="1:9">
      <c r="A10" s="37" t="s">
        <v>120</v>
      </c>
      <c r="B10" s="37" t="s">
        <v>110</v>
      </c>
      <c r="C10" s="15">
        <f>C5</f>
        <v>600</v>
      </c>
      <c r="D10" s="37"/>
      <c r="E10" s="37"/>
      <c r="F10" s="37" t="s">
        <v>90</v>
      </c>
      <c r="G10" s="37" t="s">
        <v>92</v>
      </c>
      <c r="H10" s="38" t="s">
        <v>111</v>
      </c>
      <c r="I10" s="38"/>
    </row>
    <row r="11" spans="1:9">
      <c r="A11" s="35" t="s">
        <v>121</v>
      </c>
      <c r="B11" s="35" t="s">
        <v>140</v>
      </c>
      <c r="C11" s="23"/>
      <c r="D11" s="35"/>
      <c r="E11" s="35"/>
      <c r="F11" s="35"/>
      <c r="G11" s="35"/>
      <c r="H11" s="35"/>
      <c r="I11" s="35" t="s">
        <v>135</v>
      </c>
    </row>
    <row r="12" spans="1:9">
      <c r="A12" s="46" t="s">
        <v>98</v>
      </c>
      <c r="B12" s="47"/>
      <c r="C12" s="47"/>
      <c r="D12" s="47"/>
      <c r="E12" s="47"/>
      <c r="F12" s="47"/>
      <c r="G12" s="47"/>
      <c r="H12" s="47"/>
      <c r="I12" s="48"/>
    </row>
    <row r="13" spans="1:9">
      <c r="A13" s="35" t="s">
        <v>121</v>
      </c>
      <c r="B13" s="35" t="s">
        <v>116</v>
      </c>
      <c r="C13" s="23">
        <v>12.7</v>
      </c>
      <c r="D13" s="35"/>
      <c r="E13" s="35"/>
      <c r="F13" s="35" t="s">
        <v>39</v>
      </c>
      <c r="G13" s="45" t="s">
        <v>92</v>
      </c>
      <c r="H13" s="36" t="s">
        <v>139</v>
      </c>
      <c r="I13" s="36" t="s">
        <v>135</v>
      </c>
    </row>
    <row r="14" spans="1:9">
      <c r="A14" s="35" t="s">
        <v>121</v>
      </c>
      <c r="B14" s="35" t="s">
        <v>118</v>
      </c>
      <c r="C14" s="23">
        <v>50</v>
      </c>
      <c r="D14" s="35"/>
      <c r="E14" s="35"/>
      <c r="F14" s="35" t="s">
        <v>39</v>
      </c>
      <c r="G14" s="40" t="s">
        <v>114</v>
      </c>
      <c r="H14" s="36"/>
      <c r="I14" s="36" t="s">
        <v>135</v>
      </c>
    </row>
    <row r="15" spans="1:9" ht="28">
      <c r="A15" s="35" t="s">
        <v>121</v>
      </c>
      <c r="B15" s="35" t="s">
        <v>117</v>
      </c>
      <c r="C15" s="15">
        <f>C14/C13</f>
        <v>3.9370078740157481</v>
      </c>
      <c r="D15" s="35"/>
      <c r="E15" s="35"/>
      <c r="F15" s="35" t="s">
        <v>39</v>
      </c>
      <c r="G15" s="35" t="s">
        <v>92</v>
      </c>
      <c r="H15" s="36" t="s">
        <v>130</v>
      </c>
      <c r="I15" s="36"/>
    </row>
    <row r="16" spans="1:9">
      <c r="A16" s="35" t="s">
        <v>121</v>
      </c>
      <c r="B16" s="35" t="s">
        <v>137</v>
      </c>
      <c r="C16" s="23">
        <v>4.7</v>
      </c>
      <c r="D16" s="35"/>
      <c r="E16" s="35"/>
      <c r="F16" s="35" t="s">
        <v>38</v>
      </c>
      <c r="G16" s="35" t="s">
        <v>125</v>
      </c>
      <c r="H16" s="36" t="s">
        <v>138</v>
      </c>
      <c r="I16" s="36" t="s">
        <v>135</v>
      </c>
    </row>
    <row r="17" spans="1:9" ht="42">
      <c r="A17" s="35" t="s">
        <v>121</v>
      </c>
      <c r="B17" s="35" t="s">
        <v>104</v>
      </c>
      <c r="C17" s="12">
        <f>C9/C8/(C22/1000000)^2</f>
        <v>1.0000583165326873</v>
      </c>
      <c r="D17" s="35"/>
      <c r="E17" s="35"/>
      <c r="F17" s="35" t="s">
        <v>86</v>
      </c>
      <c r="G17" s="35" t="s">
        <v>92</v>
      </c>
      <c r="H17" s="36" t="s">
        <v>146</v>
      </c>
      <c r="I17" s="36"/>
    </row>
    <row r="18" spans="1:9" ht="28">
      <c r="A18" s="29" t="s">
        <v>119</v>
      </c>
      <c r="B18" s="33" t="s">
        <v>100</v>
      </c>
      <c r="C18" s="22"/>
      <c r="D18" s="33"/>
      <c r="E18" s="33"/>
      <c r="F18" s="33" t="s">
        <v>126</v>
      </c>
      <c r="G18" s="42" t="s">
        <v>114</v>
      </c>
      <c r="H18" s="34" t="s">
        <v>129</v>
      </c>
      <c r="I18" s="34"/>
    </row>
    <row r="19" spans="1:9" ht="28">
      <c r="A19" s="29" t="s">
        <v>119</v>
      </c>
      <c r="B19" s="29" t="s">
        <v>56</v>
      </c>
      <c r="C19" s="16">
        <v>0.4</v>
      </c>
      <c r="D19" s="29"/>
      <c r="E19" s="29"/>
      <c r="F19" s="29" t="s">
        <v>86</v>
      </c>
      <c r="G19" s="29" t="s">
        <v>92</v>
      </c>
      <c r="H19" s="30" t="s">
        <v>127</v>
      </c>
      <c r="I19" s="30" t="s">
        <v>135</v>
      </c>
    </row>
    <row r="20" spans="1:9">
      <c r="A20" s="29" t="s">
        <v>119</v>
      </c>
      <c r="B20" s="31" t="s">
        <v>85</v>
      </c>
      <c r="C20" s="20">
        <v>20</v>
      </c>
      <c r="D20" s="31"/>
      <c r="E20" s="31"/>
      <c r="F20" s="31" t="s">
        <v>134</v>
      </c>
      <c r="G20" s="41" t="s">
        <v>114</v>
      </c>
      <c r="H20" s="32"/>
      <c r="I20" s="30" t="s">
        <v>135</v>
      </c>
    </row>
    <row r="21" spans="1:9">
      <c r="A21" s="29" t="s">
        <v>119</v>
      </c>
      <c r="B21" s="29" t="s">
        <v>112</v>
      </c>
      <c r="C21" s="20">
        <v>50</v>
      </c>
      <c r="D21" s="29"/>
      <c r="E21" s="29"/>
      <c r="F21" s="29" t="s">
        <v>113</v>
      </c>
      <c r="G21" s="39" t="s">
        <v>114</v>
      </c>
      <c r="H21" s="30"/>
      <c r="I21" s="30" t="s">
        <v>135</v>
      </c>
    </row>
    <row r="22" spans="1:9" ht="28">
      <c r="A22" s="29" t="s">
        <v>119</v>
      </c>
      <c r="B22" s="29" t="s">
        <v>131</v>
      </c>
      <c r="C22" s="16">
        <f>C16/2</f>
        <v>2.35</v>
      </c>
      <c r="D22" s="29"/>
      <c r="E22" s="29"/>
      <c r="F22" s="29" t="s">
        <v>38</v>
      </c>
      <c r="G22" s="44" t="s">
        <v>92</v>
      </c>
      <c r="H22" s="30" t="s">
        <v>136</v>
      </c>
      <c r="I22" s="30"/>
    </row>
    <row r="23" spans="1:9" ht="28">
      <c r="A23" s="29" t="s">
        <v>119</v>
      </c>
      <c r="B23" s="29" t="s">
        <v>102</v>
      </c>
      <c r="C23" s="15">
        <f>206265/C13/C15*(C22/1000)</f>
        <v>9.6944550000000014</v>
      </c>
      <c r="D23" s="29"/>
      <c r="E23" s="29"/>
      <c r="F23" s="29" t="s">
        <v>103</v>
      </c>
      <c r="G23" s="29" t="s">
        <v>92</v>
      </c>
      <c r="H23" s="30" t="s">
        <v>132</v>
      </c>
      <c r="I23" s="30"/>
    </row>
    <row r="24" spans="1:9">
      <c r="A24" s="29" t="s">
        <v>119</v>
      </c>
      <c r="B24" s="29" t="s">
        <v>99</v>
      </c>
      <c r="C24" s="50" t="s">
        <v>72</v>
      </c>
      <c r="D24" s="29"/>
      <c r="E24" s="29"/>
      <c r="F24" s="29" t="s">
        <v>73</v>
      </c>
      <c r="G24" s="29" t="s">
        <v>92</v>
      </c>
      <c r="H24" s="30" t="s">
        <v>128</v>
      </c>
      <c r="I24" s="30" t="s">
        <v>135</v>
      </c>
    </row>
    <row r="25" spans="1:9">
      <c r="A25" s="29" t="s">
        <v>119</v>
      </c>
      <c r="B25" s="29" t="s">
        <v>64</v>
      </c>
      <c r="C25" s="15">
        <v>100</v>
      </c>
      <c r="D25" s="29"/>
      <c r="E25" s="29"/>
      <c r="F25" s="29" t="s">
        <v>28</v>
      </c>
      <c r="G25" s="29" t="s">
        <v>92</v>
      </c>
      <c r="H25" s="30" t="s">
        <v>66</v>
      </c>
      <c r="I25" s="30" t="s">
        <v>135</v>
      </c>
    </row>
    <row r="26" spans="1:9" ht="56">
      <c r="A26" s="37" t="s">
        <v>120</v>
      </c>
      <c r="B26" s="37" t="s">
        <v>82</v>
      </c>
      <c r="C26" s="15">
        <f>C23/C25</f>
        <v>9.6944550000000018E-2</v>
      </c>
      <c r="D26" s="37"/>
      <c r="E26" s="37"/>
      <c r="F26" s="37" t="s">
        <v>30</v>
      </c>
      <c r="G26" s="37" t="s">
        <v>92</v>
      </c>
      <c r="H26" s="38" t="s">
        <v>115</v>
      </c>
      <c r="I26" s="38" t="s">
        <v>144</v>
      </c>
    </row>
    <row r="27" spans="1:9">
      <c r="A27" s="37" t="s">
        <v>120</v>
      </c>
      <c r="B27" s="37" t="s">
        <v>19</v>
      </c>
      <c r="C27" s="15">
        <f>C10/100</f>
        <v>6</v>
      </c>
      <c r="D27" s="37"/>
      <c r="E27" s="37"/>
      <c r="F27" s="37" t="s">
        <v>90</v>
      </c>
      <c r="G27" s="37" t="s">
        <v>92</v>
      </c>
      <c r="H27" s="38" t="s">
        <v>124</v>
      </c>
      <c r="I27" s="38" t="s">
        <v>141</v>
      </c>
    </row>
    <row r="28" spans="1:9" ht="42">
      <c r="A28" s="37" t="s">
        <v>120</v>
      </c>
      <c r="B28" s="37" t="s">
        <v>54</v>
      </c>
      <c r="C28" s="23">
        <f>C27*2</f>
        <v>12</v>
      </c>
      <c r="D28" s="37"/>
      <c r="E28" s="37"/>
      <c r="F28" s="37" t="s">
        <v>30</v>
      </c>
      <c r="G28" s="37" t="s">
        <v>125</v>
      </c>
      <c r="H28" s="38" t="s">
        <v>123</v>
      </c>
      <c r="I28" s="38" t="s">
        <v>145</v>
      </c>
    </row>
    <row r="29" spans="1:9">
      <c r="A29" s="133" t="s">
        <v>101</v>
      </c>
      <c r="B29" s="134"/>
      <c r="C29" s="134"/>
      <c r="D29" s="134"/>
      <c r="E29" s="134"/>
      <c r="F29" s="134"/>
      <c r="G29" s="134"/>
      <c r="H29" s="134"/>
      <c r="I29" s="135"/>
    </row>
    <row r="30" spans="1:9" ht="42">
      <c r="A30" s="5"/>
      <c r="B30" s="5" t="s">
        <v>23</v>
      </c>
      <c r="C30" s="8">
        <f>10*60</f>
        <v>600</v>
      </c>
      <c r="D30" s="5"/>
      <c r="E30" s="5"/>
      <c r="F30" s="5" t="s">
        <v>28</v>
      </c>
      <c r="G30" s="5" t="s">
        <v>50</v>
      </c>
      <c r="H30" s="6" t="s">
        <v>33</v>
      </c>
      <c r="I30" s="6"/>
    </row>
    <row r="31" spans="1:9">
      <c r="A31" s="5"/>
      <c r="B31" s="5" t="s">
        <v>26</v>
      </c>
      <c r="C31" s="8">
        <v>20</v>
      </c>
      <c r="D31" s="5"/>
      <c r="E31" s="5"/>
      <c r="F31" s="5" t="s">
        <v>40</v>
      </c>
      <c r="G31" s="5" t="s">
        <v>50</v>
      </c>
      <c r="H31" s="6"/>
      <c r="I31" s="6"/>
    </row>
    <row r="32" spans="1:9" ht="28">
      <c r="A32" s="5"/>
      <c r="B32" s="5" t="s">
        <v>21</v>
      </c>
      <c r="C32" s="8">
        <f>C39/10</f>
        <v>0.5</v>
      </c>
      <c r="D32" s="5"/>
      <c r="E32" s="5"/>
      <c r="F32" s="5" t="s">
        <v>27</v>
      </c>
      <c r="G32" s="5" t="s">
        <v>53</v>
      </c>
      <c r="H32" s="6" t="s">
        <v>47</v>
      </c>
      <c r="I32" s="6"/>
    </row>
    <row r="33" spans="1:9" ht="42">
      <c r="A33" s="5"/>
      <c r="B33" s="5" t="s">
        <v>31</v>
      </c>
      <c r="C33" s="8">
        <f>C30/2</f>
        <v>300</v>
      </c>
      <c r="D33" s="5"/>
      <c r="E33" s="5"/>
      <c r="F33" s="5" t="s">
        <v>28</v>
      </c>
      <c r="G33" s="5" t="s">
        <v>53</v>
      </c>
      <c r="H33" s="6" t="s">
        <v>32</v>
      </c>
      <c r="I33" s="6"/>
    </row>
    <row r="34" spans="1:9" ht="42">
      <c r="A34" s="5"/>
      <c r="B34" s="5" t="s">
        <v>25</v>
      </c>
      <c r="C34" s="8">
        <f>C30/C31</f>
        <v>30</v>
      </c>
      <c r="D34" s="5"/>
      <c r="E34" s="5"/>
      <c r="F34" s="5" t="s">
        <v>28</v>
      </c>
      <c r="G34" s="5" t="s">
        <v>53</v>
      </c>
      <c r="H34" s="6" t="s">
        <v>65</v>
      </c>
      <c r="I34" s="6"/>
    </row>
    <row r="35" spans="1:9">
      <c r="A35" s="5"/>
      <c r="B35" s="5" t="s">
        <v>35</v>
      </c>
      <c r="C35" s="8"/>
      <c r="D35" s="5"/>
      <c r="E35" s="5"/>
      <c r="F35" s="5" t="s">
        <v>39</v>
      </c>
      <c r="G35" s="5" t="s">
        <v>50</v>
      </c>
      <c r="H35" s="6"/>
      <c r="I35" s="6"/>
    </row>
    <row r="36" spans="1:9" ht="42">
      <c r="A36" s="5"/>
      <c r="B36" s="5" t="s">
        <v>36</v>
      </c>
      <c r="C36" s="8"/>
      <c r="D36" s="5"/>
      <c r="E36" s="5"/>
      <c r="F36" s="5" t="s">
        <v>40</v>
      </c>
      <c r="G36" s="5" t="s">
        <v>50</v>
      </c>
      <c r="H36" s="6"/>
      <c r="I36" s="6" t="s">
        <v>75</v>
      </c>
    </row>
    <row r="37" spans="1:9" ht="28">
      <c r="A37" s="5"/>
      <c r="B37" s="5" t="s">
        <v>43</v>
      </c>
      <c r="C37" s="11"/>
      <c r="D37" s="5"/>
      <c r="E37" s="5"/>
      <c r="F37" s="5" t="s">
        <v>29</v>
      </c>
      <c r="G37" s="5" t="s">
        <v>53</v>
      </c>
      <c r="H37" s="6" t="s">
        <v>44</v>
      </c>
      <c r="I37" s="6"/>
    </row>
    <row r="38" spans="1:9" ht="28">
      <c r="A38" s="5"/>
      <c r="B38" s="5" t="s">
        <v>37</v>
      </c>
      <c r="C38" s="8"/>
      <c r="D38" s="5"/>
      <c r="E38" s="5"/>
      <c r="F38" s="5" t="s">
        <v>38</v>
      </c>
      <c r="G38" s="5" t="s">
        <v>53</v>
      </c>
      <c r="H38" s="6" t="s">
        <v>42</v>
      </c>
      <c r="I38" s="6"/>
    </row>
    <row r="39" spans="1:9" ht="28">
      <c r="A39" s="5"/>
      <c r="B39" s="5" t="s">
        <v>22</v>
      </c>
      <c r="C39" s="15">
        <v>5</v>
      </c>
      <c r="D39" s="5">
        <v>1</v>
      </c>
      <c r="E39" s="5"/>
      <c r="F39" s="5" t="s">
        <v>27</v>
      </c>
      <c r="G39" s="5" t="s">
        <v>92</v>
      </c>
      <c r="H39" s="6" t="s">
        <v>48</v>
      </c>
      <c r="I39" s="6"/>
    </row>
    <row r="40" spans="1:9" ht="42">
      <c r="A40" s="5"/>
      <c r="B40" s="3" t="s">
        <v>148</v>
      </c>
      <c r="C40" s="51">
        <f>C9/C25/((C22^2)/10000000/10000000)</f>
        <v>3560427452962.1582</v>
      </c>
      <c r="D40" s="3"/>
      <c r="E40" s="3"/>
      <c r="F40" s="3" t="s">
        <v>59</v>
      </c>
      <c r="G40" s="3" t="s">
        <v>92</v>
      </c>
      <c r="H40" s="4" t="s">
        <v>61</v>
      </c>
      <c r="I40" s="4"/>
    </row>
    <row r="41" spans="1:9">
      <c r="B41" s="17"/>
      <c r="C41" s="17"/>
      <c r="D41" s="17"/>
      <c r="E41" s="17"/>
      <c r="F41" s="17"/>
      <c r="G41" s="17"/>
      <c r="H41" s="18"/>
      <c r="I41" s="18"/>
    </row>
    <row r="42" spans="1:9">
      <c r="B42" s="52"/>
      <c r="C42" s="52"/>
      <c r="D42" s="52"/>
      <c r="E42" s="52"/>
      <c r="F42" s="52"/>
      <c r="G42" s="52"/>
      <c r="H42" s="53"/>
      <c r="I42" s="53"/>
    </row>
    <row r="43" spans="1:9">
      <c r="B43" s="52"/>
      <c r="C43" s="52"/>
      <c r="D43" s="52"/>
      <c r="E43" s="52"/>
      <c r="F43" s="52"/>
      <c r="G43" s="52"/>
      <c r="H43" s="53"/>
      <c r="I43" s="53"/>
    </row>
    <row r="44" spans="1:9">
      <c r="B44" s="52"/>
      <c r="C44" s="52"/>
      <c r="D44" s="52"/>
      <c r="E44" s="52"/>
      <c r="F44" s="52"/>
      <c r="G44" s="52"/>
      <c r="H44" s="53"/>
      <c r="I44" s="53"/>
    </row>
  </sheetData>
  <mergeCells count="3">
    <mergeCell ref="A29:I29"/>
    <mergeCell ref="A2:I2"/>
    <mergeCell ref="A6:I6"/>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B17" sqref="B17"/>
    </sheetView>
  </sheetViews>
  <sheetFormatPr baseColWidth="10" defaultColWidth="8.83203125" defaultRowHeight="14" x14ac:dyDescent="0"/>
  <cols>
    <col min="1" max="1" width="38.83203125" style="2" bestFit="1" customWidth="1"/>
    <col min="2" max="2" width="13.5" style="2" bestFit="1" customWidth="1"/>
    <col min="3" max="3" width="19.83203125" style="2" bestFit="1" customWidth="1"/>
    <col min="4" max="4" width="26.1640625" style="7" bestFit="1" customWidth="1"/>
    <col min="5" max="5" width="26.1640625" style="7" customWidth="1"/>
    <col min="6" max="16384" width="8.83203125" style="2"/>
  </cols>
  <sheetData>
    <row r="1" spans="1:5" ht="15">
      <c r="A1" s="1" t="s">
        <v>1</v>
      </c>
      <c r="B1" s="1" t="s">
        <v>5</v>
      </c>
      <c r="C1" s="1" t="s">
        <v>49</v>
      </c>
      <c r="D1" s="9" t="s">
        <v>6</v>
      </c>
      <c r="E1" s="10" t="s">
        <v>74</v>
      </c>
    </row>
    <row r="2" spans="1:5" ht="28.75" customHeight="1">
      <c r="A2" s="130" t="s">
        <v>76</v>
      </c>
      <c r="B2" s="131"/>
      <c r="C2" s="131"/>
      <c r="D2" s="131"/>
      <c r="E2" s="132"/>
    </row>
    <row r="3" spans="1:5">
      <c r="A3" s="5" t="s">
        <v>62</v>
      </c>
      <c r="B3" s="5" t="s">
        <v>87</v>
      </c>
      <c r="C3" s="5" t="s">
        <v>50</v>
      </c>
      <c r="D3" s="6" t="s">
        <v>63</v>
      </c>
      <c r="E3" s="6"/>
    </row>
    <row r="4" spans="1:5" ht="28">
      <c r="A4" s="5" t="s">
        <v>56</v>
      </c>
      <c r="B4" s="5" t="s">
        <v>86</v>
      </c>
      <c r="C4" s="5" t="s">
        <v>50</v>
      </c>
      <c r="D4" s="6" t="s">
        <v>57</v>
      </c>
      <c r="E4" s="6"/>
    </row>
    <row r="5" spans="1:5">
      <c r="A5" s="3" t="s">
        <v>85</v>
      </c>
      <c r="B5" s="3" t="s">
        <v>88</v>
      </c>
      <c r="C5" s="3" t="s">
        <v>50</v>
      </c>
      <c r="D5" s="4"/>
      <c r="E5" s="6"/>
    </row>
    <row r="6" spans="1:5" ht="28">
      <c r="A6" s="5" t="s">
        <v>68</v>
      </c>
      <c r="B6" s="5" t="s">
        <v>40</v>
      </c>
      <c r="C6" s="5" t="s">
        <v>92</v>
      </c>
      <c r="D6" s="6" t="s">
        <v>67</v>
      </c>
      <c r="E6" s="6"/>
    </row>
    <row r="7" spans="1:5" ht="28">
      <c r="A7" s="5" t="s">
        <v>91</v>
      </c>
      <c r="B7" s="5"/>
      <c r="C7" s="5" t="s">
        <v>93</v>
      </c>
      <c r="D7" s="6" t="s">
        <v>69</v>
      </c>
      <c r="E7" s="6"/>
    </row>
    <row r="8" spans="1:5" ht="42">
      <c r="A8" s="5" t="s">
        <v>24</v>
      </c>
      <c r="B8" s="5" t="s">
        <v>59</v>
      </c>
      <c r="C8" s="5" t="s">
        <v>94</v>
      </c>
      <c r="D8" s="6" t="s">
        <v>61</v>
      </c>
      <c r="E8" s="6"/>
    </row>
    <row r="9" spans="1:5">
      <c r="A9" s="5" t="s">
        <v>64</v>
      </c>
      <c r="B9" s="5" t="s">
        <v>28</v>
      </c>
      <c r="C9" s="5" t="s">
        <v>53</v>
      </c>
      <c r="D9" s="6" t="s">
        <v>66</v>
      </c>
      <c r="E9" s="6"/>
    </row>
    <row r="10" spans="1:5">
      <c r="A10" s="3" t="s">
        <v>70</v>
      </c>
      <c r="B10" s="3" t="s">
        <v>27</v>
      </c>
      <c r="C10" s="3" t="s">
        <v>52</v>
      </c>
      <c r="D10" s="4"/>
      <c r="E10" s="6"/>
    </row>
    <row r="11" spans="1:5">
      <c r="A11" s="5" t="s">
        <v>19</v>
      </c>
      <c r="B11" s="5" t="s">
        <v>90</v>
      </c>
      <c r="C11" s="5" t="s">
        <v>52</v>
      </c>
      <c r="D11" s="6"/>
      <c r="E11" s="6"/>
    </row>
    <row r="12" spans="1:5">
      <c r="A12" s="5" t="s">
        <v>89</v>
      </c>
      <c r="B12" s="5" t="s">
        <v>30</v>
      </c>
      <c r="C12" s="5" t="s">
        <v>52</v>
      </c>
      <c r="D12" s="6"/>
      <c r="E12" s="6"/>
    </row>
    <row r="13" spans="1:5">
      <c r="A13" s="5" t="s">
        <v>82</v>
      </c>
      <c r="B13" s="5" t="s">
        <v>30</v>
      </c>
      <c r="C13" s="5"/>
      <c r="D13" s="6"/>
      <c r="E13" s="6"/>
    </row>
    <row r="14" spans="1:5" ht="28">
      <c r="A14" s="5" t="s">
        <v>22</v>
      </c>
      <c r="B14" s="5" t="s">
        <v>27</v>
      </c>
      <c r="C14" s="5" t="s">
        <v>52</v>
      </c>
      <c r="D14" s="6" t="s">
        <v>48</v>
      </c>
      <c r="E14" s="6"/>
    </row>
    <row r="15" spans="1:5" ht="28.75" customHeight="1">
      <c r="A15" s="130" t="s">
        <v>77</v>
      </c>
      <c r="B15" s="131"/>
      <c r="C15" s="131"/>
      <c r="D15" s="131"/>
      <c r="E15" s="132"/>
    </row>
    <row r="16" spans="1:5" ht="28">
      <c r="A16" s="5" t="s">
        <v>54</v>
      </c>
      <c r="B16" s="5" t="s">
        <v>30</v>
      </c>
      <c r="C16" s="5" t="s">
        <v>53</v>
      </c>
      <c r="D16" s="6" t="s">
        <v>45</v>
      </c>
      <c r="E16" s="6"/>
    </row>
    <row r="17" spans="1:5" ht="56">
      <c r="A17" s="5" t="s">
        <v>82</v>
      </c>
      <c r="B17" s="5" t="s">
        <v>30</v>
      </c>
      <c r="C17" s="5" t="s">
        <v>50</v>
      </c>
      <c r="D17" s="6" t="s">
        <v>83</v>
      </c>
      <c r="E17" s="6" t="s">
        <v>84</v>
      </c>
    </row>
    <row r="18" spans="1:5" ht="42">
      <c r="A18" s="5" t="s">
        <v>23</v>
      </c>
      <c r="B18" s="5" t="s">
        <v>28</v>
      </c>
      <c r="C18" s="5" t="s">
        <v>50</v>
      </c>
      <c r="D18" s="6" t="s">
        <v>33</v>
      </c>
      <c r="E18" s="6"/>
    </row>
    <row r="19" spans="1:5" ht="28.75" customHeight="1">
      <c r="A19" s="130" t="s">
        <v>78</v>
      </c>
      <c r="B19" s="131"/>
      <c r="C19" s="131"/>
      <c r="D19" s="131"/>
      <c r="E19" s="132"/>
    </row>
    <row r="20" spans="1:5">
      <c r="A20" s="5" t="s">
        <v>20</v>
      </c>
      <c r="B20" s="5" t="s">
        <v>29</v>
      </c>
      <c r="C20" s="5" t="s">
        <v>50</v>
      </c>
      <c r="D20" s="6" t="s">
        <v>51</v>
      </c>
      <c r="E20" s="6"/>
    </row>
    <row r="21" spans="1:5">
      <c r="A21" s="5" t="s">
        <v>34</v>
      </c>
      <c r="B21" s="5" t="s">
        <v>41</v>
      </c>
      <c r="C21" s="5" t="s">
        <v>50</v>
      </c>
      <c r="D21" s="6" t="s">
        <v>51</v>
      </c>
      <c r="E21" s="6"/>
    </row>
    <row r="22" spans="1:5">
      <c r="A22" s="5" t="s">
        <v>46</v>
      </c>
      <c r="B22" s="5" t="s">
        <v>41</v>
      </c>
      <c r="C22" s="5" t="s">
        <v>50</v>
      </c>
      <c r="D22" s="6" t="s">
        <v>51</v>
      </c>
      <c r="E22" s="6"/>
    </row>
    <row r="23" spans="1:5" ht="28.75" customHeight="1">
      <c r="A23" s="130" t="s">
        <v>79</v>
      </c>
      <c r="B23" s="131"/>
      <c r="C23" s="131"/>
      <c r="D23" s="131"/>
      <c r="E23" s="132"/>
    </row>
    <row r="24" spans="1:5">
      <c r="A24" s="5" t="s">
        <v>26</v>
      </c>
      <c r="B24" s="5" t="s">
        <v>40</v>
      </c>
      <c r="C24" s="5" t="s">
        <v>50</v>
      </c>
      <c r="D24" s="6"/>
      <c r="E24" s="6"/>
    </row>
    <row r="25" spans="1:5" ht="28">
      <c r="A25" s="5" t="s">
        <v>21</v>
      </c>
      <c r="B25" s="5" t="s">
        <v>27</v>
      </c>
      <c r="C25" s="5" t="s">
        <v>53</v>
      </c>
      <c r="D25" s="6" t="s">
        <v>47</v>
      </c>
      <c r="E25" s="6"/>
    </row>
    <row r="26" spans="1:5" ht="42">
      <c r="A26" s="5" t="s">
        <v>31</v>
      </c>
      <c r="B26" s="5" t="s">
        <v>28</v>
      </c>
      <c r="C26" s="5" t="s">
        <v>53</v>
      </c>
      <c r="D26" s="6" t="s">
        <v>32</v>
      </c>
      <c r="E26" s="6"/>
    </row>
    <row r="27" spans="1:5" ht="42">
      <c r="A27" s="5" t="s">
        <v>25</v>
      </c>
      <c r="B27" s="5" t="s">
        <v>28</v>
      </c>
      <c r="C27" s="5" t="s">
        <v>53</v>
      </c>
      <c r="D27" s="6" t="s">
        <v>65</v>
      </c>
      <c r="E27" s="6"/>
    </row>
    <row r="28" spans="1:5" ht="28.75" customHeight="1">
      <c r="A28" s="130" t="s">
        <v>80</v>
      </c>
      <c r="B28" s="131"/>
      <c r="C28" s="131"/>
      <c r="D28" s="131"/>
      <c r="E28" s="132"/>
    </row>
    <row r="29" spans="1:5">
      <c r="A29" s="5" t="s">
        <v>71</v>
      </c>
      <c r="B29" s="5" t="s">
        <v>73</v>
      </c>
      <c r="C29" s="5" t="s">
        <v>50</v>
      </c>
      <c r="D29" s="6" t="s">
        <v>58</v>
      </c>
      <c r="E29" s="6"/>
    </row>
    <row r="30" spans="1:5">
      <c r="A30" s="5" t="s">
        <v>55</v>
      </c>
      <c r="B30" s="5" t="s">
        <v>60</v>
      </c>
      <c r="C30" s="5" t="s">
        <v>50</v>
      </c>
      <c r="D30" s="6" t="s">
        <v>58</v>
      </c>
      <c r="E30" s="6"/>
    </row>
    <row r="31" spans="1:5" ht="28.75" customHeight="1">
      <c r="A31" s="130" t="s">
        <v>81</v>
      </c>
      <c r="B31" s="131"/>
      <c r="C31" s="131"/>
      <c r="D31" s="131"/>
      <c r="E31" s="132"/>
    </row>
    <row r="32" spans="1:5">
      <c r="A32" s="5" t="s">
        <v>35</v>
      </c>
      <c r="B32" s="5" t="s">
        <v>39</v>
      </c>
      <c r="C32" s="5" t="s">
        <v>50</v>
      </c>
      <c r="D32" s="6"/>
      <c r="E32" s="6"/>
    </row>
    <row r="33" spans="1:5" ht="42">
      <c r="A33" s="5" t="s">
        <v>36</v>
      </c>
      <c r="B33" s="5" t="s">
        <v>40</v>
      </c>
      <c r="C33" s="5" t="s">
        <v>50</v>
      </c>
      <c r="D33" s="6"/>
      <c r="E33" s="6" t="s">
        <v>75</v>
      </c>
    </row>
    <row r="34" spans="1:5" ht="28">
      <c r="A34" s="5" t="s">
        <v>43</v>
      </c>
      <c r="B34" s="5" t="s">
        <v>29</v>
      </c>
      <c r="C34" s="5" t="s">
        <v>53</v>
      </c>
      <c r="D34" s="6" t="s">
        <v>44</v>
      </c>
      <c r="E34" s="6"/>
    </row>
    <row r="35" spans="1:5" ht="28">
      <c r="A35" s="5" t="s">
        <v>37</v>
      </c>
      <c r="B35" s="5" t="s">
        <v>38</v>
      </c>
      <c r="C35" s="5" t="s">
        <v>53</v>
      </c>
      <c r="D35" s="6" t="s">
        <v>42</v>
      </c>
      <c r="E35" s="6"/>
    </row>
    <row r="36" spans="1:5">
      <c r="A36" s="5"/>
      <c r="B36" s="5"/>
      <c r="C36" s="5"/>
      <c r="D36" s="6"/>
      <c r="E36" s="6"/>
    </row>
    <row r="37" spans="1:5">
      <c r="A37" s="5"/>
      <c r="B37" s="5"/>
      <c r="C37" s="5"/>
      <c r="D37" s="6"/>
      <c r="E37" s="6"/>
    </row>
    <row r="38" spans="1:5">
      <c r="A38" s="5"/>
      <c r="B38" s="5"/>
      <c r="C38" s="5"/>
      <c r="D38" s="6"/>
      <c r="E38" s="6"/>
    </row>
    <row r="39" spans="1:5">
      <c r="A39" s="5"/>
      <c r="B39" s="5"/>
      <c r="C39" s="5"/>
      <c r="D39" s="6"/>
      <c r="E39" s="6"/>
    </row>
    <row r="40" spans="1:5">
      <c r="A40" s="5"/>
      <c r="B40" s="5"/>
      <c r="C40" s="5"/>
      <c r="D40" s="6"/>
      <c r="E40" s="6"/>
    </row>
  </sheetData>
  <mergeCells count="6">
    <mergeCell ref="A2:E2"/>
    <mergeCell ref="A28:E28"/>
    <mergeCell ref="A31:E31"/>
    <mergeCell ref="A15:E15"/>
    <mergeCell ref="A19:E19"/>
    <mergeCell ref="A23:E2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B1" sqref="B1"/>
    </sheetView>
  </sheetViews>
  <sheetFormatPr baseColWidth="10" defaultRowHeight="14" x14ac:dyDescent="0"/>
  <cols>
    <col min="4" max="4" width="26.33203125" customWidth="1"/>
    <col min="5" max="5" width="13.6640625" customWidth="1"/>
    <col min="6" max="6" width="20.6640625" customWidth="1"/>
    <col min="7" max="7" width="16.5" customWidth="1"/>
    <col min="8" max="8" width="20.5" style="105" customWidth="1"/>
  </cols>
  <sheetData>
    <row r="1" spans="1:8" s="121" customFormat="1" ht="15">
      <c r="B1" s="129" t="s">
        <v>372</v>
      </c>
      <c r="H1" s="122"/>
    </row>
    <row r="2" spans="1:8" ht="15" thickBot="1">
      <c r="A2" s="66"/>
      <c r="B2" s="66"/>
      <c r="C2" s="66"/>
      <c r="D2" s="66"/>
      <c r="E2" s="66"/>
      <c r="F2" s="66"/>
      <c r="G2" s="66"/>
      <c r="H2" s="66"/>
    </row>
    <row r="3" spans="1:8" s="66" customFormat="1" ht="34" customHeight="1" thickBot="1">
      <c r="B3" s="101" t="s">
        <v>306</v>
      </c>
      <c r="C3" s="102" t="s">
        <v>307</v>
      </c>
      <c r="D3" s="103" t="s">
        <v>308</v>
      </c>
      <c r="E3" s="102" t="s">
        <v>309</v>
      </c>
      <c r="F3" s="104" t="s">
        <v>327</v>
      </c>
      <c r="G3" s="104" t="s">
        <v>328</v>
      </c>
      <c r="H3" s="104" t="s">
        <v>310</v>
      </c>
    </row>
    <row r="4" spans="1:8" ht="28">
      <c r="A4" s="106" t="s">
        <v>183</v>
      </c>
      <c r="B4" s="92">
        <v>3</v>
      </c>
      <c r="C4" s="93" t="s">
        <v>184</v>
      </c>
      <c r="D4" s="93" t="s">
        <v>185</v>
      </c>
      <c r="E4" s="98" t="s">
        <v>186</v>
      </c>
      <c r="F4" s="107" t="s">
        <v>187</v>
      </c>
      <c r="G4" s="107"/>
      <c r="H4" s="108"/>
    </row>
    <row r="5" spans="1:8" ht="24">
      <c r="A5" s="66"/>
      <c r="B5" s="92">
        <v>3</v>
      </c>
      <c r="C5" s="93" t="s">
        <v>188</v>
      </c>
      <c r="D5" s="93" t="s">
        <v>189</v>
      </c>
      <c r="E5" s="98" t="s">
        <v>190</v>
      </c>
      <c r="F5" s="107" t="s">
        <v>191</v>
      </c>
      <c r="G5" s="107"/>
      <c r="H5" s="108"/>
    </row>
    <row r="6" spans="1:8" ht="24">
      <c r="A6" s="109"/>
      <c r="B6" s="92">
        <v>3</v>
      </c>
      <c r="C6" s="93" t="s">
        <v>192</v>
      </c>
      <c r="D6" s="93" t="s">
        <v>193</v>
      </c>
      <c r="E6" s="98" t="s">
        <v>194</v>
      </c>
      <c r="F6" s="107" t="s">
        <v>195</v>
      </c>
      <c r="G6" s="107"/>
      <c r="H6" s="108"/>
    </row>
    <row r="7" spans="1:8">
      <c r="A7" s="109"/>
      <c r="B7" s="92">
        <v>3</v>
      </c>
      <c r="C7" s="93" t="s">
        <v>196</v>
      </c>
      <c r="D7" s="93" t="s">
        <v>197</v>
      </c>
      <c r="E7" s="98" t="s">
        <v>198</v>
      </c>
      <c r="F7" s="107" t="s">
        <v>195</v>
      </c>
      <c r="G7" s="108"/>
      <c r="H7" s="108"/>
    </row>
    <row r="8" spans="1:8">
      <c r="A8" s="109"/>
      <c r="B8" s="92">
        <v>3</v>
      </c>
      <c r="C8" s="93" t="s">
        <v>200</v>
      </c>
      <c r="D8" s="93" t="s">
        <v>201</v>
      </c>
      <c r="E8" s="98" t="s">
        <v>198</v>
      </c>
      <c r="F8" s="107" t="s">
        <v>195</v>
      </c>
      <c r="G8" s="108"/>
      <c r="H8" s="108"/>
    </row>
    <row r="9" spans="1:8" ht="24">
      <c r="A9" s="109"/>
      <c r="B9" s="92">
        <v>3</v>
      </c>
      <c r="C9" s="93" t="s">
        <v>202</v>
      </c>
      <c r="D9" s="93" t="s">
        <v>203</v>
      </c>
      <c r="E9" s="98" t="s">
        <v>204</v>
      </c>
      <c r="F9" s="107" t="s">
        <v>195</v>
      </c>
      <c r="G9" s="108"/>
      <c r="H9" s="108"/>
    </row>
    <row r="10" spans="1:8" ht="24">
      <c r="A10" s="109"/>
      <c r="B10" s="92">
        <v>3</v>
      </c>
      <c r="C10" s="93" t="s">
        <v>205</v>
      </c>
      <c r="D10" s="94" t="s">
        <v>206</v>
      </c>
      <c r="E10" s="98" t="s">
        <v>207</v>
      </c>
      <c r="F10" s="107" t="s">
        <v>195</v>
      </c>
      <c r="G10" s="108"/>
      <c r="H10" s="108"/>
    </row>
    <row r="11" spans="1:8">
      <c r="A11" s="109"/>
      <c r="B11" s="92"/>
      <c r="C11" s="93"/>
      <c r="D11" s="93"/>
      <c r="E11" s="98"/>
      <c r="F11" s="108"/>
      <c r="G11" s="108"/>
      <c r="H11" s="108"/>
    </row>
    <row r="12" spans="1:8">
      <c r="A12" s="110" t="s">
        <v>208</v>
      </c>
      <c r="B12" s="92">
        <v>3</v>
      </c>
      <c r="C12" s="93" t="s">
        <v>209</v>
      </c>
      <c r="D12" s="93" t="s">
        <v>210</v>
      </c>
      <c r="E12" s="98" t="s">
        <v>211</v>
      </c>
      <c r="F12" s="108" t="s">
        <v>199</v>
      </c>
      <c r="G12" s="108"/>
      <c r="H12" s="108"/>
    </row>
    <row r="13" spans="1:8">
      <c r="A13" s="109"/>
      <c r="B13" s="92">
        <v>3</v>
      </c>
      <c r="C13" s="93" t="s">
        <v>212</v>
      </c>
      <c r="D13" s="93" t="s">
        <v>213</v>
      </c>
      <c r="E13" s="98" t="s">
        <v>211</v>
      </c>
      <c r="F13" s="108" t="s">
        <v>199</v>
      </c>
      <c r="G13" s="108"/>
      <c r="H13" s="108"/>
    </row>
    <row r="14" spans="1:8" ht="24">
      <c r="A14" s="109"/>
      <c r="B14" s="92">
        <v>3</v>
      </c>
      <c r="C14" s="93" t="s">
        <v>214</v>
      </c>
      <c r="D14" s="94" t="s">
        <v>215</v>
      </c>
      <c r="E14" s="98" t="s">
        <v>198</v>
      </c>
      <c r="F14" s="108" t="s">
        <v>199</v>
      </c>
      <c r="G14" s="108"/>
      <c r="H14" s="108"/>
    </row>
    <row r="15" spans="1:8">
      <c r="A15" s="109"/>
      <c r="B15" s="92">
        <v>3</v>
      </c>
      <c r="C15" s="93" t="s">
        <v>216</v>
      </c>
      <c r="D15" s="94" t="s">
        <v>217</v>
      </c>
      <c r="E15" s="98" t="s">
        <v>211</v>
      </c>
      <c r="F15" s="108" t="s">
        <v>199</v>
      </c>
      <c r="G15" s="108"/>
      <c r="H15" s="108"/>
    </row>
    <row r="16" spans="1:8">
      <c r="A16" s="109"/>
      <c r="B16" s="95"/>
      <c r="C16" s="96"/>
      <c r="D16" s="97"/>
      <c r="E16" s="66"/>
      <c r="F16" s="66"/>
      <c r="G16" s="66"/>
      <c r="H16" s="66"/>
    </row>
    <row r="17" spans="1:8" ht="30">
      <c r="A17" s="111" t="s">
        <v>218</v>
      </c>
      <c r="B17" s="92">
        <v>4</v>
      </c>
      <c r="C17" s="93" t="s">
        <v>219</v>
      </c>
      <c r="D17" s="93" t="s">
        <v>220</v>
      </c>
      <c r="E17" s="93" t="s">
        <v>221</v>
      </c>
      <c r="F17" s="98" t="s">
        <v>222</v>
      </c>
      <c r="G17" s="98" t="s">
        <v>223</v>
      </c>
      <c r="H17" s="98" t="s">
        <v>224</v>
      </c>
    </row>
    <row r="18" spans="1:8" ht="42">
      <c r="A18" s="112"/>
      <c r="B18" s="92">
        <v>4</v>
      </c>
      <c r="C18" s="93" t="s">
        <v>225</v>
      </c>
      <c r="D18" s="93" t="s">
        <v>226</v>
      </c>
      <c r="E18" s="93" t="s">
        <v>221</v>
      </c>
      <c r="F18" s="98" t="s">
        <v>227</v>
      </c>
      <c r="G18" s="98" t="s">
        <v>228</v>
      </c>
      <c r="H18" s="98" t="s">
        <v>229</v>
      </c>
    </row>
    <row r="19" spans="1:8" ht="36">
      <c r="A19" s="109"/>
      <c r="B19" s="92">
        <v>4</v>
      </c>
      <c r="C19" s="93" t="s">
        <v>230</v>
      </c>
      <c r="D19" s="93" t="s">
        <v>231</v>
      </c>
      <c r="E19" s="99" t="s">
        <v>232</v>
      </c>
      <c r="F19" s="98" t="s">
        <v>233</v>
      </c>
      <c r="G19" s="98" t="s">
        <v>234</v>
      </c>
      <c r="H19" s="98"/>
    </row>
    <row r="20" spans="1:8" ht="24">
      <c r="A20" s="109"/>
      <c r="B20" s="92">
        <v>4</v>
      </c>
      <c r="C20" s="93" t="s">
        <v>235</v>
      </c>
      <c r="D20" s="93" t="s">
        <v>236</v>
      </c>
      <c r="E20" s="99" t="s">
        <v>184</v>
      </c>
      <c r="F20" s="98" t="s">
        <v>237</v>
      </c>
      <c r="G20" s="98" t="s">
        <v>237</v>
      </c>
      <c r="H20" s="98"/>
    </row>
    <row r="21" spans="1:8" ht="36">
      <c r="A21" s="109"/>
      <c r="B21" s="92">
        <v>4</v>
      </c>
      <c r="C21" s="93" t="s">
        <v>238</v>
      </c>
      <c r="D21" s="93" t="s">
        <v>239</v>
      </c>
      <c r="E21" s="99" t="s">
        <v>221</v>
      </c>
      <c r="F21" s="98" t="s">
        <v>240</v>
      </c>
      <c r="G21" s="98" t="s">
        <v>240</v>
      </c>
      <c r="H21" s="98" t="s">
        <v>241</v>
      </c>
    </row>
    <row r="22" spans="1:8" ht="24">
      <c r="A22" s="109"/>
      <c r="B22" s="92">
        <v>4</v>
      </c>
      <c r="C22" s="93" t="s">
        <v>242</v>
      </c>
      <c r="D22" s="93" t="s">
        <v>243</v>
      </c>
      <c r="E22" s="99" t="s">
        <v>184</v>
      </c>
      <c r="F22" s="98" t="s">
        <v>244</v>
      </c>
      <c r="G22" s="98" t="s">
        <v>244</v>
      </c>
      <c r="H22" s="98" t="s">
        <v>245</v>
      </c>
    </row>
    <row r="23" spans="1:8" ht="36">
      <c r="A23" s="109"/>
      <c r="B23" s="92">
        <v>4</v>
      </c>
      <c r="C23" s="93" t="s">
        <v>246</v>
      </c>
      <c r="D23" s="93" t="s">
        <v>247</v>
      </c>
      <c r="E23" s="99" t="s">
        <v>232</v>
      </c>
      <c r="F23" s="98" t="s">
        <v>233</v>
      </c>
      <c r="G23" s="98" t="s">
        <v>234</v>
      </c>
      <c r="H23" s="98"/>
    </row>
    <row r="24" spans="1:8" ht="28">
      <c r="A24" s="109"/>
      <c r="B24" s="92">
        <v>4</v>
      </c>
      <c r="C24" s="93" t="s">
        <v>344</v>
      </c>
      <c r="D24" s="93" t="s">
        <v>343</v>
      </c>
      <c r="E24" s="99" t="s">
        <v>184</v>
      </c>
      <c r="F24" s="98" t="s">
        <v>248</v>
      </c>
      <c r="G24" s="98" t="s">
        <v>248</v>
      </c>
      <c r="H24" s="98" t="s">
        <v>249</v>
      </c>
    </row>
    <row r="25" spans="1:8" ht="24">
      <c r="A25" s="109"/>
      <c r="B25" s="92">
        <v>4</v>
      </c>
      <c r="C25" s="93" t="s">
        <v>202</v>
      </c>
      <c r="D25" s="93" t="s">
        <v>250</v>
      </c>
      <c r="E25" s="99" t="s">
        <v>221</v>
      </c>
      <c r="F25" s="98" t="s">
        <v>251</v>
      </c>
      <c r="G25" s="98" t="s">
        <v>251</v>
      </c>
      <c r="H25" s="98"/>
    </row>
    <row r="26" spans="1:8" ht="24">
      <c r="A26" s="109"/>
      <c r="B26" s="92">
        <v>4</v>
      </c>
      <c r="C26" s="93" t="s">
        <v>216</v>
      </c>
      <c r="D26" s="93" t="s">
        <v>252</v>
      </c>
      <c r="E26" s="99" t="s">
        <v>253</v>
      </c>
      <c r="F26" s="98" t="s">
        <v>195</v>
      </c>
      <c r="G26" s="98" t="s">
        <v>254</v>
      </c>
      <c r="H26" s="98"/>
    </row>
    <row r="27" spans="1:8">
      <c r="A27" s="109"/>
      <c r="B27" s="95"/>
      <c r="C27" s="96"/>
      <c r="D27" s="96"/>
      <c r="E27" s="66"/>
      <c r="F27" s="66"/>
      <c r="G27" s="66"/>
      <c r="H27" s="66"/>
    </row>
    <row r="28" spans="1:8" ht="42">
      <c r="A28" s="106" t="s">
        <v>255</v>
      </c>
      <c r="B28" s="92">
        <v>5</v>
      </c>
      <c r="C28" s="93" t="s">
        <v>256</v>
      </c>
      <c r="D28" s="93" t="s">
        <v>257</v>
      </c>
      <c r="E28" s="98" t="s">
        <v>258</v>
      </c>
      <c r="F28" s="98" t="s">
        <v>237</v>
      </c>
      <c r="G28" s="98" t="s">
        <v>237</v>
      </c>
      <c r="H28" s="98" t="s">
        <v>259</v>
      </c>
    </row>
    <row r="29" spans="1:8" ht="36">
      <c r="A29" s="66"/>
      <c r="B29" s="92">
        <v>5</v>
      </c>
      <c r="C29" s="93" t="s">
        <v>260</v>
      </c>
      <c r="D29" s="93" t="s">
        <v>261</v>
      </c>
      <c r="E29" s="93" t="s">
        <v>262</v>
      </c>
      <c r="F29" s="100" t="s">
        <v>222</v>
      </c>
      <c r="G29" s="98" t="s">
        <v>263</v>
      </c>
      <c r="H29" s="98" t="s">
        <v>264</v>
      </c>
    </row>
    <row r="30" spans="1:8" ht="42">
      <c r="A30" s="66"/>
      <c r="B30" s="92">
        <v>5</v>
      </c>
      <c r="C30" s="93" t="s">
        <v>265</v>
      </c>
      <c r="D30" s="93" t="s">
        <v>266</v>
      </c>
      <c r="E30" s="98" t="s">
        <v>267</v>
      </c>
      <c r="F30" s="98" t="s">
        <v>227</v>
      </c>
      <c r="G30" s="98" t="s">
        <v>268</v>
      </c>
      <c r="H30" s="98"/>
    </row>
    <row r="31" spans="1:8" ht="36">
      <c r="A31" s="66"/>
      <c r="B31" s="92">
        <v>5</v>
      </c>
      <c r="C31" s="93" t="s">
        <v>269</v>
      </c>
      <c r="D31" s="93" t="s">
        <v>270</v>
      </c>
      <c r="E31" s="93" t="s">
        <v>271</v>
      </c>
      <c r="F31" s="98" t="s">
        <v>195</v>
      </c>
      <c r="G31" s="98" t="s">
        <v>272</v>
      </c>
      <c r="H31" s="98"/>
    </row>
    <row r="32" spans="1:8" ht="24">
      <c r="A32" s="66"/>
      <c r="B32" s="92">
        <v>5</v>
      </c>
      <c r="C32" s="93" t="s">
        <v>273</v>
      </c>
      <c r="D32" s="93" t="s">
        <v>274</v>
      </c>
      <c r="E32" s="93" t="s">
        <v>275</v>
      </c>
      <c r="F32" s="98" t="s">
        <v>276</v>
      </c>
      <c r="G32" s="98" t="s">
        <v>277</v>
      </c>
      <c r="H32" s="98"/>
    </row>
    <row r="33" spans="1:8" ht="42">
      <c r="A33" s="66"/>
      <c r="B33" s="92">
        <v>5</v>
      </c>
      <c r="C33" s="93" t="s">
        <v>278</v>
      </c>
      <c r="D33" s="93" t="s">
        <v>279</v>
      </c>
      <c r="E33" s="98" t="s">
        <v>345</v>
      </c>
      <c r="F33" s="98" t="s">
        <v>280</v>
      </c>
      <c r="G33" s="98" t="s">
        <v>248</v>
      </c>
      <c r="H33" s="98" t="s">
        <v>281</v>
      </c>
    </row>
    <row r="34" spans="1:8" ht="42">
      <c r="A34" s="66"/>
      <c r="B34" s="92">
        <v>5</v>
      </c>
      <c r="C34" s="93" t="s">
        <v>282</v>
      </c>
      <c r="D34" s="93" t="s">
        <v>283</v>
      </c>
      <c r="E34" s="98" t="s">
        <v>345</v>
      </c>
      <c r="F34" s="98" t="s">
        <v>195</v>
      </c>
      <c r="G34" s="98" t="s">
        <v>248</v>
      </c>
      <c r="H34" s="98"/>
    </row>
    <row r="35" spans="1:8" ht="42">
      <c r="A35" s="66"/>
      <c r="B35" s="92">
        <v>5</v>
      </c>
      <c r="C35" s="93" t="s">
        <v>284</v>
      </c>
      <c r="D35" s="93" t="s">
        <v>285</v>
      </c>
      <c r="E35" s="98" t="s">
        <v>286</v>
      </c>
      <c r="F35" s="98" t="s">
        <v>272</v>
      </c>
      <c r="G35" s="98" t="s">
        <v>272</v>
      </c>
      <c r="H35" s="98"/>
    </row>
    <row r="36" spans="1:8" ht="24">
      <c r="A36" s="66"/>
      <c r="B36" s="92">
        <v>5</v>
      </c>
      <c r="C36" s="93" t="s">
        <v>287</v>
      </c>
      <c r="D36" s="93" t="s">
        <v>288</v>
      </c>
      <c r="E36" s="93" t="s">
        <v>238</v>
      </c>
      <c r="F36" s="98" t="s">
        <v>289</v>
      </c>
      <c r="G36" s="98" t="s">
        <v>277</v>
      </c>
      <c r="H36" s="98"/>
    </row>
    <row r="37" spans="1:8" ht="24">
      <c r="A37" s="66"/>
      <c r="B37" s="92">
        <v>5</v>
      </c>
      <c r="C37" s="93" t="s">
        <v>290</v>
      </c>
      <c r="D37" s="93" t="s">
        <v>291</v>
      </c>
      <c r="E37" s="93" t="s">
        <v>238</v>
      </c>
      <c r="F37" s="98" t="s">
        <v>240</v>
      </c>
      <c r="G37" s="98" t="s">
        <v>248</v>
      </c>
      <c r="H37" s="98"/>
    </row>
    <row r="38" spans="1:8" ht="28">
      <c r="A38" s="66"/>
      <c r="B38" s="92">
        <v>5</v>
      </c>
      <c r="C38" s="93" t="s">
        <v>292</v>
      </c>
      <c r="D38" s="93" t="s">
        <v>293</v>
      </c>
      <c r="E38" s="98" t="s">
        <v>202</v>
      </c>
      <c r="F38" s="98" t="s">
        <v>251</v>
      </c>
      <c r="G38" s="98" t="s">
        <v>251</v>
      </c>
      <c r="H38" s="98" t="s">
        <v>294</v>
      </c>
    </row>
    <row r="39" spans="1:8" ht="36">
      <c r="A39" s="66"/>
      <c r="B39" s="92">
        <v>5</v>
      </c>
      <c r="C39" s="93" t="s">
        <v>295</v>
      </c>
      <c r="D39" s="93" t="s">
        <v>296</v>
      </c>
      <c r="E39" s="93" t="s">
        <v>297</v>
      </c>
      <c r="F39" s="98" t="s">
        <v>227</v>
      </c>
      <c r="G39" s="98" t="s">
        <v>254</v>
      </c>
      <c r="H39" s="98"/>
    </row>
    <row r="40" spans="1:8" ht="24">
      <c r="A40" s="66"/>
      <c r="B40" s="92">
        <v>5</v>
      </c>
      <c r="C40" s="93" t="s">
        <v>298</v>
      </c>
      <c r="D40" s="93" t="s">
        <v>299</v>
      </c>
      <c r="E40" s="98" t="s">
        <v>202</v>
      </c>
      <c r="F40" s="98" t="s">
        <v>251</v>
      </c>
      <c r="G40" s="98" t="s">
        <v>251</v>
      </c>
      <c r="H40" s="98"/>
    </row>
    <row r="41" spans="1:8" ht="24">
      <c r="A41" s="66"/>
      <c r="B41" s="92">
        <v>5</v>
      </c>
      <c r="C41" s="93" t="s">
        <v>300</v>
      </c>
      <c r="D41" s="93" t="s">
        <v>301</v>
      </c>
      <c r="E41" s="93" t="s">
        <v>302</v>
      </c>
      <c r="F41" s="98" t="s">
        <v>240</v>
      </c>
      <c r="G41" s="98" t="s">
        <v>234</v>
      </c>
      <c r="H41" s="98"/>
    </row>
    <row r="42" spans="1:8" ht="42">
      <c r="A42" s="66"/>
      <c r="B42" s="92">
        <v>5</v>
      </c>
      <c r="C42" s="93" t="s">
        <v>303</v>
      </c>
      <c r="D42" s="93" t="s">
        <v>304</v>
      </c>
      <c r="E42" s="98" t="s">
        <v>258</v>
      </c>
      <c r="F42" s="98" t="s">
        <v>251</v>
      </c>
      <c r="G42" s="98" t="s">
        <v>251</v>
      </c>
      <c r="H42" s="98" t="s">
        <v>305</v>
      </c>
    </row>
    <row r="43" spans="1:8">
      <c r="A43" s="66"/>
      <c r="B43" s="66"/>
      <c r="C43" s="66"/>
      <c r="D43" s="66"/>
      <c r="E43" s="66"/>
      <c r="F43" s="66"/>
      <c r="G43" s="66"/>
      <c r="H43" s="66"/>
    </row>
    <row r="44" spans="1:8">
      <c r="A44" s="66"/>
      <c r="B44" s="66"/>
      <c r="C44" s="66"/>
      <c r="D44" s="66"/>
      <c r="E44" s="66"/>
      <c r="F44" s="66"/>
      <c r="G44" s="66"/>
      <c r="H44" s="66"/>
    </row>
    <row r="45" spans="1:8">
      <c r="A45" s="66"/>
      <c r="B45" s="66"/>
      <c r="C45" s="66"/>
      <c r="D45" s="66"/>
      <c r="E45" s="66"/>
      <c r="F45" s="66"/>
      <c r="G45" s="66"/>
      <c r="H45" s="66"/>
    </row>
    <row r="46" spans="1:8">
      <c r="A46" s="66"/>
      <c r="B46" s="66"/>
      <c r="C46" s="66"/>
      <c r="D46" s="66"/>
      <c r="E46" s="66"/>
      <c r="F46" s="66"/>
      <c r="G46" s="66"/>
      <c r="H46" s="66"/>
    </row>
    <row r="47" spans="1:8">
      <c r="A47" s="66"/>
      <c r="B47" s="66"/>
      <c r="C47" s="66"/>
      <c r="D47" s="66"/>
      <c r="E47" s="66"/>
      <c r="F47" s="66"/>
      <c r="G47" s="66"/>
      <c r="H47" s="6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CGI L3 Requirements Table</vt:lpstr>
      <vt:lpstr>Calculation_OBS</vt:lpstr>
      <vt:lpstr>Calculation_WF</vt:lpstr>
      <vt:lpstr>Reorganization</vt:lpstr>
      <vt:lpstr>PayloadRequirements</vt:lpstr>
      <vt:lpstr>CGI L3_L4_L5 Req't Modules</vt:lpstr>
      <vt:lpstr>Sheet1</vt:lpstr>
    </vt:vector>
  </TitlesOfParts>
  <Company>MIT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Annie</dc:creator>
  <cp:lastModifiedBy>Ilya Poberezhskiy</cp:lastModifiedBy>
  <dcterms:created xsi:type="dcterms:W3CDTF">2014-02-07T18:41:00Z</dcterms:created>
  <dcterms:modified xsi:type="dcterms:W3CDTF">2017-03-07T17:51:10Z</dcterms:modified>
</cp:coreProperties>
</file>